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90" activeTab="0"/>
  </bookViews>
  <sheets>
    <sheet name="Stavební rozpočet" sheetId="1" r:id="rId1"/>
    <sheet name="Krycí list rozpočtu" sheetId="2" r:id="rId2"/>
  </sheets>
  <definedNames>
    <definedName name="_xlnm.Print_Titles" localSheetId="0">'Stavební rozpočet'!$10:$11</definedName>
    <definedName name="_xlnm.Print_Area" localSheetId="1">'Krycí list rozpočtu'!$A$1:$I$37</definedName>
    <definedName name="_xlnm.Print_Area" localSheetId="0">'Stavební rozpočet'!$A$1:$L$154</definedName>
  </definedNames>
  <calcPr fullCalcOnLoad="1"/>
</workbook>
</file>

<file path=xl/sharedStrings.xml><?xml version="1.0" encoding="utf-8"?>
<sst xmlns="http://schemas.openxmlformats.org/spreadsheetml/2006/main" count="560" uniqueCount="390">
  <si>
    <t>Č. zakázky:</t>
  </si>
  <si>
    <t>Název stavby:</t>
  </si>
  <si>
    <t>Lokalita:</t>
  </si>
  <si>
    <t>JKSO:</t>
  </si>
  <si>
    <t xml:space="preserve"> </t>
  </si>
  <si>
    <t>Č</t>
  </si>
  <si>
    <t>27</t>
  </si>
  <si>
    <t>34</t>
  </si>
  <si>
    <t>41</t>
  </si>
  <si>
    <t>59</t>
  </si>
  <si>
    <t>61</t>
  </si>
  <si>
    <t>96</t>
  </si>
  <si>
    <t>Objekt</t>
  </si>
  <si>
    <t>Kód</t>
  </si>
  <si>
    <t>721</t>
  </si>
  <si>
    <t>722</t>
  </si>
  <si>
    <t>725</t>
  </si>
  <si>
    <t>766</t>
  </si>
  <si>
    <t>771</t>
  </si>
  <si>
    <t>781</t>
  </si>
  <si>
    <t>784</t>
  </si>
  <si>
    <t>H01</t>
  </si>
  <si>
    <t>M24</t>
  </si>
  <si>
    <t>S</t>
  </si>
  <si>
    <t>Zkrácený popis</t>
  </si>
  <si>
    <t>Stěny a příčky</t>
  </si>
  <si>
    <t>Stropy a stropní konstrukce (pro pozemní stavby)</t>
  </si>
  <si>
    <t>Vnitřní kanalizace</t>
  </si>
  <si>
    <t>Vnitřní vodovod</t>
  </si>
  <si>
    <t>Montáž vodovodních armatur 2závity  UV/VV</t>
  </si>
  <si>
    <t>Nástěnka</t>
  </si>
  <si>
    <t>Uzavření/otevření vodovodního potrubí při opravě</t>
  </si>
  <si>
    <t>Ventil rohový mosazný</t>
  </si>
  <si>
    <t>Zařizovací předměty</t>
  </si>
  <si>
    <t>Podlahy z dlaždic</t>
  </si>
  <si>
    <t>Přesun hmot pro podlahy z dlaždic, výšky do 24 m</t>
  </si>
  <si>
    <t>Obklady (keramické)</t>
  </si>
  <si>
    <t>Přesun hmot pro obklady keramické, výšky do 24 m</t>
  </si>
  <si>
    <t>Bourání konstrukcí + Demontáže</t>
  </si>
  <si>
    <t>Demontáž umyvadla včetně baterie a konzol</t>
  </si>
  <si>
    <t>Demontáž klozetu včetně splachovací nádrže</t>
  </si>
  <si>
    <t>Budovy pro bydlení</t>
  </si>
  <si>
    <t>Montáže vzduchotechnických zařízení</t>
  </si>
  <si>
    <t>Přesuny sutí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</si>
  <si>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</si>
  <si>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</si>
  <si>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</si>
  <si>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</si>
  <si>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</si>
  <si>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</si>
  <si>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</si>
  <si>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kus</t>
  </si>
  <si>
    <t>t</t>
  </si>
  <si>
    <t>Množství</t>
  </si>
  <si>
    <t>Jednot.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</si>
  <si>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</si>
  <si>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</si>
  <si>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</si>
  <si>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</si>
  <si>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</si>
  <si>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</si>
  <si>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</si>
  <si>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</si>
  <si>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</si>
  <si>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</si>
  <si>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</si>
  <si>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</si>
  <si>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</si>
  <si>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</si>
  <si>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</si>
  <si>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</si>
  <si>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</si>
  <si>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</si>
  <si>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</si>
  <si>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</si>
  <si>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</si>
  <si>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</si>
  <si>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</si>
  <si>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</si>
  <si>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</si>
  <si>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</si>
  <si>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</si>
  <si>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</si>
  <si>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</si>
  <si>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</si>
  <si>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</si>
  <si>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</si>
  <si>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</si>
  <si>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</si>
  <si>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</si>
  <si>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</si>
  <si>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</si>
  <si>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</si>
  <si>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</si>
  <si>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</si>
  <si>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</si>
  <si>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</si>
  <si>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</si>
  <si>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711</t>
  </si>
  <si>
    <t>Izolace proti vodě, vlhkosti a plynům</t>
  </si>
  <si>
    <t>742</t>
  </si>
  <si>
    <t>Elektromontáže - rozvodný systém</t>
  </si>
  <si>
    <t>O</t>
  </si>
  <si>
    <t>Pruběžné a konečné čistění společných prostor objektu</t>
  </si>
  <si>
    <t>D+M Vyvedení odpadních výpustek</t>
  </si>
  <si>
    <t>D+M Vyvedení a upevnění výpustek</t>
  </si>
  <si>
    <t>Demontáž potrubí vodovodního do DN50</t>
  </si>
  <si>
    <t>m3</t>
  </si>
  <si>
    <t>Vnitrostaveništní doprava - vodorovná, svislá</t>
  </si>
  <si>
    <t>Odvoz suti a vybour. hmot na skládku do 1 km</t>
  </si>
  <si>
    <t>Příplatek k odvozu za každý další 1 km - 20 km</t>
  </si>
  <si>
    <t>D+M Požární ucpávky prostupů potrubí požárně dělícími konstrukcemi</t>
  </si>
  <si>
    <t>Izolace potrubí  DN15/DN20/DN32/DN40 tl. 20 mm</t>
  </si>
  <si>
    <t>soubor</t>
  </si>
  <si>
    <t>Dokumentace skutečného provedení stavby</t>
  </si>
  <si>
    <t>Zkouška tlaku potrubí do DN50</t>
  </si>
  <si>
    <t>Zkouška těsnosti kanalizace vodou do DN 200</t>
  </si>
  <si>
    <t>D+M Vyspravení povrchů stěn pod nové obklady - nové omítky</t>
  </si>
  <si>
    <t>Úprava povrchů vnitřní a vnější</t>
  </si>
  <si>
    <t xml:space="preserve">D+M Stěrková vnitřní omítka na pórobeton, štuková, vč. D+M výztužné síťoviny do stavebního lepidla s přetažením na navazující konstrukce </t>
  </si>
  <si>
    <t>DPH 15%</t>
  </si>
  <si>
    <t>DPH 21%</t>
  </si>
  <si>
    <t>Základ 15%</t>
  </si>
  <si>
    <t>Základ 21%</t>
  </si>
  <si>
    <t xml:space="preserve"> v položkách rozpočtu</t>
  </si>
  <si>
    <t>Uložení suti a vybouraných hmot na skládku bez zhutnění</t>
  </si>
  <si>
    <t>3</t>
  </si>
  <si>
    <t>11</t>
  </si>
  <si>
    <t>21</t>
  </si>
  <si>
    <t>22</t>
  </si>
  <si>
    <t>24</t>
  </si>
  <si>
    <t>26</t>
  </si>
  <si>
    <t>28</t>
  </si>
  <si>
    <t>31</t>
  </si>
  <si>
    <t>39</t>
  </si>
  <si>
    <t>40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</si>
  <si>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</si>
  <si>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</si>
  <si>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</si>
  <si>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</si>
  <si>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</si>
  <si>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</si>
  <si>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</si>
  <si>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</si>
  <si>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</si>
  <si>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55</t>
  </si>
  <si>
    <t>56</t>
  </si>
  <si>
    <t>57</t>
  </si>
  <si>
    <t>58</t>
  </si>
  <si>
    <t>60</t>
  </si>
  <si>
    <t>76</t>
  </si>
  <si>
    <t>77</t>
  </si>
  <si>
    <t>78</t>
  </si>
  <si>
    <t>79</t>
  </si>
  <si>
    <t>80</t>
  </si>
  <si>
    <t>83</t>
  </si>
  <si>
    <t>84</t>
  </si>
  <si>
    <t>D+M Potrubí HT odpadní svislé DN 100 x 2,7 mm, včetně všech tvarovek potrubního systému</t>
  </si>
  <si>
    <t>Přesun hmot pro opravy a údržbu do 24 m</t>
  </si>
  <si>
    <t>Lešení lehké pomocné - kompletní potřebné lešení pro stavební práce a montáže instalací</t>
  </si>
  <si>
    <t>D+M Podhledy SDK, kovová.kce CD. 1x deska impregnovaná 12,5 mm - SDK kastlík/SDK záklop, vč. pomocného lešení</t>
  </si>
  <si>
    <t>735</t>
  </si>
  <si>
    <t>Otopná tělesa</t>
  </si>
  <si>
    <t>Přesun hmot pro otopná tělesa, výšky do 24 m</t>
  </si>
  <si>
    <t>D+M Potrubí HT připojovací DN 70 x 1,9 mm, včetně všech tvarovek potrubního systému, napojovacích a kotvících prvků</t>
  </si>
  <si>
    <t>D+M Potrubí HT připojovací DN 100 x 2,7 mm, včetně všech tvarovek potrubního systému, napojovacích a kotvících prvků</t>
  </si>
  <si>
    <t>16</t>
  </si>
  <si>
    <t>23</t>
  </si>
  <si>
    <t>25</t>
  </si>
  <si>
    <t>35</t>
  </si>
  <si>
    <t>44</t>
  </si>
  <si>
    <t>D+M Hlavice odvětrávací DN 100 nad střešní rovinou, včetně úprav střešního pláště při prostupu</t>
  </si>
  <si>
    <t>D+M Dvířka revizní plná nerez plech (před vodoměr)</t>
  </si>
  <si>
    <t xml:space="preserve">Odstranění zaplentování stávajících stoupaček a předstěn </t>
  </si>
  <si>
    <t xml:space="preserve">Vysekání rýh, prostupů a drážek ve zdi cihelné - vodorovné instalace + stoupačky + proražení nezbytných prostupů, vč. pomocného lešení </t>
  </si>
  <si>
    <t>Revize elektro</t>
  </si>
  <si>
    <t>D+M Potrubí z PP-R 80 PN 20, DN 32 - páteřní rozvody+stoupací potrubí, včetně všech tvarovek potrubního systému, napojovacích a kotvících prvků</t>
  </si>
  <si>
    <t>D+M Potrubí z PP-R 80 PN 20, DN 20 STUDENÁ, TEPLÁ, včetně všech tvarovek potrubního systému - připojovací potrubí , napojovacích a kotvících prvků</t>
  </si>
  <si>
    <t>D+M Potrubí z PP-R 80 PN 20, DN 15 STUDENÁ, TEPLÁ, včetně všech tvarovek potrubního systému, napojovacích a kotvících prvků- připojovací potrubí</t>
  </si>
  <si>
    <t>Odstranění povrchových vrstev stěn  - odstranění stávajících maleb a štuků stěn oškrábáním až na jádrovou omítku, odstranění stávajících nesoudržných vrstev jádrových omítek, odsekání keramických obkladů ze stěn, včetně pomocného lešení</t>
  </si>
  <si>
    <t>Odstranění povrchových vrstev stropů  - odstranění stávajících maleb a štuků oškrábáním až na jádrovou omítku, odstranění stávajících nesoudržných vrstev jádrových omítek, včetně pomocného lešení</t>
  </si>
  <si>
    <t>D+M Vyspravení omítek stěn -  ručně, včetně penetrací, lepidla a výztužné tkaniny, přeštukování štukem a pomocného lešení</t>
  </si>
  <si>
    <t>Poznámka 1:</t>
  </si>
  <si>
    <t>Zeleně vyznačené položky se vyplňují automaticky po doplnění jednotkových hmotností.</t>
  </si>
  <si>
    <t>Cenu za dodávku a montáž u každé položky si uchazeč naprogramuje a rozdělí sám dle jím zadané jednotkové ceny.</t>
  </si>
  <si>
    <t>Poznámka 2:</t>
  </si>
  <si>
    <t>Všechny použité materiály a výrobky budou 1. jakostní třídy, musí mít příslušné atesty, homologace - prohlášení o shodě a certifikáty pro použití v ČR dle platných předpisů.</t>
  </si>
  <si>
    <t>Stavební materiály nebudou používány, pokud jejich hmotnostní aktivita radonu je větší než hodnoty dané platnými právními předpisy v době výstavby.</t>
  </si>
  <si>
    <t>V případě vzniklých škod zaviněných dodavatelem na veřejném či soukromém majetku - v souvislosti s pracemi na vlastní stavbě, uhradí tyto škody plně dodavatel.</t>
  </si>
  <si>
    <t>Dodavatel provede a zajistí na svůj účet veškeré potřebné pomocné a ochranné konstrukce.</t>
  </si>
  <si>
    <t>Součástí každé jednotkové ceny v následujících rozpočtech budou náklady na potřebné pomocné a zdvihací mechanismy, lešení a další potřebná zařízení nutná ke zhotovení komplexní dodávky, pokud nejsou</t>
  </si>
  <si>
    <t>v daném rozpočtu uvedeny samostatně.</t>
  </si>
  <si>
    <t>Součástí každé jednotkové ceny v následujících rozpočtech budou náklady na potřebná opatření proti nežádoucím klimatickým a povětrnostním podmínkám.</t>
  </si>
  <si>
    <t>Všechny rozvody a vedení budou barevně označeny dle platných předpisů -  opatřeny příslušnými plastovými štítky s fóliovým popisem.</t>
  </si>
  <si>
    <t>Veškerými bezpečnostními normami stanovené nápisy a značení jsou součástí dodávky.</t>
  </si>
  <si>
    <t>Součástí každé jednotkové ceny v následujících rozpočtech budou náklady za spotřebované energie, plyn a vodu v době výstavby.</t>
  </si>
  <si>
    <t>Součástí každé dodávky je i funkční odzkoušení jednotlivých částí zařízení a zařízení jako celku.</t>
  </si>
  <si>
    <t>Veškeré zařízení a dodávky budou dokompletovány, nainstalovány, přikotveny a propojeny tak, aby byly při předání plně funkční.</t>
  </si>
  <si>
    <t>102</t>
  </si>
  <si>
    <t>103</t>
  </si>
  <si>
    <t>104</t>
  </si>
  <si>
    <t>108</t>
  </si>
  <si>
    <t>Ing. M. Ivan</t>
  </si>
  <si>
    <t>2482-DZS</t>
  </si>
  <si>
    <t>UDRŽOVACÍ PRÁCE - REKONSTRUKCE HYGIENICKÝCH PROSTOR V 1.-5.NP</t>
  </si>
  <si>
    <t>Úřad práce České republiky, krajská pobočka pro hl. m. Prahu</t>
  </si>
  <si>
    <t>Domažlická 1139/11, Praha 3 - Žižkov</t>
  </si>
  <si>
    <t>Zakrývání podlah a prvků vybavení prostor, úklid a vyčištění jednotlivých dotčených prostor</t>
  </si>
  <si>
    <t>D+M Dvířka revizní magnetická skrytá, (přístup k ČK v 1.NP - místn.P.13-kabinka)</t>
  </si>
  <si>
    <t>D+M Nástěnný dávkovač mýdla, plast</t>
  </si>
  <si>
    <t>D+M Zásobník na papírové ručníky, plast bílý</t>
  </si>
  <si>
    <t>D+M Zásobník na hygienické sáčky, plast bílý</t>
  </si>
  <si>
    <t>D+M WC štětka vč. nástěnného držáků (sklo/kov)</t>
  </si>
  <si>
    <t>D+M Odpadkový koš na papírové ubrousky, drátěný kovový, bílý</t>
  </si>
  <si>
    <t>D+M  Zaslepení potrubí ÚT po demontáži otopných těles při provádění stavebních úprav</t>
  </si>
  <si>
    <t>Uzavření, vypuštění a napuštění otopné větve ÚT</t>
  </si>
  <si>
    <t>D+M Úpravy elektroinstalace - v dle PD -1.-4.NP, včetně nových vypínačů, vývodů, zásuvek, svítidel, potřebných doplnění patrových rozvaděčů a nových přívodů, vč. jištění dle platných předpisů v době výstavby a všech revizí a zkoušek</t>
  </si>
  <si>
    <t>D+M Úpravy elektroinstalace - v dle PD -5.NP, včetně nových vypínačů, vývodů, zásuvek, svítidel, potřebných doplnění patrových rozvaděčů a nových přívodů, vč. jištění dle platných předpisů v době výstavby a všech revizí a zkoušek</t>
  </si>
  <si>
    <t>D+M posuvné dveře dvoukřídlé, rám+kolejnice+lišty alox. hliník, výplň bílé lamino (DTD), šířka do 1350 mm, výška 2100 mm, uzamykatelná</t>
  </si>
  <si>
    <t xml:space="preserve">D+M Skříňka bez dvířek 300/550/1500 mm, 3 police posunovatelné, sokl, bílé lamino (DTD), hrany ABS </t>
  </si>
  <si>
    <t>Montáž podlah keram.,režné hladké, tmel, do 40x40 cm+lepidlo+spárovačka</t>
  </si>
  <si>
    <t>Montáž obkladů stěn, porovin.,tmel,  do 40x40 cm, vč. spárování tmelením</t>
  </si>
  <si>
    <t>Malba akrylátová 2x, penetrace 1x, vč. lokální oprav povrchů (veškeré dotčené prostory)+ 50m2 rezerva</t>
  </si>
  <si>
    <t>Malby+nátěry</t>
  </si>
  <si>
    <t>Nátěr zárubně vč. očištění a vyspravení povrchu přetmelením a přebroušení, barva bílá, mat - nátěr 2x</t>
  </si>
  <si>
    <t>Konstrukce truhlářské</t>
  </si>
  <si>
    <t xml:space="preserve">Dlaždice R9 do 40x40 cm (cenová úroveň 500 Kč/m2) + lepidlo + spárovačka, vč. 15% prořezu </t>
  </si>
  <si>
    <t>D+M umývátko rohové na šrouby do zdiva (5.NP)</t>
  </si>
  <si>
    <t>D+M výlevka nástěnná plast, napojení odpad prům. 50mm, vč. D+M kovového roštu</t>
  </si>
  <si>
    <t>D+M polosloup keramický pod umyvadlo</t>
  </si>
  <si>
    <t>D+M umyvadel na šrouby do zdiva, šířka 55 cm</t>
  </si>
  <si>
    <t>D+M baterie umyvadlové stojánková- baterie páková chromová, vč. D+M pancéřových napojovacích hadiček</t>
  </si>
  <si>
    <t>D+M montážní prvek pro závěsná WC pro obezdění</t>
  </si>
  <si>
    <t xml:space="preserve">D+M pisoár keramický, automatické splachování, s integrovaným zdrojem </t>
  </si>
  <si>
    <t>D+M dělící stěna keramická urinálová</t>
  </si>
  <si>
    <t>D+M klozet závěsný vč.sedátka Duravit</t>
  </si>
  <si>
    <t>D+M ovládací tlačítko dělené pro vestavěnou nádržku WC, systémová ke zvolenému montážnímu prvku</t>
  </si>
  <si>
    <t>D+M podlahová vpusť DN 50, plast, s nerez mřížkou, boční připojení, suchý zápachový uzávěr</t>
  </si>
  <si>
    <t>D+M bidetová sprška, nastavitelná teplota vody (ST+TV), vč. podomítkové směšovací armatury</t>
  </si>
  <si>
    <t>D+M baterie nástěnná (pro výlevku) - baterie páková chromová, vč. odjímatelné spršky a hadice pro napouštění kbelíků</t>
  </si>
  <si>
    <t>Demontáž pisoáru, včetně baterie</t>
  </si>
  <si>
    <t>Demontáž, uskladnění a zpětná montáž dveřních křídel, vč. očištění a případného vyspravení, vč. D+M nového kování, kovové</t>
  </si>
  <si>
    <t xml:space="preserve">Odstranění keramické dlažby a podkladních vrstev vč. odstranění nerovností a vyrovnání </t>
  </si>
  <si>
    <t>Bourání příček z CP do tl. 150 mm</t>
  </si>
  <si>
    <t>Demontáž stávajících rozvodů elektro vč. svítidel a ovládacích prvků</t>
  </si>
  <si>
    <t>Demontáž dávkovače mýdla, zásobníků ručníků, WC stětek, apod.</t>
  </si>
  <si>
    <t>Demontáž lepených zrcadel</t>
  </si>
  <si>
    <t>D+M Potrubí HT odpadní svislé DN 125 x 3,2 mm, včetně všech tvarovek potrubního systému</t>
  </si>
  <si>
    <t>Demontáž potrubí kanalizačního do DN 200, vč. všech prvků a větracích hlavic</t>
  </si>
  <si>
    <t>D+M Potrubí KG svodné (ležaté) a svislé DN 150 , vč. D+M chrániček a utěsnění prostupů, včetně všech tvarovek potrubního systému, vč. D+M všech stavebních úprav a dopojení na stávající potrubí</t>
  </si>
  <si>
    <t>D+M Čisticí kus, potrubí odpadní svislé do DN125</t>
  </si>
  <si>
    <t>D+M Hlavice odvětrávací DN 125 nad střešní rovinou, včetně úprav střešního pláště při prostupu</t>
  </si>
  <si>
    <t>D+M Dvířka revizní plast do 250/250 mm (přístup k ČK v suterénu, 4.np a rohovým ventilům pro automaty)</t>
  </si>
  <si>
    <t>D+M Potrubí HT připojovací do DN 50 x 1,8 mm, včetně všech tvarovek potrubního systému, napojovacích a kotvících prvků</t>
  </si>
  <si>
    <t>D+M Uzávěrka zápachová pro umyvátko - chrom</t>
  </si>
  <si>
    <t>D+M Uzávěrka zápachová umyvadlová, plastová</t>
  </si>
  <si>
    <t>D+M Uzávěrka zápachová pisoárová</t>
  </si>
  <si>
    <t>D+M Uzávěrka zápachová pro výlevky, plastová</t>
  </si>
  <si>
    <t>D+M Potrubí z PP-R 80 PN 20, DN 42 - páteřní rozvody+stoupací potrubí, včetně všech tvarovek potrubního systému, napojovacích a kotvících prvků</t>
  </si>
  <si>
    <t>D+M Potrubí z PP-R 80 PN 20, do DN 25 - páteřní rozvody+stoupací potrubí, včetně všech tvarovek potrubního systému, napojovacích a kotvících prvků</t>
  </si>
  <si>
    <t>Ventil uzavírací, regulační a vypouštěcí DN20/DN25/DN32/DN40 - páteřní rozvody</t>
  </si>
  <si>
    <t>D+M Potrubí z PP-R 80 PN 20, DN 25 STUDENÁ, TEPLÁ, včetně všech tvarovek potrubního systému - připojovací potrubí , napojovacích a kotvících prvků</t>
  </si>
  <si>
    <t>Montáž vodovodních armatur - ventil rohový (umyvadla, automat na kávu, ventil pro hadici, apod.)</t>
  </si>
  <si>
    <t>D+M nivelační stěrka pro položení keramické dlažby</t>
  </si>
  <si>
    <t>D+M Příčky z porobetonových tvárnic tl. 5 cm - obezdívky a zaplentování stoupacích potrubí, dozdívky, vč. pomocného lešení</t>
  </si>
  <si>
    <t>D+M Příčky z porobetonových tvárnic do tl. 15 cm, vč. pomocného lešení</t>
  </si>
  <si>
    <t xml:space="preserve">Hrubá výplň rýh ve stěnách a stropech - elektro </t>
  </si>
  <si>
    <t>Hrubá výplň rýh ve stěnách - ZTI, vč. zaplentování potrubí</t>
  </si>
  <si>
    <t>D+M Vyspravení omítek stropů -  ručně, včetně penetrací, lepidla a výztužné tkaniny, přeštukování štukem a pomocného lešení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</si>
  <si>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</si>
  <si>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</si>
  <si>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</si>
  <si>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</si>
  <si>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</si>
  <si>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</si>
  <si>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</si>
  <si>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</si>
  <si>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</si>
  <si>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</si>
  <si>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</si>
  <si>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</si>
  <si>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</si>
  <si>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17</t>
  </si>
  <si>
    <t>18</t>
  </si>
  <si>
    <t>19</t>
  </si>
  <si>
    <t>20</t>
  </si>
  <si>
    <t>29</t>
  </si>
  <si>
    <t>30</t>
  </si>
  <si>
    <t>32</t>
  </si>
  <si>
    <t>33</t>
  </si>
  <si>
    <t>36</t>
  </si>
  <si>
    <t>37</t>
  </si>
  <si>
    <t>38</t>
  </si>
  <si>
    <t>52</t>
  </si>
  <si>
    <t>53</t>
  </si>
  <si>
    <t>54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</si>
  <si>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</si>
  <si>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</si>
  <si>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</si>
  <si>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</si>
  <si>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</si>
  <si>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</si>
  <si>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</si>
  <si>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</si>
  <si>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</si>
  <si>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</si>
  <si>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</si>
  <si>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</si>
  <si>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</si>
  <si>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</si>
  <si>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81</t>
  </si>
  <si>
    <t>82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</si>
  <si>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</si>
  <si>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</si>
  <si>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</si>
  <si>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</si>
  <si>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</si>
  <si>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</si>
  <si>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</si>
  <si>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</si>
  <si>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</si>
  <si>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</si>
  <si>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</si>
  <si>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97</t>
  </si>
  <si>
    <t>98</t>
  </si>
  <si>
    <t>99</t>
  </si>
  <si>
    <t>100</t>
  </si>
  <si>
    <t>101</t>
  </si>
  <si>
    <t>105</t>
  </si>
  <si>
    <t>106</t>
  </si>
  <si>
    <t>107</t>
  </si>
  <si>
    <t>109</t>
  </si>
  <si>
    <t>110</t>
  </si>
  <si>
    <t>111</t>
  </si>
  <si>
    <t>112</t>
  </si>
  <si>
    <t>D+M stěrka hydroizolační těsnicí hmotou - přetaženo 150mm nad čistou podlahu, vč. D+M bandáže rohů (prostory s pisoáry a podlah. vpustěmi)</t>
  </si>
  <si>
    <t>D+M Odpadkový koš uzavřený, s víkem, bílý (do hygienických kabin)</t>
  </si>
  <si>
    <t>Vyspravení povrchů podlah - nové betonové mazaniny+doplnění podlahy v místech prostupů stropem a ve 5.NP v místě vedení ležatého potrubí, vč. výztuže</t>
  </si>
  <si>
    <t>Bourání podlahových konstrukcí v místě prostupů stoupacího potrubí a v 5.NP  v místě vedení ležatých rozvodů pro položení potrubí, vč. betonových mazanin</t>
  </si>
  <si>
    <t>Obkládačka kombinace barev, lesk do 40x40 cm (cenová úroveň 450 Kč/m2) + lepidlo + spárovačka - vč. 15% prořez</t>
  </si>
  <si>
    <t>113</t>
  </si>
  <si>
    <t>D+M ukončovací lišta plastová bílá (vnější rohy stěn, horní ukončení obkladu) - vč. 15% prořez</t>
  </si>
  <si>
    <t>D+M dveře otočné jednokřídlé, HPL 0,8 mm, vylehčená dřevotříska, 600/1970 mm, barva pastelová RAL, vložka cylindrická, systém generálního klíče (stávající), kování česaný nerez-rozetové, vč. D+M 2x2 ks mřížka elox. hliník 150/400 mm</t>
  </si>
  <si>
    <t>D+M zárubně obložkové, HPL 0,8 mm, pro šířku dveří 600 mm, tloušťka stěny 330-400mm, barva pastelová RAL, závěsy stavitelné, provedení nerez</t>
  </si>
  <si>
    <t xml:space="preserve">D+M dveře posuvné jednokřídlé, HPL 0,8 mm, vylehčená dřevotříska, š. otvoru do 750 mm, výška otvoru do 2300 mm, barva pastelová RAL, pojez. kolejnice zavěšená a předsazená před stěnu, obložená v pouzdře (garnýž) v barvě výplně, vč. D+M dorazového hranolu v barvě výplně, uzamykatelné - WC zámek, kování chrom, vč. D+M 2x mřížka elox. hliník 150/400 mm, vč. D+M tichého dorazu a podlahové zarážky sousedních dveří </t>
  </si>
  <si>
    <t>D+M dveře otočné jednokřídlé, HPL 0,8 mm, vylehčená dřevotříska, 600/1970 mm, barva pastelová RAL, uzamykatelné - WC zámek, kování česaný nerez-rozetové, vč. D+M 2x mřížka elox. hliník 150/400 mm</t>
  </si>
  <si>
    <t>Bourání zdiva a zazdívek z cihel pálených na MVC, vybourání nik pro osazení ventilů, vybourání zrcátek v místě dveřních zárubní</t>
  </si>
  <si>
    <t>Vybourání ocelových zárubní do š. 800 mm, vč. vysazení dveřních křídel</t>
  </si>
  <si>
    <t>D+M Stěny z porobetonových tvárnic do tl. 40 cm, vč. pomocného lešení - snížení zrcátka pro osazení obložkových zárubní</t>
  </si>
  <si>
    <t>Dodatečné osazení překladů z válcované oceli L 60/60, vč. dodávky profilů, vytvoření kapes a podmazání překladů maltou</t>
  </si>
  <si>
    <t>Vzduchotěsné zakrytí vyústek VZT při provádění stavebních prací, vč. demontáže a očištění po skončení prací</t>
  </si>
  <si>
    <t>D+M Zavěšené zrcadlo o rozměrech 1200/800 mm, vč. kovového rámu</t>
  </si>
  <si>
    <t>D+M Zavěšené zrcadlo o rozměrech 600/800 mm, vč. kovového rámu</t>
  </si>
  <si>
    <t>Odborná demontáž otopného tělesa</t>
  </si>
  <si>
    <t>D+M  Otopné těleso VK20-h=600mm/d=400mm, boční připojení, ventil kompakt rohový (napojení přes stěnu), vč. D+M připojovacích a ovládacích armatur, a kotvících prvků , vč. D+M termostatického ventilu a hlavice, vč. úpravy připojovacího potrubí do 1,0m</t>
  </si>
  <si>
    <t>D+M  Otopné těleso VK20-h=600mm/d=800mm, boční připojení, ventil kompakt rohový (napojení přes stěnu), vč. D+M připojovacích a ovládacích armatur, a kotvících prvků , vč. D+M termostatického ventilu a hlavice, vč. úpravy připojovacího potrubí do 1,0m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</si>
  <si>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</si>
  <si>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</si>
  <si>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</si>
  <si>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</si>
  <si>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</si>
  <si>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</si>
  <si>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</si>
  <si>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</si>
  <si>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</si>
  <si>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</si>
  <si>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D+M Zásobník na toaletní papír, střední, plast bílý (kotoučový toaletní papír)</t>
  </si>
  <si>
    <t>SOUPIS STAVEBNÍCH PRACÍ, DODÁVEK A SLUŽEB</t>
  </si>
  <si>
    <t xml:space="preserve">KRYCÍ LIST - SOUPIS STAVEBNÍCH PRACÍ, DODÁVEK A SLUŽEB </t>
  </si>
  <si>
    <t>Výměna stávajícího střešního ventilátoru (RHM 250, 0,11 kW / 1100 Otáček, výrobce Janka Radotín, rok výroby 1986) za ventilátor s min. stejnými parametry,vč. časovače a vč. úpravy napojení a připojovacích prvků a zařízení</t>
  </si>
  <si>
    <t>Dodavatel předloží objednateli předem k odsouhlasení typ zařizovacích předmětů, obkladů, dlažby, ostatních povrchových úprav (resp.všech předmětů a  a vybraných konstrukcí či materiálů) - ke schválení před vlastní instalací.</t>
  </si>
  <si>
    <t>podpisem SoD</t>
  </si>
  <si>
    <t>72496991</t>
  </si>
  <si>
    <t>14.10.2016, 10.04.2017</t>
  </si>
  <si>
    <t xml:space="preserve">podpisem SoD </t>
  </si>
  <si>
    <t>cca 6 týdnů</t>
  </si>
  <si>
    <t>ÚP ČR KrP pro hl.m.Prahu</t>
  </si>
  <si>
    <t>73275361</t>
  </si>
  <si>
    <t>max. do 20.10.2017</t>
  </si>
  <si>
    <t>Jednotková cena</t>
  </si>
  <si>
    <t>celkem (Kč)</t>
  </si>
  <si>
    <t>Cena celkem(Kč)</t>
  </si>
  <si>
    <t>dodávka (Kč)</t>
  </si>
  <si>
    <t>montáž (Kč)</t>
  </si>
  <si>
    <t>kontrolní číslo musí být 0</t>
  </si>
  <si>
    <t>3.7.2017</t>
  </si>
  <si>
    <t>Ing. Josef Limr</t>
  </si>
  <si>
    <t>NUS z rozkempočtu</t>
  </si>
  <si>
    <t>kontrolní číslo musí být nula</t>
  </si>
  <si>
    <t>Vyplňují se pouze hodnotyve žlutých polích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</si>
</sst>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0"/>
    <numFmt numFmtId="167" formatCode="#,##0.0000"/>
    <numFmt numFmtId="168" formatCode="#,##0.0"/>
  </numFmts>
  <fonts count="56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22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i/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9" fillId="20" borderId="0" applyNumberFormat="0" applyBorder="0" applyAlignment="0" applyProtection="0"/>
    <xf numFmtId="0" fontId="4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90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5" fillId="33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" fontId="7" fillId="0" borderId="13" xfId="0" applyNumberFormat="1" applyFont="1" applyFill="1" applyBorder="1" applyAlignment="1" applyProtection="1">
      <alignment horizontal="right" vertical="center"/>
      <protection/>
    </xf>
    <xf numFmtId="49" fontId="7" fillId="0" borderId="13" xfId="0" applyNumberFormat="1" applyFont="1" applyFill="1" applyBorder="1" applyAlignment="1" applyProtection="1">
      <alignment horizontal="right" vertical="center"/>
      <protection/>
    </xf>
    <xf numFmtId="4" fontId="6" fillId="33" borderId="18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9" xfId="0" applyNumberFormat="1" applyFont="1" applyFill="1" applyBorder="1" applyAlignment="1" applyProtection="1">
      <alignment horizontal="left" vertical="center"/>
      <protection locked="0"/>
    </xf>
    <xf numFmtId="49" fontId="1" fillId="0" borderId="20" xfId="0" applyNumberFormat="1" applyFont="1" applyFill="1" applyBorder="1" applyAlignment="1" applyProtection="1">
      <alignment horizontal="left" vertical="center"/>
      <protection locked="0"/>
    </xf>
    <xf numFmtId="49" fontId="3" fillId="0" borderId="21" xfId="0" applyNumberFormat="1" applyFont="1" applyFill="1" applyBorder="1" applyAlignment="1" applyProtection="1">
      <alignment horizontal="left" vertical="center"/>
      <protection locked="0"/>
    </xf>
    <xf numFmtId="49" fontId="3" fillId="0" borderId="22" xfId="0" applyNumberFormat="1" applyFont="1" applyFill="1" applyBorder="1" applyAlignment="1" applyProtection="1">
      <alignment horizontal="left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0" fontId="53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1" fillId="0" borderId="0" xfId="0" applyNumberFormat="1" applyFont="1" applyFill="1" applyAlignment="1" applyProtection="1">
      <alignment vertical="center"/>
      <protection locked="0"/>
    </xf>
    <xf numFmtId="0" fontId="54" fillId="0" borderId="0" xfId="0" applyFont="1" applyFill="1" applyAlignment="1" applyProtection="1">
      <alignment vertical="center"/>
      <protection locked="0"/>
    </xf>
    <xf numFmtId="49" fontId="54" fillId="0" borderId="0" xfId="0" applyNumberFormat="1" applyFont="1" applyFill="1" applyBorder="1" applyAlignment="1" applyProtection="1">
      <alignment horizontal="right" vertical="center"/>
      <protection locked="0"/>
    </xf>
    <xf numFmtId="4" fontId="54" fillId="0" borderId="0" xfId="0" applyNumberFormat="1" applyFont="1" applyFill="1" applyBorder="1" applyAlignment="1" applyProtection="1">
      <alignment horizontal="right" vertical="center"/>
      <protection locked="0"/>
    </xf>
    <xf numFmtId="0" fontId="54" fillId="0" borderId="0" xfId="0" applyFont="1" applyAlignment="1" applyProtection="1">
      <alignment vertical="center"/>
      <protection locked="0"/>
    </xf>
    <xf numFmtId="4" fontId="1" fillId="0" borderId="0" xfId="0" applyNumberFormat="1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0" fillId="0" borderId="0" xfId="46" applyFont="1" applyAlignment="1" applyProtection="1">
      <alignment vertical="center"/>
      <protection locked="0"/>
    </xf>
    <xf numFmtId="0" fontId="1" fillId="0" borderId="0" xfId="46" applyFont="1" applyAlignment="1" applyProtection="1">
      <alignment vertical="center"/>
      <protection locked="0"/>
    </xf>
    <xf numFmtId="0" fontId="3" fillId="0" borderId="0" xfId="46" applyFont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26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14" fontId="1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center"/>
      <protection locked="0"/>
    </xf>
    <xf numFmtId="49" fontId="3" fillId="0" borderId="24" xfId="0" applyNumberFormat="1" applyFont="1" applyFill="1" applyBorder="1" applyAlignment="1" applyProtection="1">
      <alignment horizontal="right"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33" borderId="29" xfId="0" applyNumberFormat="1" applyFont="1" applyFill="1" applyBorder="1" applyAlignment="1" applyProtection="1">
      <alignment horizontal="left" vertical="center"/>
      <protection locked="0"/>
    </xf>
    <xf numFmtId="49" fontId="3" fillId="33" borderId="29" xfId="0" applyNumberFormat="1" applyFont="1" applyFill="1" applyBorder="1" applyAlignment="1" applyProtection="1">
      <alignment horizontal="right" vertical="center"/>
      <protection locked="0"/>
    </xf>
    <xf numFmtId="49" fontId="0" fillId="0" borderId="30" xfId="0" applyNumberFormat="1" applyFont="1" applyFill="1" applyBorder="1" applyAlignment="1" applyProtection="1">
      <alignment horizontal="left" vertical="center" wrapText="1"/>
      <protection/>
    </xf>
    <xf numFmtId="49" fontId="0" fillId="0" borderId="30" xfId="0" applyNumberFormat="1" applyFont="1" applyFill="1" applyBorder="1" applyAlignment="1" applyProtection="1">
      <alignment horizontal="left" vertical="center"/>
      <protection/>
    </xf>
    <xf numFmtId="4" fontId="0" fillId="0" borderId="30" xfId="0" applyNumberFormat="1" applyFont="1" applyFill="1" applyBorder="1" applyAlignment="1" applyProtection="1">
      <alignment horizontal="right" vertical="center"/>
      <protection/>
    </xf>
    <xf numFmtId="168" fontId="0" fillId="0" borderId="30" xfId="0" applyNumberFormat="1" applyFont="1" applyFill="1" applyBorder="1" applyAlignment="1" applyProtection="1">
      <alignment horizontal="right" vertical="center"/>
      <protection/>
    </xf>
    <xf numFmtId="49" fontId="15" fillId="33" borderId="30" xfId="0" applyNumberFormat="1" applyFont="1" applyFill="1" applyBorder="1" applyAlignment="1" applyProtection="1">
      <alignment horizontal="left" vertical="center"/>
      <protection locked="0"/>
    </xf>
    <xf numFmtId="0" fontId="15" fillId="33" borderId="30" xfId="0" applyNumberFormat="1" applyFont="1" applyFill="1" applyBorder="1" applyAlignment="1" applyProtection="1">
      <alignment horizontal="left" vertical="center"/>
      <protection locked="0"/>
    </xf>
    <xf numFmtId="49" fontId="15" fillId="33" borderId="30" xfId="0" applyNumberFormat="1" applyFont="1" applyFill="1" applyBorder="1" applyAlignment="1" applyProtection="1">
      <alignment horizontal="right" vertical="center"/>
      <protection locked="0"/>
    </xf>
    <xf numFmtId="49" fontId="15" fillId="33" borderId="30" xfId="0" applyNumberFormat="1" applyFont="1" applyFill="1" applyBorder="1" applyAlignment="1" applyProtection="1">
      <alignment horizontal="left" vertical="center"/>
      <protection/>
    </xf>
    <xf numFmtId="4" fontId="55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31" xfId="0" applyNumberFormat="1" applyFont="1" applyFill="1" applyBorder="1" applyAlignment="1" applyProtection="1">
      <alignment vertical="center"/>
      <protection locked="0"/>
    </xf>
    <xf numFmtId="49" fontId="0" fillId="0" borderId="32" xfId="0" applyNumberFormat="1" applyFont="1" applyFill="1" applyBorder="1" applyAlignment="1" applyProtection="1">
      <alignment horizontal="left" vertical="center"/>
      <protection/>
    </xf>
    <xf numFmtId="4" fontId="0" fillId="0" borderId="32" xfId="0" applyNumberFormat="1" applyFont="1" applyFill="1" applyBorder="1" applyAlignment="1" applyProtection="1">
      <alignment horizontal="right" vertical="center"/>
      <protection/>
    </xf>
    <xf numFmtId="49" fontId="15" fillId="0" borderId="31" xfId="0" applyNumberFormat="1" applyFont="1" applyFill="1" applyBorder="1" applyAlignment="1" applyProtection="1">
      <alignment vertical="center"/>
      <protection locked="0"/>
    </xf>
    <xf numFmtId="0" fontId="15" fillId="0" borderId="3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27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vertical="center"/>
      <protection locked="0"/>
    </xf>
    <xf numFmtId="0" fontId="1" fillId="0" borderId="34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/>
    </xf>
    <xf numFmtId="4" fontId="11" fillId="0" borderId="35" xfId="0" applyNumberFormat="1" applyFont="1" applyFill="1" applyBorder="1" applyAlignment="1" applyProtection="1">
      <alignment vertical="center"/>
      <protection/>
    </xf>
    <xf numFmtId="4" fontId="53" fillId="34" borderId="30" xfId="0" applyNumberFormat="1" applyFont="1" applyFill="1" applyBorder="1" applyAlignment="1" applyProtection="1">
      <alignment horizontal="right" vertical="center"/>
      <protection locked="0"/>
    </xf>
    <xf numFmtId="4" fontId="53" fillId="34" borderId="32" xfId="0" applyNumberFormat="1" applyFont="1" applyFill="1" applyBorder="1" applyAlignment="1" applyProtection="1">
      <alignment horizontal="right" vertical="center"/>
      <protection locked="0"/>
    </xf>
    <xf numFmtId="0" fontId="53" fillId="34" borderId="0" xfId="0" applyFont="1" applyFill="1" applyAlignment="1" applyProtection="1">
      <alignment vertical="center"/>
      <protection locked="0"/>
    </xf>
    <xf numFmtId="0" fontId="1" fillId="34" borderId="0" xfId="0" applyFont="1" applyFill="1" applyAlignment="1" applyProtection="1">
      <alignment vertical="center"/>
      <protection locked="0"/>
    </xf>
    <xf numFmtId="49" fontId="1" fillId="0" borderId="3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49" fontId="1" fillId="33" borderId="29" xfId="0" applyNumberFormat="1" applyFont="1" applyFill="1" applyBorder="1" applyAlignment="1" applyProtection="1">
      <alignment horizontal="left" vertical="center"/>
      <protection/>
    </xf>
    <xf numFmtId="49" fontId="3" fillId="33" borderId="29" xfId="0" applyNumberFormat="1" applyFont="1" applyFill="1" applyBorder="1" applyAlignment="1" applyProtection="1">
      <alignment horizontal="left" vertical="center"/>
      <protection/>
    </xf>
    <xf numFmtId="4" fontId="3" fillId="33" borderId="29" xfId="0" applyNumberFormat="1" applyFont="1" applyFill="1" applyBorder="1" applyAlignment="1" applyProtection="1">
      <alignment horizontal="right" vertical="center"/>
      <protection/>
    </xf>
    <xf numFmtId="4" fontId="53" fillId="0" borderId="3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49" fontId="0" fillId="33" borderId="30" xfId="0" applyNumberFormat="1" applyFont="1" applyFill="1" applyBorder="1" applyAlignment="1" applyProtection="1">
      <alignment horizontal="left" vertical="center"/>
      <protection/>
    </xf>
    <xf numFmtId="4" fontId="15" fillId="33" borderId="3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35" borderId="30" xfId="0" applyFont="1" applyFill="1" applyBorder="1" applyAlignment="1" applyProtection="1">
      <alignment vertical="center"/>
      <protection/>
    </xf>
    <xf numFmtId="4" fontId="53" fillId="0" borderId="32" xfId="0" applyNumberFormat="1" applyFont="1" applyFill="1" applyBorder="1" applyAlignment="1" applyProtection="1">
      <alignment horizontal="right" vertical="center"/>
      <protection/>
    </xf>
    <xf numFmtId="4" fontId="55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31" xfId="0" applyNumberFormat="1" applyFont="1" applyFill="1" applyBorder="1" applyAlignment="1" applyProtection="1">
      <alignment vertical="center"/>
      <protection/>
    </xf>
    <xf numFmtId="0" fontId="15" fillId="0" borderId="31" xfId="0" applyNumberFormat="1" applyFont="1" applyFill="1" applyBorder="1" applyAlignment="1" applyProtection="1">
      <alignment vertical="center"/>
      <protection/>
    </xf>
    <xf numFmtId="4" fontId="15" fillId="0" borderId="31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49" fontId="3" fillId="0" borderId="37" xfId="0" applyNumberFormat="1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15" fillId="33" borderId="30" xfId="0" applyNumberFormat="1" applyFont="1" applyFill="1" applyBorder="1" applyAlignment="1" applyProtection="1">
      <alignment horizontal="left" vertical="center"/>
      <protection/>
    </xf>
    <xf numFmtId="0" fontId="15" fillId="33" borderId="30" xfId="0" applyNumberFormat="1" applyFont="1" applyFill="1" applyBorder="1" applyAlignment="1" applyProtection="1">
      <alignment horizontal="left" vertical="center"/>
      <protection/>
    </xf>
    <xf numFmtId="49" fontId="3" fillId="33" borderId="29" xfId="0" applyNumberFormat="1" applyFont="1" applyFill="1" applyBorder="1" applyAlignment="1" applyProtection="1">
      <alignment horizontal="left" vertical="center"/>
      <protection/>
    </xf>
    <xf numFmtId="0" fontId="3" fillId="33" borderId="29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49" fontId="3" fillId="0" borderId="40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14" fontId="1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1" fillId="0" borderId="41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NumberFormat="1" applyFont="1" applyFill="1" applyBorder="1" applyAlignment="1" applyProtection="1">
      <alignment horizontal="left" vertical="center"/>
      <protection locked="0"/>
    </xf>
    <xf numFmtId="49" fontId="1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42" xfId="0" applyNumberFormat="1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49" fontId="6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44" xfId="0" applyNumberFormat="1" applyFont="1" applyFill="1" applyBorder="1" applyAlignment="1" applyProtection="1">
      <alignment horizontal="left" vertical="center"/>
      <protection/>
    </xf>
    <xf numFmtId="49" fontId="7" fillId="0" borderId="45" xfId="0" applyNumberFormat="1" applyFont="1" applyFill="1" applyBorder="1" applyAlignment="1" applyProtection="1">
      <alignment horizontal="left" vertical="center"/>
      <protection/>
    </xf>
    <xf numFmtId="0" fontId="7" fillId="0" borderId="36" xfId="0" applyNumberFormat="1" applyFont="1" applyFill="1" applyBorder="1" applyAlignment="1" applyProtection="1">
      <alignment horizontal="left" vertical="center"/>
      <protection/>
    </xf>
    <xf numFmtId="0" fontId="7" fillId="0" borderId="46" xfId="0" applyNumberFormat="1" applyFont="1" applyFill="1" applyBorder="1" applyAlignment="1" applyProtection="1">
      <alignment horizontal="left" vertical="center"/>
      <protection/>
    </xf>
    <xf numFmtId="49" fontId="7" fillId="0" borderId="47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48" xfId="0" applyNumberFormat="1" applyFont="1" applyFill="1" applyBorder="1" applyAlignment="1" applyProtection="1">
      <alignment horizontal="left" vertical="center"/>
      <protection/>
    </xf>
    <xf numFmtId="49" fontId="6" fillId="0" borderId="26" xfId="0" applyNumberFormat="1" applyFont="1" applyFill="1" applyBorder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49" fontId="6" fillId="33" borderId="26" xfId="0" applyNumberFormat="1" applyFont="1" applyFill="1" applyBorder="1" applyAlignment="1" applyProtection="1">
      <alignment horizontal="left" vertical="center"/>
      <protection/>
    </xf>
    <xf numFmtId="0" fontId="6" fillId="33" borderId="35" xfId="0" applyNumberFormat="1" applyFont="1" applyFill="1" applyBorder="1" applyAlignment="1" applyProtection="1">
      <alignment horizontal="left" vertical="center"/>
      <protection/>
    </xf>
    <xf numFmtId="49" fontId="7" fillId="0" borderId="26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49" fontId="8" fillId="0" borderId="26" xfId="0" applyNumberFormat="1" applyFont="1" applyFill="1" applyBorder="1" applyAlignment="1" applyProtection="1">
      <alignment horizontal="left" vertical="center"/>
      <protection/>
    </xf>
    <xf numFmtId="0" fontId="8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Q181"/>
  <sheetViews>
    <sheetView tabSelected="1" zoomScale="65" zoomScaleNormal="65" workbookViewId="0" topLeftCell="A1">
      <pane ySplit="11" topLeftCell="A50" activePane="bottomLeft" state="frozen"/>
      <selection pane="topLeft" activeCell="A1" sqref="A1"/>
      <selection pane="bottomLeft" activeCell="H122" sqref="H122"/>
    </sheetView>
  </sheetViews>
  <sheetFormatPr defaultColWidth="11.421875" defaultRowHeight="12.75" outlineLevelRow="1"/>
  <cols>
    <col min="1" max="1" width="4.57421875" style="18" customWidth="1"/>
    <col min="2" max="2" width="3.7109375" style="18" customWidth="1"/>
    <col min="3" max="3" width="4.8515625" style="18" bestFit="1" customWidth="1"/>
    <col min="4" max="4" width="100.140625" style="18" customWidth="1"/>
    <col min="5" max="5" width="7.00390625" style="18" customWidth="1"/>
    <col min="6" max="6" width="10.8515625" style="18" customWidth="1"/>
    <col min="7" max="7" width="16.8515625" style="18" bestFit="1" customWidth="1"/>
    <col min="8" max="9" width="13.140625" style="18" customWidth="1"/>
    <col min="10" max="10" width="13.28125" style="18" customWidth="1"/>
    <col min="11" max="12" width="11.7109375" style="18" customWidth="1"/>
    <col min="13" max="13" width="13.28125" style="17" bestFit="1" customWidth="1"/>
    <col min="14" max="36" width="12.140625" style="18" customWidth="1"/>
    <col min="37" max="37" width="15.00390625" style="18" customWidth="1"/>
    <col min="38" max="38" width="11.421875" style="18" customWidth="1"/>
    <col min="39" max="39" width="5.57421875" style="18" customWidth="1"/>
    <col min="40" max="16384" width="11.421875" style="18" customWidth="1"/>
  </cols>
  <sheetData>
    <row r="1" spans="1:12" ht="21.75" customHeight="1">
      <c r="A1" s="129" t="s">
        <v>367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6" ht="12.75">
      <c r="A2" s="131" t="s">
        <v>0</v>
      </c>
      <c r="B2" s="127"/>
      <c r="C2" s="127"/>
      <c r="D2" s="134" t="s">
        <v>203</v>
      </c>
      <c r="E2" s="126" t="s">
        <v>44</v>
      </c>
      <c r="F2" s="127"/>
      <c r="G2" s="126" t="s">
        <v>375</v>
      </c>
      <c r="H2" s="127"/>
      <c r="I2" s="126" t="s">
        <v>57</v>
      </c>
      <c r="J2" s="113" t="s">
        <v>376</v>
      </c>
      <c r="K2" s="113"/>
      <c r="L2" s="52"/>
      <c r="M2" s="81"/>
      <c r="N2" s="82"/>
      <c r="O2" s="78"/>
      <c r="P2" s="78"/>
    </row>
    <row r="3" spans="1:16" ht="12.75">
      <c r="A3" s="132"/>
      <c r="B3" s="119"/>
      <c r="C3" s="119"/>
      <c r="D3" s="135"/>
      <c r="E3" s="119"/>
      <c r="F3" s="119"/>
      <c r="G3" s="119"/>
      <c r="H3" s="119"/>
      <c r="I3" s="119"/>
      <c r="J3" s="114"/>
      <c r="K3" s="114"/>
      <c r="L3" s="53"/>
      <c r="M3" s="78"/>
      <c r="N3" s="79"/>
      <c r="O3" s="78"/>
      <c r="P3" s="78"/>
    </row>
    <row r="4" spans="1:16" ht="12.75">
      <c r="A4" s="133" t="s">
        <v>1</v>
      </c>
      <c r="B4" s="119"/>
      <c r="C4" s="119"/>
      <c r="D4" s="136" t="s">
        <v>204</v>
      </c>
      <c r="E4" s="118" t="s">
        <v>45</v>
      </c>
      <c r="F4" s="119"/>
      <c r="G4" s="128" t="s">
        <v>371</v>
      </c>
      <c r="H4" s="119"/>
      <c r="I4" s="118" t="s">
        <v>58</v>
      </c>
      <c r="J4" s="114" t="s">
        <v>202</v>
      </c>
      <c r="K4" s="19"/>
      <c r="L4" s="19"/>
      <c r="M4" s="77"/>
      <c r="N4" s="79"/>
      <c r="O4" s="78"/>
      <c r="P4" s="78"/>
    </row>
    <row r="5" spans="1:16" ht="12.75">
      <c r="A5" s="132"/>
      <c r="B5" s="119"/>
      <c r="C5" s="119"/>
      <c r="D5" s="137"/>
      <c r="E5" s="119"/>
      <c r="F5" s="119"/>
      <c r="G5" s="119"/>
      <c r="H5" s="119"/>
      <c r="I5" s="119"/>
      <c r="J5" s="114"/>
      <c r="K5" s="53"/>
      <c r="L5" s="53"/>
      <c r="M5" s="78"/>
      <c r="N5" s="79"/>
      <c r="O5" s="78"/>
      <c r="P5" s="78"/>
    </row>
    <row r="6" spans="1:16" ht="12.75">
      <c r="A6" s="133" t="s">
        <v>2</v>
      </c>
      <c r="B6" s="119"/>
      <c r="C6" s="119"/>
      <c r="D6" s="118" t="s">
        <v>206</v>
      </c>
      <c r="E6" s="118" t="s">
        <v>46</v>
      </c>
      <c r="F6" s="119"/>
      <c r="G6" s="119" t="s">
        <v>378</v>
      </c>
      <c r="H6" s="119"/>
      <c r="I6" s="118" t="s">
        <v>59</v>
      </c>
      <c r="J6" s="19"/>
      <c r="K6" s="19"/>
      <c r="L6" s="19"/>
      <c r="M6" s="80"/>
      <c r="N6" s="79"/>
      <c r="O6" s="78"/>
      <c r="P6" s="78"/>
    </row>
    <row r="7" spans="1:16" ht="12.75">
      <c r="A7" s="132"/>
      <c r="B7" s="119"/>
      <c r="C7" s="119"/>
      <c r="D7" s="119"/>
      <c r="E7" s="119"/>
      <c r="F7" s="119"/>
      <c r="G7" s="119"/>
      <c r="H7" s="119"/>
      <c r="I7" s="119"/>
      <c r="J7" s="53"/>
      <c r="K7" s="53"/>
      <c r="L7" s="53"/>
      <c r="M7" s="78"/>
      <c r="N7" s="79"/>
      <c r="O7" s="78"/>
      <c r="P7" s="78"/>
    </row>
    <row r="8" spans="1:41" ht="12.75">
      <c r="A8" s="133" t="s">
        <v>3</v>
      </c>
      <c r="B8" s="119"/>
      <c r="C8" s="119"/>
      <c r="D8" s="118"/>
      <c r="E8" s="118" t="s">
        <v>47</v>
      </c>
      <c r="F8" s="119"/>
      <c r="G8" s="128" t="s">
        <v>373</v>
      </c>
      <c r="H8" s="119"/>
      <c r="I8" s="118" t="s">
        <v>60</v>
      </c>
      <c r="J8" s="114" t="s">
        <v>202</v>
      </c>
      <c r="K8" s="80" t="s">
        <v>385</v>
      </c>
      <c r="L8" s="118" t="s">
        <v>60</v>
      </c>
      <c r="M8" s="116" t="s">
        <v>386</v>
      </c>
      <c r="N8" s="79"/>
      <c r="O8" s="78"/>
      <c r="P8" s="78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13.5" thickBot="1">
      <c r="A9" s="132"/>
      <c r="B9" s="119"/>
      <c r="C9" s="119"/>
      <c r="D9" s="119"/>
      <c r="E9" s="119"/>
      <c r="F9" s="119"/>
      <c r="G9" s="119"/>
      <c r="H9" s="119"/>
      <c r="I9" s="119"/>
      <c r="J9" s="115"/>
      <c r="K9" s="90"/>
      <c r="L9" s="119"/>
      <c r="M9" s="117"/>
      <c r="N9" s="83"/>
      <c r="O9" s="78"/>
      <c r="P9" s="78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39" ht="12.75">
      <c r="A10" s="20" t="s">
        <v>4</v>
      </c>
      <c r="B10" s="21" t="s">
        <v>4</v>
      </c>
      <c r="C10" s="21" t="s">
        <v>4</v>
      </c>
      <c r="D10" s="21" t="s">
        <v>4</v>
      </c>
      <c r="E10" s="21" t="s">
        <v>4</v>
      </c>
      <c r="F10" s="21" t="s">
        <v>4</v>
      </c>
      <c r="G10" s="125" t="s">
        <v>379</v>
      </c>
      <c r="H10" s="125"/>
      <c r="I10" s="125"/>
      <c r="J10" s="124" t="s">
        <v>381</v>
      </c>
      <c r="K10" s="124"/>
      <c r="L10" s="112"/>
      <c r="M10" s="111" t="s">
        <v>63</v>
      </c>
      <c r="N10" s="112"/>
      <c r="O10" s="110" t="s">
        <v>384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40" ht="13.5" thickBot="1">
      <c r="A11" s="22" t="s">
        <v>5</v>
      </c>
      <c r="B11" s="23" t="s">
        <v>12</v>
      </c>
      <c r="C11" s="23" t="s">
        <v>13</v>
      </c>
      <c r="D11" s="23" t="s">
        <v>24</v>
      </c>
      <c r="E11" s="23" t="s">
        <v>48</v>
      </c>
      <c r="F11" s="24" t="s">
        <v>53</v>
      </c>
      <c r="G11" s="58" t="s">
        <v>380</v>
      </c>
      <c r="H11" s="59" t="s">
        <v>382</v>
      </c>
      <c r="I11" s="60" t="s">
        <v>383</v>
      </c>
      <c r="J11" s="57" t="s">
        <v>55</v>
      </c>
      <c r="K11" s="26" t="s">
        <v>61</v>
      </c>
      <c r="L11" s="27" t="s">
        <v>62</v>
      </c>
      <c r="M11" s="25" t="s">
        <v>54</v>
      </c>
      <c r="N11" s="27" t="s">
        <v>62</v>
      </c>
      <c r="O11" s="110"/>
      <c r="P11" s="17"/>
      <c r="Q11" s="28"/>
      <c r="R11" s="28"/>
      <c r="S11" s="28"/>
      <c r="T11" s="28"/>
      <c r="U11" s="28"/>
      <c r="V11" s="28"/>
      <c r="W11" s="28"/>
      <c r="X11" s="28"/>
      <c r="Y11" s="28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1" ht="12.75">
      <c r="A12" s="93"/>
      <c r="B12" s="93"/>
      <c r="C12" s="94" t="s">
        <v>7</v>
      </c>
      <c r="D12" s="122" t="s">
        <v>25</v>
      </c>
      <c r="E12" s="123"/>
      <c r="F12" s="123"/>
      <c r="G12" s="123"/>
      <c r="H12" s="61"/>
      <c r="I12" s="61"/>
      <c r="J12" s="95">
        <f>SUM(J13:J18)</f>
        <v>0</v>
      </c>
      <c r="K12" s="95">
        <f>SUM(K13:K18)</f>
        <v>0</v>
      </c>
      <c r="L12" s="95">
        <f>J12+K12</f>
        <v>0</v>
      </c>
      <c r="M12" s="62"/>
      <c r="N12" s="95">
        <f>SUM(N13:N18)</f>
        <v>0</v>
      </c>
      <c r="O12" s="92"/>
      <c r="P12" s="17"/>
      <c r="Q12" s="17"/>
      <c r="R12" s="29"/>
      <c r="S12" s="28"/>
      <c r="T12" s="29"/>
      <c r="U12" s="29"/>
      <c r="V12" s="29"/>
      <c r="W12" s="29"/>
      <c r="X12" s="29"/>
      <c r="Y12" s="29"/>
      <c r="Z12" s="29"/>
      <c r="AA12" s="28"/>
      <c r="AB12" s="17"/>
      <c r="AC12" s="17"/>
      <c r="AD12" s="17"/>
      <c r="AE12" s="17"/>
      <c r="AF12" s="17"/>
      <c r="AG12" s="17"/>
      <c r="AH12" s="17"/>
      <c r="AI12" s="17"/>
      <c r="AJ12" s="17"/>
      <c r="AK12" s="29"/>
      <c r="AL12" s="29"/>
      <c r="AM12" s="29"/>
      <c r="AN12" s="17"/>
      <c r="AO12" s="17"/>
    </row>
    <row r="13" spans="1:41" s="33" customFormat="1" ht="25.5" outlineLevel="1">
      <c r="A13" s="64" t="s">
        <v>269</v>
      </c>
      <c r="B13" s="64"/>
      <c r="C13" s="64"/>
      <c r="D13" s="63" t="s">
        <v>264</v>
      </c>
      <c r="E13" s="64" t="s">
        <v>49</v>
      </c>
      <c r="F13" s="65">
        <v>36</v>
      </c>
      <c r="G13" s="96">
        <f aca="true" t="shared" si="0" ref="G13:G18">H13+I13</f>
        <v>0</v>
      </c>
      <c r="H13" s="86"/>
      <c r="I13" s="86"/>
      <c r="J13" s="96">
        <f aca="true" t="shared" si="1" ref="J13:J18">H13*F13</f>
        <v>0</v>
      </c>
      <c r="K13" s="71">
        <f aca="true" t="shared" si="2" ref="K13:K18">I13*F13</f>
        <v>0</v>
      </c>
      <c r="L13" s="71">
        <f aca="true" t="shared" si="3" ref="L13:L18">F13*G13</f>
        <v>0</v>
      </c>
      <c r="M13" s="86">
        <v>0</v>
      </c>
      <c r="N13" s="71">
        <f aca="true" t="shared" si="4" ref="N13:N18">F13*M13</f>
        <v>0</v>
      </c>
      <c r="O13" s="97">
        <f aca="true" t="shared" si="5" ref="O13:O18">L13-(H13*F13+I13*F13)</f>
        <v>0</v>
      </c>
      <c r="P13" s="31"/>
      <c r="Q13" s="32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2"/>
      <c r="AC13" s="32"/>
      <c r="AD13" s="32"/>
      <c r="AE13" s="30"/>
      <c r="AF13" s="32"/>
      <c r="AG13" s="32"/>
      <c r="AH13" s="32"/>
      <c r="AI13" s="30"/>
      <c r="AJ13" s="30"/>
      <c r="AK13" s="30"/>
      <c r="AL13" s="30"/>
      <c r="AM13" s="30"/>
      <c r="AN13" s="30"/>
      <c r="AO13" s="30"/>
    </row>
    <row r="14" spans="1:41" s="33" customFormat="1" ht="12.75" outlineLevel="1">
      <c r="A14" s="64" t="s">
        <v>270</v>
      </c>
      <c r="B14" s="64"/>
      <c r="C14" s="64"/>
      <c r="D14" s="63" t="s">
        <v>265</v>
      </c>
      <c r="E14" s="64" t="s">
        <v>49</v>
      </c>
      <c r="F14" s="65">
        <v>7.5</v>
      </c>
      <c r="G14" s="96">
        <f t="shared" si="0"/>
        <v>0</v>
      </c>
      <c r="H14" s="86"/>
      <c r="I14" s="86"/>
      <c r="J14" s="96">
        <f t="shared" si="1"/>
        <v>0</v>
      </c>
      <c r="K14" s="71">
        <f t="shared" si="2"/>
        <v>0</v>
      </c>
      <c r="L14" s="71">
        <f t="shared" si="3"/>
        <v>0</v>
      </c>
      <c r="M14" s="86">
        <v>0</v>
      </c>
      <c r="N14" s="71">
        <f t="shared" si="4"/>
        <v>0</v>
      </c>
      <c r="O14" s="97">
        <f t="shared" si="5"/>
        <v>0</v>
      </c>
      <c r="P14" s="31"/>
      <c r="Q14" s="32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2"/>
      <c r="AC14" s="32"/>
      <c r="AD14" s="32"/>
      <c r="AE14" s="30"/>
      <c r="AF14" s="32"/>
      <c r="AG14" s="32"/>
      <c r="AH14" s="32"/>
      <c r="AI14" s="30"/>
      <c r="AJ14" s="30"/>
      <c r="AK14" s="30"/>
      <c r="AL14" s="30"/>
      <c r="AM14" s="30"/>
      <c r="AN14" s="30"/>
      <c r="AO14" s="30"/>
    </row>
    <row r="15" spans="1:41" s="33" customFormat="1" ht="25.5" outlineLevel="1">
      <c r="A15" s="64" t="s">
        <v>126</v>
      </c>
      <c r="B15" s="64"/>
      <c r="C15" s="64"/>
      <c r="D15" s="63" t="s">
        <v>348</v>
      </c>
      <c r="E15" s="64" t="s">
        <v>49</v>
      </c>
      <c r="F15" s="65">
        <v>2.5</v>
      </c>
      <c r="G15" s="96">
        <f t="shared" si="0"/>
        <v>0</v>
      </c>
      <c r="H15" s="86"/>
      <c r="I15" s="86"/>
      <c r="J15" s="96">
        <f t="shared" si="1"/>
        <v>0</v>
      </c>
      <c r="K15" s="71">
        <f t="shared" si="2"/>
        <v>0</v>
      </c>
      <c r="L15" s="71">
        <f t="shared" si="3"/>
        <v>0</v>
      </c>
      <c r="M15" s="86">
        <v>0</v>
      </c>
      <c r="N15" s="71">
        <f t="shared" si="4"/>
        <v>0</v>
      </c>
      <c r="O15" s="97">
        <f t="shared" si="5"/>
        <v>0</v>
      </c>
      <c r="P15" s="31"/>
      <c r="Q15" s="32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2"/>
      <c r="AC15" s="32"/>
      <c r="AD15" s="32"/>
      <c r="AE15" s="30"/>
      <c r="AF15" s="32"/>
      <c r="AG15" s="32"/>
      <c r="AH15" s="32"/>
      <c r="AI15" s="30"/>
      <c r="AJ15" s="30"/>
      <c r="AK15" s="30"/>
      <c r="AL15" s="30"/>
      <c r="AM15" s="30"/>
      <c r="AN15" s="30"/>
      <c r="AO15" s="30"/>
    </row>
    <row r="16" spans="1:41" s="33" customFormat="1" ht="25.5" outlineLevel="1">
      <c r="A16" s="64" t="s">
        <v>271</v>
      </c>
      <c r="B16" s="64"/>
      <c r="C16" s="64"/>
      <c r="D16" s="63" t="s">
        <v>349</v>
      </c>
      <c r="E16" s="64" t="s">
        <v>52</v>
      </c>
      <c r="F16" s="65">
        <v>0.12</v>
      </c>
      <c r="G16" s="96">
        <f t="shared" si="0"/>
        <v>0</v>
      </c>
      <c r="H16" s="86"/>
      <c r="I16" s="86"/>
      <c r="J16" s="96">
        <f t="shared" si="1"/>
        <v>0</v>
      </c>
      <c r="K16" s="71">
        <f t="shared" si="2"/>
        <v>0</v>
      </c>
      <c r="L16" s="71">
        <f t="shared" si="3"/>
        <v>0</v>
      </c>
      <c r="M16" s="86">
        <v>0</v>
      </c>
      <c r="N16" s="71">
        <f t="shared" si="4"/>
        <v>0</v>
      </c>
      <c r="O16" s="97">
        <f t="shared" si="5"/>
        <v>0</v>
      </c>
      <c r="P16" s="31"/>
      <c r="Q16" s="32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2"/>
      <c r="AC16" s="32"/>
      <c r="AD16" s="32"/>
      <c r="AE16" s="30"/>
      <c r="AF16" s="32"/>
      <c r="AG16" s="32"/>
      <c r="AH16" s="32"/>
      <c r="AI16" s="30"/>
      <c r="AJ16" s="30"/>
      <c r="AK16" s="30"/>
      <c r="AL16" s="30"/>
      <c r="AM16" s="30"/>
      <c r="AN16" s="30"/>
      <c r="AO16" s="30"/>
    </row>
    <row r="17" spans="1:41" ht="12.75" outlineLevel="1">
      <c r="A17" s="64" t="s">
        <v>272</v>
      </c>
      <c r="B17" s="64"/>
      <c r="C17" s="64"/>
      <c r="D17" s="64" t="s">
        <v>267</v>
      </c>
      <c r="E17" s="64" t="s">
        <v>50</v>
      </c>
      <c r="F17" s="66">
        <f>F45+F60/2</f>
        <v>217.45</v>
      </c>
      <c r="G17" s="96">
        <f t="shared" si="0"/>
        <v>0</v>
      </c>
      <c r="H17" s="86"/>
      <c r="I17" s="86"/>
      <c r="J17" s="96">
        <f t="shared" si="1"/>
        <v>0</v>
      </c>
      <c r="K17" s="71">
        <f t="shared" si="2"/>
        <v>0</v>
      </c>
      <c r="L17" s="71">
        <f t="shared" si="3"/>
        <v>0</v>
      </c>
      <c r="M17" s="86">
        <v>0</v>
      </c>
      <c r="N17" s="71">
        <f t="shared" si="4"/>
        <v>0</v>
      </c>
      <c r="O17" s="97">
        <f t="shared" si="5"/>
        <v>0</v>
      </c>
      <c r="P17" s="34"/>
      <c r="Q17" s="35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35"/>
      <c r="AC17" s="35"/>
      <c r="AD17" s="35"/>
      <c r="AE17" s="17"/>
      <c r="AF17" s="35"/>
      <c r="AG17" s="35"/>
      <c r="AH17" s="35"/>
      <c r="AI17" s="17"/>
      <c r="AJ17" s="17"/>
      <c r="AK17" s="17"/>
      <c r="AL17" s="17"/>
      <c r="AM17" s="17"/>
      <c r="AN17" s="36"/>
      <c r="AO17" s="17"/>
    </row>
    <row r="18" spans="1:41" ht="12.75" outlineLevel="1">
      <c r="A18" s="64" t="s">
        <v>273</v>
      </c>
      <c r="B18" s="64"/>
      <c r="C18" s="64"/>
      <c r="D18" s="64" t="s">
        <v>266</v>
      </c>
      <c r="E18" s="64" t="s">
        <v>113</v>
      </c>
      <c r="F18" s="65">
        <v>5</v>
      </c>
      <c r="G18" s="96">
        <f t="shared" si="0"/>
        <v>0</v>
      </c>
      <c r="H18" s="86"/>
      <c r="I18" s="86"/>
      <c r="J18" s="96">
        <f t="shared" si="1"/>
        <v>0</v>
      </c>
      <c r="K18" s="71">
        <f t="shared" si="2"/>
        <v>0</v>
      </c>
      <c r="L18" s="71">
        <f t="shared" si="3"/>
        <v>0</v>
      </c>
      <c r="M18" s="86">
        <v>0</v>
      </c>
      <c r="N18" s="71">
        <f t="shared" si="4"/>
        <v>0</v>
      </c>
      <c r="O18" s="97">
        <f t="shared" si="5"/>
        <v>0</v>
      </c>
      <c r="P18" s="34"/>
      <c r="Q18" s="35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35"/>
      <c r="AC18" s="35"/>
      <c r="AD18" s="35"/>
      <c r="AE18" s="17"/>
      <c r="AF18" s="35"/>
      <c r="AG18" s="35"/>
      <c r="AH18" s="35"/>
      <c r="AI18" s="17"/>
      <c r="AJ18" s="17"/>
      <c r="AK18" s="17"/>
      <c r="AL18" s="17"/>
      <c r="AM18" s="17"/>
      <c r="AN18" s="36"/>
      <c r="AO18" s="17"/>
    </row>
    <row r="19" spans="1:41" ht="12.75">
      <c r="A19" s="99"/>
      <c r="B19" s="99"/>
      <c r="C19" s="70" t="s">
        <v>8</v>
      </c>
      <c r="D19" s="120" t="s">
        <v>26</v>
      </c>
      <c r="E19" s="121"/>
      <c r="F19" s="121"/>
      <c r="G19" s="121"/>
      <c r="H19" s="68"/>
      <c r="I19" s="68"/>
      <c r="J19" s="100">
        <f>SUM(J20:J20)</f>
        <v>0</v>
      </c>
      <c r="K19" s="100">
        <f>SUM(K20:K20)</f>
        <v>0</v>
      </c>
      <c r="L19" s="100">
        <f>J19+K19</f>
        <v>0</v>
      </c>
      <c r="M19" s="69"/>
      <c r="N19" s="100">
        <f>SUM(N20:N20)</f>
        <v>0</v>
      </c>
      <c r="O19" s="92"/>
      <c r="P19" s="17"/>
      <c r="Q19" s="17"/>
      <c r="R19" s="29"/>
      <c r="S19" s="28"/>
      <c r="T19" s="29"/>
      <c r="U19" s="29"/>
      <c r="V19" s="29"/>
      <c r="W19" s="29"/>
      <c r="X19" s="29"/>
      <c r="Y19" s="29"/>
      <c r="Z19" s="29"/>
      <c r="AA19" s="28"/>
      <c r="AB19" s="17"/>
      <c r="AC19" s="17"/>
      <c r="AD19" s="17"/>
      <c r="AE19" s="17"/>
      <c r="AF19" s="17"/>
      <c r="AG19" s="17"/>
      <c r="AH19" s="17"/>
      <c r="AI19" s="17"/>
      <c r="AJ19" s="17"/>
      <c r="AK19" s="29"/>
      <c r="AL19" s="29"/>
      <c r="AM19" s="29"/>
      <c r="AN19" s="17"/>
      <c r="AO19" s="17"/>
    </row>
    <row r="20" spans="1:41" ht="17.25" customHeight="1" outlineLevel="1">
      <c r="A20" s="64" t="s">
        <v>274</v>
      </c>
      <c r="B20" s="64"/>
      <c r="C20" s="64"/>
      <c r="D20" s="63" t="s">
        <v>160</v>
      </c>
      <c r="E20" s="64" t="s">
        <v>49</v>
      </c>
      <c r="F20" s="65">
        <v>4.4</v>
      </c>
      <c r="G20" s="96">
        <f>H20+I20</f>
        <v>0</v>
      </c>
      <c r="H20" s="86"/>
      <c r="I20" s="86"/>
      <c r="J20" s="96">
        <f>H20*F20</f>
        <v>0</v>
      </c>
      <c r="K20" s="71">
        <f>I20*F20</f>
        <v>0</v>
      </c>
      <c r="L20" s="71">
        <f>F20*G20</f>
        <v>0</v>
      </c>
      <c r="M20" s="86">
        <v>0</v>
      </c>
      <c r="N20" s="71">
        <f>F20*M20</f>
        <v>0</v>
      </c>
      <c r="O20" s="97">
        <f>L20-(H20*F20+I20*F20)</f>
        <v>0</v>
      </c>
      <c r="P20" s="17"/>
      <c r="Q20" s="17"/>
      <c r="R20" s="29"/>
      <c r="S20" s="28"/>
      <c r="T20" s="29"/>
      <c r="U20" s="29"/>
      <c r="V20" s="29"/>
      <c r="W20" s="29"/>
      <c r="X20" s="29"/>
      <c r="Y20" s="29"/>
      <c r="Z20" s="29"/>
      <c r="AA20" s="28"/>
      <c r="AB20" s="17"/>
      <c r="AC20" s="17"/>
      <c r="AD20" s="17"/>
      <c r="AE20" s="17"/>
      <c r="AF20" s="17"/>
      <c r="AG20" s="17"/>
      <c r="AH20" s="17"/>
      <c r="AI20" s="17"/>
      <c r="AJ20" s="17"/>
      <c r="AK20" s="29"/>
      <c r="AL20" s="29"/>
      <c r="AM20" s="29"/>
      <c r="AN20" s="17"/>
      <c r="AO20" s="17"/>
    </row>
    <row r="21" spans="1:41" ht="12.75">
      <c r="A21" s="99"/>
      <c r="B21" s="99"/>
      <c r="C21" s="70" t="s">
        <v>10</v>
      </c>
      <c r="D21" s="120" t="s">
        <v>118</v>
      </c>
      <c r="E21" s="121"/>
      <c r="F21" s="121"/>
      <c r="G21" s="121"/>
      <c r="H21" s="68"/>
      <c r="I21" s="68"/>
      <c r="J21" s="100">
        <f>SUM(J22:J27)</f>
        <v>0</v>
      </c>
      <c r="K21" s="100">
        <f>SUM(K22:K27)</f>
        <v>0</v>
      </c>
      <c r="L21" s="100">
        <f>J21+K21</f>
        <v>0</v>
      </c>
      <c r="M21" s="69"/>
      <c r="N21" s="100">
        <f>SUM(N22:N27)</f>
        <v>0</v>
      </c>
      <c r="O21" s="101"/>
      <c r="P21" s="17"/>
      <c r="Q21" s="17"/>
      <c r="R21" s="29"/>
      <c r="S21" s="28"/>
      <c r="T21" s="29"/>
      <c r="U21" s="29"/>
      <c r="V21" s="29"/>
      <c r="W21" s="29"/>
      <c r="X21" s="29"/>
      <c r="Y21" s="29"/>
      <c r="Z21" s="29"/>
      <c r="AA21" s="28"/>
      <c r="AB21" s="17"/>
      <c r="AC21" s="17"/>
      <c r="AD21" s="17"/>
      <c r="AE21" s="17"/>
      <c r="AF21" s="17"/>
      <c r="AG21" s="17"/>
      <c r="AH21" s="17"/>
      <c r="AI21" s="17"/>
      <c r="AJ21" s="17"/>
      <c r="AK21" s="29"/>
      <c r="AL21" s="29"/>
      <c r="AM21" s="29"/>
      <c r="AN21" s="17"/>
      <c r="AO21" s="17"/>
    </row>
    <row r="22" spans="1:41" ht="30.75" customHeight="1" outlineLevel="1">
      <c r="A22" s="64" t="s">
        <v>275</v>
      </c>
      <c r="B22" s="102"/>
      <c r="C22" s="64"/>
      <c r="D22" s="63" t="s">
        <v>181</v>
      </c>
      <c r="E22" s="64" t="s">
        <v>49</v>
      </c>
      <c r="F22" s="65">
        <f>F118-F25+15</f>
        <v>210.70000000000002</v>
      </c>
      <c r="G22" s="96">
        <f aca="true" t="shared" si="6" ref="G22:G27">H22+I22</f>
        <v>0</v>
      </c>
      <c r="H22" s="86"/>
      <c r="I22" s="86"/>
      <c r="J22" s="96">
        <f aca="true" t="shared" si="7" ref="J22:J27">H22*F22</f>
        <v>0</v>
      </c>
      <c r="K22" s="71">
        <f aca="true" t="shared" si="8" ref="K22:K27">I22*F22</f>
        <v>0</v>
      </c>
      <c r="L22" s="71">
        <f aca="true" t="shared" si="9" ref="L22:L27">F22*G22</f>
        <v>0</v>
      </c>
      <c r="M22" s="86">
        <v>0</v>
      </c>
      <c r="N22" s="71">
        <f aca="true" t="shared" si="10" ref="N22:N27">F22*M22</f>
        <v>0</v>
      </c>
      <c r="O22" s="97">
        <f aca="true" t="shared" si="11" ref="O22:O27">L22-(H22*F22+I22*F22)</f>
        <v>0</v>
      </c>
      <c r="P22" s="34"/>
      <c r="Q22" s="35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35"/>
      <c r="AC22" s="35"/>
      <c r="AD22" s="35"/>
      <c r="AE22" s="17"/>
      <c r="AF22" s="35"/>
      <c r="AG22" s="35"/>
      <c r="AH22" s="35"/>
      <c r="AI22" s="17"/>
      <c r="AJ22" s="17"/>
      <c r="AK22" s="17"/>
      <c r="AL22" s="17"/>
      <c r="AM22" s="17"/>
      <c r="AN22" s="17"/>
      <c r="AO22" s="38"/>
    </row>
    <row r="23" spans="1:40" ht="25.5" customHeight="1" outlineLevel="1">
      <c r="A23" s="64" t="s">
        <v>276</v>
      </c>
      <c r="B23" s="102"/>
      <c r="C23" s="64"/>
      <c r="D23" s="63" t="s">
        <v>268</v>
      </c>
      <c r="E23" s="64" t="s">
        <v>49</v>
      </c>
      <c r="F23" s="65">
        <f>F119</f>
        <v>56.25</v>
      </c>
      <c r="G23" s="96">
        <f t="shared" si="6"/>
        <v>0</v>
      </c>
      <c r="H23" s="86"/>
      <c r="I23" s="86"/>
      <c r="J23" s="96">
        <f t="shared" si="7"/>
        <v>0</v>
      </c>
      <c r="K23" s="71">
        <f t="shared" si="8"/>
        <v>0</v>
      </c>
      <c r="L23" s="71">
        <f t="shared" si="9"/>
        <v>0</v>
      </c>
      <c r="M23" s="86">
        <v>0</v>
      </c>
      <c r="N23" s="71">
        <f t="shared" si="10"/>
        <v>0</v>
      </c>
      <c r="O23" s="97">
        <f t="shared" si="11"/>
        <v>0</v>
      </c>
      <c r="P23" s="34"/>
      <c r="Q23" s="35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35"/>
      <c r="AC23" s="35"/>
      <c r="AD23" s="35"/>
      <c r="AE23" s="17"/>
      <c r="AF23" s="35"/>
      <c r="AG23" s="35"/>
      <c r="AH23" s="35"/>
      <c r="AI23" s="17"/>
      <c r="AJ23" s="17"/>
      <c r="AK23" s="17"/>
      <c r="AL23" s="17"/>
      <c r="AM23" s="17"/>
      <c r="AN23" s="17"/>
    </row>
    <row r="24" spans="1:41" ht="25.5" outlineLevel="1">
      <c r="A24" s="64" t="s">
        <v>277</v>
      </c>
      <c r="B24" s="64"/>
      <c r="C24" s="64"/>
      <c r="D24" s="63" t="s">
        <v>119</v>
      </c>
      <c r="E24" s="64" t="s">
        <v>49</v>
      </c>
      <c r="F24" s="65">
        <f>F13+F14+F15</f>
        <v>46</v>
      </c>
      <c r="G24" s="96">
        <f t="shared" si="6"/>
        <v>0</v>
      </c>
      <c r="H24" s="86"/>
      <c r="I24" s="86"/>
      <c r="J24" s="96">
        <f t="shared" si="7"/>
        <v>0</v>
      </c>
      <c r="K24" s="71">
        <f t="shared" si="8"/>
        <v>0</v>
      </c>
      <c r="L24" s="71">
        <f t="shared" si="9"/>
        <v>0</v>
      </c>
      <c r="M24" s="86">
        <v>0</v>
      </c>
      <c r="N24" s="71">
        <f t="shared" si="10"/>
        <v>0</v>
      </c>
      <c r="O24" s="97">
        <f t="shared" si="11"/>
        <v>0</v>
      </c>
      <c r="P24" s="34"/>
      <c r="Q24" s="35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35"/>
      <c r="AC24" s="35"/>
      <c r="AD24" s="35"/>
      <c r="AE24" s="17"/>
      <c r="AF24" s="35"/>
      <c r="AG24" s="35"/>
      <c r="AH24" s="35"/>
      <c r="AI24" s="17"/>
      <c r="AJ24" s="17"/>
      <c r="AK24" s="17"/>
      <c r="AL24" s="17"/>
      <c r="AM24" s="17"/>
      <c r="AN24" s="36"/>
      <c r="AO24" s="17"/>
    </row>
    <row r="25" spans="1:41" ht="12.75" outlineLevel="1">
      <c r="A25" s="64" t="s">
        <v>127</v>
      </c>
      <c r="B25" s="64"/>
      <c r="C25" s="64"/>
      <c r="D25" s="64" t="s">
        <v>117</v>
      </c>
      <c r="E25" s="64" t="s">
        <v>49</v>
      </c>
      <c r="F25" s="65">
        <f>F99</f>
        <v>205.70000000000002</v>
      </c>
      <c r="G25" s="96">
        <f t="shared" si="6"/>
        <v>0</v>
      </c>
      <c r="H25" s="86"/>
      <c r="I25" s="86"/>
      <c r="J25" s="96">
        <f t="shared" si="7"/>
        <v>0</v>
      </c>
      <c r="K25" s="71">
        <f t="shared" si="8"/>
        <v>0</v>
      </c>
      <c r="L25" s="71">
        <f t="shared" si="9"/>
        <v>0</v>
      </c>
      <c r="M25" s="86">
        <v>0</v>
      </c>
      <c r="N25" s="71">
        <f t="shared" si="10"/>
        <v>0</v>
      </c>
      <c r="O25" s="97">
        <f t="shared" si="11"/>
        <v>0</v>
      </c>
      <c r="P25" s="34"/>
      <c r="Q25" s="35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35"/>
      <c r="AC25" s="35"/>
      <c r="AD25" s="35"/>
      <c r="AE25" s="17"/>
      <c r="AF25" s="35"/>
      <c r="AG25" s="35"/>
      <c r="AH25" s="35"/>
      <c r="AI25" s="17"/>
      <c r="AJ25" s="17"/>
      <c r="AK25" s="17"/>
      <c r="AL25" s="17"/>
      <c r="AM25" s="17"/>
      <c r="AN25" s="17"/>
      <c r="AO25" s="17"/>
    </row>
    <row r="26" spans="1:41" s="33" customFormat="1" ht="25.5" outlineLevel="1">
      <c r="A26" s="64" t="s">
        <v>278</v>
      </c>
      <c r="B26" s="64"/>
      <c r="C26" s="64"/>
      <c r="D26" s="63" t="s">
        <v>337</v>
      </c>
      <c r="E26" s="64" t="s">
        <v>49</v>
      </c>
      <c r="F26" s="65">
        <v>15</v>
      </c>
      <c r="G26" s="96">
        <f t="shared" si="6"/>
        <v>0</v>
      </c>
      <c r="H26" s="86"/>
      <c r="I26" s="86"/>
      <c r="J26" s="96">
        <f t="shared" si="7"/>
        <v>0</v>
      </c>
      <c r="K26" s="71">
        <f t="shared" si="8"/>
        <v>0</v>
      </c>
      <c r="L26" s="71">
        <f t="shared" si="9"/>
        <v>0</v>
      </c>
      <c r="M26" s="86">
        <v>0</v>
      </c>
      <c r="N26" s="71">
        <f t="shared" si="10"/>
        <v>0</v>
      </c>
      <c r="O26" s="97">
        <f t="shared" si="11"/>
        <v>0</v>
      </c>
      <c r="P26" s="31"/>
      <c r="Q26" s="32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2"/>
      <c r="AC26" s="32"/>
      <c r="AD26" s="32"/>
      <c r="AE26" s="30"/>
      <c r="AF26" s="32"/>
      <c r="AG26" s="32"/>
      <c r="AH26" s="32"/>
      <c r="AI26" s="30"/>
      <c r="AJ26" s="30"/>
      <c r="AK26" s="30"/>
      <c r="AL26" s="30"/>
      <c r="AM26" s="30"/>
      <c r="AN26" s="30"/>
      <c r="AO26" s="30"/>
    </row>
    <row r="27" spans="1:41" ht="12.75" outlineLevel="1">
      <c r="A27" s="64" t="s">
        <v>279</v>
      </c>
      <c r="B27" s="64"/>
      <c r="C27" s="64"/>
      <c r="D27" s="63" t="s">
        <v>263</v>
      </c>
      <c r="E27" s="64" t="s">
        <v>49</v>
      </c>
      <c r="F27" s="65">
        <v>45</v>
      </c>
      <c r="G27" s="96">
        <f t="shared" si="6"/>
        <v>0</v>
      </c>
      <c r="H27" s="86"/>
      <c r="I27" s="86"/>
      <c r="J27" s="96">
        <f t="shared" si="7"/>
        <v>0</v>
      </c>
      <c r="K27" s="71">
        <f t="shared" si="8"/>
        <v>0</v>
      </c>
      <c r="L27" s="71">
        <f t="shared" si="9"/>
        <v>0</v>
      </c>
      <c r="M27" s="86">
        <v>0</v>
      </c>
      <c r="N27" s="71">
        <f t="shared" si="10"/>
        <v>0</v>
      </c>
      <c r="O27" s="97">
        <f t="shared" si="11"/>
        <v>0</v>
      </c>
      <c r="P27" s="34"/>
      <c r="Q27" s="35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35"/>
      <c r="AC27" s="35"/>
      <c r="AD27" s="35"/>
      <c r="AE27" s="17"/>
      <c r="AF27" s="35"/>
      <c r="AG27" s="35"/>
      <c r="AH27" s="35"/>
      <c r="AI27" s="17"/>
      <c r="AJ27" s="17"/>
      <c r="AK27" s="17"/>
      <c r="AL27" s="17"/>
      <c r="AM27" s="17"/>
      <c r="AN27" s="17"/>
      <c r="AO27" s="17"/>
    </row>
    <row r="28" spans="1:41" ht="12.75">
      <c r="A28" s="99"/>
      <c r="B28" s="99"/>
      <c r="C28" s="70" t="s">
        <v>98</v>
      </c>
      <c r="D28" s="120" t="s">
        <v>99</v>
      </c>
      <c r="E28" s="121"/>
      <c r="F28" s="121"/>
      <c r="G28" s="121"/>
      <c r="H28" s="68"/>
      <c r="I28" s="68"/>
      <c r="J28" s="100">
        <f>SUM(J29:J29)</f>
        <v>0</v>
      </c>
      <c r="K28" s="100">
        <f>SUM(K29:K29)</f>
        <v>0</v>
      </c>
      <c r="L28" s="100">
        <f>J28+K28</f>
        <v>0</v>
      </c>
      <c r="M28" s="69"/>
      <c r="N28" s="100">
        <f>SUM(N29:N29)</f>
        <v>0</v>
      </c>
      <c r="O28" s="92"/>
      <c r="P28" s="34"/>
      <c r="Q28" s="35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35"/>
      <c r="AC28" s="35"/>
      <c r="AD28" s="35"/>
      <c r="AE28" s="17"/>
      <c r="AF28" s="35"/>
      <c r="AG28" s="35"/>
      <c r="AH28" s="35"/>
      <c r="AI28" s="17"/>
      <c r="AJ28" s="17"/>
      <c r="AK28" s="17"/>
      <c r="AL28" s="17"/>
      <c r="AM28" s="17"/>
      <c r="AN28" s="17"/>
      <c r="AO28" s="17"/>
    </row>
    <row r="29" spans="1:41" ht="25.5" outlineLevel="1">
      <c r="A29" s="64" t="s">
        <v>280</v>
      </c>
      <c r="B29" s="64"/>
      <c r="C29" s="64"/>
      <c r="D29" s="63" t="s">
        <v>335</v>
      </c>
      <c r="E29" s="64" t="s">
        <v>49</v>
      </c>
      <c r="F29" s="65">
        <v>9.5</v>
      </c>
      <c r="G29" s="96">
        <f>H29+I29</f>
        <v>0</v>
      </c>
      <c r="H29" s="86"/>
      <c r="I29" s="86"/>
      <c r="J29" s="96">
        <f>H29*F29</f>
        <v>0</v>
      </c>
      <c r="K29" s="71">
        <f>I29*F29</f>
        <v>0</v>
      </c>
      <c r="L29" s="71">
        <f>F29*G29</f>
        <v>0</v>
      </c>
      <c r="M29" s="86">
        <v>0</v>
      </c>
      <c r="N29" s="71">
        <f>F29*M29</f>
        <v>0</v>
      </c>
      <c r="O29" s="97">
        <f>L29-(H29*F29+I29*F29)</f>
        <v>0</v>
      </c>
      <c r="P29" s="34"/>
      <c r="Q29" s="35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35"/>
      <c r="AC29" s="35"/>
      <c r="AD29" s="35"/>
      <c r="AE29" s="17"/>
      <c r="AF29" s="35"/>
      <c r="AG29" s="35"/>
      <c r="AH29" s="35"/>
      <c r="AI29" s="17"/>
      <c r="AJ29" s="17"/>
      <c r="AK29" s="17"/>
      <c r="AL29" s="17"/>
      <c r="AM29" s="17"/>
      <c r="AN29" s="17"/>
      <c r="AO29" s="17"/>
    </row>
    <row r="30" spans="1:41" ht="12.75">
      <c r="A30" s="99"/>
      <c r="B30" s="99"/>
      <c r="C30" s="70" t="s">
        <v>14</v>
      </c>
      <c r="D30" s="120" t="s">
        <v>27</v>
      </c>
      <c r="E30" s="121"/>
      <c r="F30" s="121"/>
      <c r="G30" s="121"/>
      <c r="H30" s="68"/>
      <c r="I30" s="68"/>
      <c r="J30" s="100">
        <f>SUM(J31:J45)</f>
        <v>0</v>
      </c>
      <c r="K30" s="100">
        <f>SUM(K31:K45)</f>
        <v>0</v>
      </c>
      <c r="L30" s="100">
        <f>J30+K30</f>
        <v>0</v>
      </c>
      <c r="M30" s="69"/>
      <c r="N30" s="100">
        <f>SUM(N31:N45)</f>
        <v>0</v>
      </c>
      <c r="O30" s="92"/>
      <c r="P30" s="17"/>
      <c r="Q30" s="17"/>
      <c r="R30" s="29"/>
      <c r="S30" s="28"/>
      <c r="T30" s="29"/>
      <c r="U30" s="29"/>
      <c r="V30" s="29"/>
      <c r="W30" s="29"/>
      <c r="X30" s="29"/>
      <c r="Y30" s="29"/>
      <c r="Z30" s="29"/>
      <c r="AA30" s="28"/>
      <c r="AB30" s="17"/>
      <c r="AC30" s="17"/>
      <c r="AD30" s="17"/>
      <c r="AE30" s="17"/>
      <c r="AF30" s="17"/>
      <c r="AG30" s="17"/>
      <c r="AH30" s="17"/>
      <c r="AI30" s="17"/>
      <c r="AJ30" s="17"/>
      <c r="AK30" s="29"/>
      <c r="AL30" s="29"/>
      <c r="AM30" s="29"/>
      <c r="AN30" s="17"/>
      <c r="AO30" s="17"/>
    </row>
    <row r="31" spans="1:41" ht="12.75" outlineLevel="1">
      <c r="A31" s="64" t="s">
        <v>281</v>
      </c>
      <c r="B31" s="64"/>
      <c r="C31" s="64"/>
      <c r="D31" s="64" t="s">
        <v>247</v>
      </c>
      <c r="E31" s="64" t="s">
        <v>50</v>
      </c>
      <c r="F31" s="65">
        <v>24.8</v>
      </c>
      <c r="G31" s="96">
        <f aca="true" t="shared" si="12" ref="G31:G45">H31+I31</f>
        <v>0</v>
      </c>
      <c r="H31" s="86"/>
      <c r="I31" s="86"/>
      <c r="J31" s="96">
        <f aca="true" t="shared" si="13" ref="J31:J45">H31*F31</f>
        <v>0</v>
      </c>
      <c r="K31" s="71">
        <f aca="true" t="shared" si="14" ref="K31:K45">I31*F31</f>
        <v>0</v>
      </c>
      <c r="L31" s="71">
        <f aca="true" t="shared" si="15" ref="L31:L45">F31*G31</f>
        <v>0</v>
      </c>
      <c r="M31" s="86">
        <v>0</v>
      </c>
      <c r="N31" s="71">
        <f aca="true" t="shared" si="16" ref="N31:N45">F31*M31</f>
        <v>0</v>
      </c>
      <c r="O31" s="97">
        <f aca="true" t="shared" si="17" ref="O31:O45">L31-(H31*F31+I31*F31)</f>
        <v>0</v>
      </c>
      <c r="P31" s="34"/>
      <c r="Q31" s="35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35"/>
      <c r="AC31" s="35"/>
      <c r="AD31" s="35"/>
      <c r="AE31" s="17"/>
      <c r="AF31" s="35"/>
      <c r="AG31" s="35"/>
      <c r="AH31" s="35"/>
      <c r="AI31" s="17"/>
      <c r="AJ31" s="17"/>
      <c r="AK31" s="17"/>
      <c r="AL31" s="17"/>
      <c r="AM31" s="17"/>
      <c r="AN31" s="17"/>
      <c r="AO31" s="17"/>
    </row>
    <row r="32" spans="1:41" ht="12.75" outlineLevel="1">
      <c r="A32" s="64" t="s">
        <v>166</v>
      </c>
      <c r="B32" s="64"/>
      <c r="C32" s="64"/>
      <c r="D32" s="64" t="s">
        <v>157</v>
      </c>
      <c r="E32" s="64" t="s">
        <v>50</v>
      </c>
      <c r="F32" s="65">
        <v>24.8</v>
      </c>
      <c r="G32" s="96">
        <f t="shared" si="12"/>
        <v>0</v>
      </c>
      <c r="H32" s="86"/>
      <c r="I32" s="86"/>
      <c r="J32" s="96">
        <f t="shared" si="13"/>
        <v>0</v>
      </c>
      <c r="K32" s="71">
        <f t="shared" si="14"/>
        <v>0</v>
      </c>
      <c r="L32" s="71">
        <f t="shared" si="15"/>
        <v>0</v>
      </c>
      <c r="M32" s="86">
        <v>0</v>
      </c>
      <c r="N32" s="71">
        <f t="shared" si="16"/>
        <v>0</v>
      </c>
      <c r="O32" s="97">
        <f t="shared" si="17"/>
        <v>0</v>
      </c>
      <c r="P32" s="34"/>
      <c r="Q32" s="35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35"/>
      <c r="AC32" s="35"/>
      <c r="AD32" s="35"/>
      <c r="AE32" s="17"/>
      <c r="AF32" s="35"/>
      <c r="AG32" s="35"/>
      <c r="AH32" s="35"/>
      <c r="AI32" s="17"/>
      <c r="AJ32" s="17"/>
      <c r="AK32" s="17"/>
      <c r="AL32" s="17"/>
      <c r="AM32" s="17"/>
      <c r="AN32" s="17"/>
      <c r="AO32" s="17"/>
    </row>
    <row r="33" spans="1:41" ht="25.5" outlineLevel="1">
      <c r="A33" s="64" t="s">
        <v>282</v>
      </c>
      <c r="B33" s="64"/>
      <c r="C33" s="64"/>
      <c r="D33" s="63" t="s">
        <v>249</v>
      </c>
      <c r="E33" s="64" t="s">
        <v>50</v>
      </c>
      <c r="F33" s="65">
        <v>3.5</v>
      </c>
      <c r="G33" s="96">
        <f t="shared" si="12"/>
        <v>0</v>
      </c>
      <c r="H33" s="86"/>
      <c r="I33" s="86"/>
      <c r="J33" s="96">
        <f t="shared" si="13"/>
        <v>0</v>
      </c>
      <c r="K33" s="71">
        <f t="shared" si="14"/>
        <v>0</v>
      </c>
      <c r="L33" s="71">
        <f t="shared" si="15"/>
        <v>0</v>
      </c>
      <c r="M33" s="86">
        <v>0</v>
      </c>
      <c r="N33" s="71">
        <f t="shared" si="16"/>
        <v>0</v>
      </c>
      <c r="O33" s="97">
        <f t="shared" si="17"/>
        <v>0</v>
      </c>
      <c r="P33" s="34"/>
      <c r="Q33" s="35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35"/>
      <c r="AC33" s="35"/>
      <c r="AD33" s="35"/>
      <c r="AE33" s="17"/>
      <c r="AF33" s="35"/>
      <c r="AG33" s="35"/>
      <c r="AH33" s="35"/>
      <c r="AI33" s="17"/>
      <c r="AJ33" s="17"/>
      <c r="AK33" s="17"/>
      <c r="AL33" s="17"/>
      <c r="AM33" s="17"/>
      <c r="AN33" s="17"/>
      <c r="AO33" s="17"/>
    </row>
    <row r="34" spans="1:41" s="33" customFormat="1" ht="12.75" outlineLevel="1">
      <c r="A34" s="64" t="s">
        <v>283</v>
      </c>
      <c r="B34" s="64"/>
      <c r="C34" s="64"/>
      <c r="D34" s="64" t="s">
        <v>250</v>
      </c>
      <c r="E34" s="64" t="s">
        <v>51</v>
      </c>
      <c r="F34" s="65">
        <v>3</v>
      </c>
      <c r="G34" s="96">
        <f t="shared" si="12"/>
        <v>0</v>
      </c>
      <c r="H34" s="86"/>
      <c r="I34" s="86"/>
      <c r="J34" s="96">
        <f t="shared" si="13"/>
        <v>0</v>
      </c>
      <c r="K34" s="71">
        <f t="shared" si="14"/>
        <v>0</v>
      </c>
      <c r="L34" s="71">
        <f t="shared" si="15"/>
        <v>0</v>
      </c>
      <c r="M34" s="86">
        <v>0</v>
      </c>
      <c r="N34" s="71">
        <f t="shared" si="16"/>
        <v>0</v>
      </c>
      <c r="O34" s="97">
        <f t="shared" si="17"/>
        <v>0</v>
      </c>
      <c r="P34" s="31"/>
      <c r="Q34" s="32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2"/>
      <c r="AC34" s="32"/>
      <c r="AD34" s="32"/>
      <c r="AE34" s="30"/>
      <c r="AF34" s="32"/>
      <c r="AG34" s="32"/>
      <c r="AH34" s="32"/>
      <c r="AI34" s="30"/>
      <c r="AJ34" s="30"/>
      <c r="AK34" s="30"/>
      <c r="AL34" s="30"/>
      <c r="AM34" s="30"/>
      <c r="AN34" s="30"/>
      <c r="AO34" s="30"/>
    </row>
    <row r="35" spans="1:41" ht="12.75" outlineLevel="1">
      <c r="A35" s="64" t="s">
        <v>284</v>
      </c>
      <c r="B35" s="64"/>
      <c r="C35" s="64"/>
      <c r="D35" s="64" t="s">
        <v>171</v>
      </c>
      <c r="E35" s="64" t="s">
        <v>51</v>
      </c>
      <c r="F35" s="65">
        <v>1</v>
      </c>
      <c r="G35" s="96">
        <f t="shared" si="12"/>
        <v>0</v>
      </c>
      <c r="H35" s="86"/>
      <c r="I35" s="86"/>
      <c r="J35" s="96">
        <f t="shared" si="13"/>
        <v>0</v>
      </c>
      <c r="K35" s="71">
        <f t="shared" si="14"/>
        <v>0</v>
      </c>
      <c r="L35" s="71">
        <f t="shared" si="15"/>
        <v>0</v>
      </c>
      <c r="M35" s="86">
        <v>0</v>
      </c>
      <c r="N35" s="71">
        <f t="shared" si="16"/>
        <v>0</v>
      </c>
      <c r="O35" s="97">
        <f t="shared" si="17"/>
        <v>0</v>
      </c>
      <c r="P35" s="34"/>
      <c r="Q35" s="35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35"/>
      <c r="AC35" s="35"/>
      <c r="AD35" s="35"/>
      <c r="AE35" s="17"/>
      <c r="AF35" s="35"/>
      <c r="AG35" s="35"/>
      <c r="AH35" s="35"/>
      <c r="AI35" s="17"/>
      <c r="AJ35" s="17"/>
      <c r="AK35" s="17"/>
      <c r="AL35" s="17"/>
      <c r="AM35" s="17"/>
      <c r="AN35" s="17"/>
      <c r="AO35" s="39"/>
    </row>
    <row r="36" spans="1:41" ht="12.75" outlineLevel="1">
      <c r="A36" s="64" t="s">
        <v>285</v>
      </c>
      <c r="B36" s="64"/>
      <c r="C36" s="64"/>
      <c r="D36" s="64" t="s">
        <v>251</v>
      </c>
      <c r="E36" s="64" t="s">
        <v>51</v>
      </c>
      <c r="F36" s="65">
        <v>1</v>
      </c>
      <c r="G36" s="96">
        <f t="shared" si="12"/>
        <v>0</v>
      </c>
      <c r="H36" s="86"/>
      <c r="I36" s="86"/>
      <c r="J36" s="96">
        <f t="shared" si="13"/>
        <v>0</v>
      </c>
      <c r="K36" s="71">
        <f t="shared" si="14"/>
        <v>0</v>
      </c>
      <c r="L36" s="71">
        <f t="shared" si="15"/>
        <v>0</v>
      </c>
      <c r="M36" s="86">
        <v>0</v>
      </c>
      <c r="N36" s="71">
        <f t="shared" si="16"/>
        <v>0</v>
      </c>
      <c r="O36" s="97">
        <f t="shared" si="17"/>
        <v>0</v>
      </c>
      <c r="P36" s="34"/>
      <c r="Q36" s="35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35"/>
      <c r="AC36" s="35"/>
      <c r="AD36" s="35"/>
      <c r="AE36" s="17"/>
      <c r="AF36" s="35"/>
      <c r="AG36" s="35"/>
      <c r="AH36" s="35"/>
      <c r="AI36" s="17"/>
      <c r="AJ36" s="17"/>
      <c r="AK36" s="17"/>
      <c r="AL36" s="17"/>
      <c r="AM36" s="17"/>
      <c r="AN36" s="17"/>
      <c r="AO36" s="39"/>
    </row>
    <row r="37" spans="1:41" ht="12.75" outlineLevel="1">
      <c r="A37" s="64" t="s">
        <v>128</v>
      </c>
      <c r="B37" s="64"/>
      <c r="C37" s="64"/>
      <c r="D37" s="64" t="s">
        <v>253</v>
      </c>
      <c r="E37" s="64" t="s">
        <v>50</v>
      </c>
      <c r="F37" s="65">
        <f>1.5+9+9.5+9.5+9.5</f>
        <v>39</v>
      </c>
      <c r="G37" s="96">
        <f t="shared" si="12"/>
        <v>0</v>
      </c>
      <c r="H37" s="86"/>
      <c r="I37" s="86"/>
      <c r="J37" s="96">
        <f t="shared" si="13"/>
        <v>0</v>
      </c>
      <c r="K37" s="71">
        <f t="shared" si="14"/>
        <v>0</v>
      </c>
      <c r="L37" s="71">
        <f t="shared" si="15"/>
        <v>0</v>
      </c>
      <c r="M37" s="86">
        <v>0</v>
      </c>
      <c r="N37" s="71">
        <f t="shared" si="16"/>
        <v>0</v>
      </c>
      <c r="O37" s="97">
        <f t="shared" si="17"/>
        <v>0</v>
      </c>
      <c r="P37" s="34"/>
      <c r="Q37" s="35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35"/>
      <c r="AC37" s="35"/>
      <c r="AD37" s="35"/>
      <c r="AE37" s="17"/>
      <c r="AF37" s="35"/>
      <c r="AG37" s="35"/>
      <c r="AH37" s="35"/>
      <c r="AI37" s="17"/>
      <c r="AJ37" s="17"/>
      <c r="AK37" s="17"/>
      <c r="AL37" s="17"/>
      <c r="AM37" s="17"/>
      <c r="AN37" s="17"/>
      <c r="AO37" s="17"/>
    </row>
    <row r="38" spans="1:41" ht="12.75" outlineLevel="1">
      <c r="A38" s="64" t="s">
        <v>129</v>
      </c>
      <c r="B38" s="64"/>
      <c r="C38" s="64"/>
      <c r="D38" s="64" t="s">
        <v>164</v>
      </c>
      <c r="E38" s="64" t="s">
        <v>50</v>
      </c>
      <c r="F38" s="65">
        <f>1.8+3.9+3.9+3.9</f>
        <v>13.5</v>
      </c>
      <c r="G38" s="96">
        <f t="shared" si="12"/>
        <v>0</v>
      </c>
      <c r="H38" s="86"/>
      <c r="I38" s="86"/>
      <c r="J38" s="96">
        <f t="shared" si="13"/>
        <v>0</v>
      </c>
      <c r="K38" s="71">
        <f t="shared" si="14"/>
        <v>0</v>
      </c>
      <c r="L38" s="71">
        <f t="shared" si="15"/>
        <v>0</v>
      </c>
      <c r="M38" s="86">
        <v>0</v>
      </c>
      <c r="N38" s="71">
        <f t="shared" si="16"/>
        <v>0</v>
      </c>
      <c r="O38" s="97">
        <f t="shared" si="17"/>
        <v>0</v>
      </c>
      <c r="P38" s="34"/>
      <c r="Q38" s="35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35"/>
      <c r="AC38" s="35"/>
      <c r="AD38" s="35"/>
      <c r="AE38" s="17"/>
      <c r="AF38" s="35"/>
      <c r="AG38" s="35"/>
      <c r="AH38" s="35"/>
      <c r="AI38" s="17"/>
      <c r="AJ38" s="17"/>
      <c r="AK38" s="17"/>
      <c r="AL38" s="17"/>
      <c r="AM38" s="17"/>
      <c r="AN38" s="17"/>
      <c r="AO38" s="17"/>
    </row>
    <row r="39" spans="1:41" ht="12.75" outlineLevel="1">
      <c r="A39" s="64" t="s">
        <v>167</v>
      </c>
      <c r="B39" s="64"/>
      <c r="C39" s="64"/>
      <c r="D39" s="64" t="s">
        <v>165</v>
      </c>
      <c r="E39" s="64" t="s">
        <v>50</v>
      </c>
      <c r="F39" s="65">
        <f>2+2+2.2+2.2+2.2</f>
        <v>10.600000000000001</v>
      </c>
      <c r="G39" s="96">
        <f t="shared" si="12"/>
        <v>0</v>
      </c>
      <c r="H39" s="86"/>
      <c r="I39" s="86"/>
      <c r="J39" s="96">
        <f t="shared" si="13"/>
        <v>0</v>
      </c>
      <c r="K39" s="71">
        <f t="shared" si="14"/>
        <v>0</v>
      </c>
      <c r="L39" s="71">
        <f t="shared" si="15"/>
        <v>0</v>
      </c>
      <c r="M39" s="86">
        <v>0</v>
      </c>
      <c r="N39" s="71">
        <f t="shared" si="16"/>
        <v>0</v>
      </c>
      <c r="O39" s="97">
        <f t="shared" si="17"/>
        <v>0</v>
      </c>
      <c r="P39" s="34"/>
      <c r="Q39" s="35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35"/>
      <c r="AC39" s="35"/>
      <c r="AD39" s="35"/>
      <c r="AE39" s="17"/>
      <c r="AF39" s="35"/>
      <c r="AG39" s="35"/>
      <c r="AH39" s="35"/>
      <c r="AI39" s="17"/>
      <c r="AJ39" s="17"/>
      <c r="AK39" s="17"/>
      <c r="AL39" s="17"/>
      <c r="AM39" s="17"/>
      <c r="AN39" s="17"/>
      <c r="AO39" s="17"/>
    </row>
    <row r="40" spans="1:41" ht="12.75" outlineLevel="1">
      <c r="A40" s="64" t="s">
        <v>130</v>
      </c>
      <c r="B40" s="64"/>
      <c r="C40" s="64"/>
      <c r="D40" s="64" t="s">
        <v>104</v>
      </c>
      <c r="E40" s="64" t="s">
        <v>51</v>
      </c>
      <c r="F40" s="65">
        <v>30</v>
      </c>
      <c r="G40" s="96">
        <f t="shared" si="12"/>
        <v>0</v>
      </c>
      <c r="H40" s="86"/>
      <c r="I40" s="86"/>
      <c r="J40" s="96">
        <f t="shared" si="13"/>
        <v>0</v>
      </c>
      <c r="K40" s="71">
        <f t="shared" si="14"/>
        <v>0</v>
      </c>
      <c r="L40" s="71">
        <f t="shared" si="15"/>
        <v>0</v>
      </c>
      <c r="M40" s="86">
        <v>0</v>
      </c>
      <c r="N40" s="71">
        <f t="shared" si="16"/>
        <v>0</v>
      </c>
      <c r="O40" s="97">
        <f t="shared" si="17"/>
        <v>0</v>
      </c>
      <c r="P40" s="34"/>
      <c r="Q40" s="35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35"/>
      <c r="AC40" s="35"/>
      <c r="AD40" s="35"/>
      <c r="AE40" s="17"/>
      <c r="AF40" s="35"/>
      <c r="AG40" s="35"/>
      <c r="AH40" s="35"/>
      <c r="AI40" s="17"/>
      <c r="AJ40" s="17"/>
      <c r="AK40" s="17"/>
      <c r="AL40" s="17"/>
      <c r="AM40" s="17"/>
      <c r="AN40" s="36"/>
      <c r="AO40" s="17"/>
    </row>
    <row r="41" spans="1:41" ht="12.75" outlineLevel="1">
      <c r="A41" s="64" t="s">
        <v>168</v>
      </c>
      <c r="B41" s="64"/>
      <c r="C41" s="64"/>
      <c r="D41" s="64" t="s">
        <v>255</v>
      </c>
      <c r="E41" s="64" t="s">
        <v>51</v>
      </c>
      <c r="F41" s="65">
        <v>12</v>
      </c>
      <c r="G41" s="96">
        <f t="shared" si="12"/>
        <v>0</v>
      </c>
      <c r="H41" s="86"/>
      <c r="I41" s="86"/>
      <c r="J41" s="96">
        <f t="shared" si="13"/>
        <v>0</v>
      </c>
      <c r="K41" s="71">
        <f t="shared" si="14"/>
        <v>0</v>
      </c>
      <c r="L41" s="71">
        <f t="shared" si="15"/>
        <v>0</v>
      </c>
      <c r="M41" s="86">
        <v>0</v>
      </c>
      <c r="N41" s="71">
        <f t="shared" si="16"/>
        <v>0</v>
      </c>
      <c r="O41" s="97">
        <f t="shared" si="17"/>
        <v>0</v>
      </c>
      <c r="P41" s="34"/>
      <c r="Q41" s="35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35"/>
      <c r="AC41" s="35"/>
      <c r="AD41" s="35"/>
      <c r="AE41" s="17"/>
      <c r="AF41" s="35"/>
      <c r="AG41" s="35"/>
      <c r="AH41" s="35"/>
      <c r="AI41" s="17"/>
      <c r="AJ41" s="17"/>
      <c r="AK41" s="17"/>
      <c r="AL41" s="17"/>
      <c r="AM41" s="17"/>
      <c r="AN41" s="17"/>
      <c r="AO41" s="17"/>
    </row>
    <row r="42" spans="1:41" ht="12.75" outlineLevel="1">
      <c r="A42" s="64" t="s">
        <v>131</v>
      </c>
      <c r="B42" s="64"/>
      <c r="C42" s="64"/>
      <c r="D42" s="64" t="s">
        <v>257</v>
      </c>
      <c r="E42" s="64" t="s">
        <v>51</v>
      </c>
      <c r="F42" s="65">
        <v>2</v>
      </c>
      <c r="G42" s="96">
        <f t="shared" si="12"/>
        <v>0</v>
      </c>
      <c r="H42" s="86"/>
      <c r="I42" s="86"/>
      <c r="J42" s="96">
        <f t="shared" si="13"/>
        <v>0</v>
      </c>
      <c r="K42" s="71">
        <f t="shared" si="14"/>
        <v>0</v>
      </c>
      <c r="L42" s="71">
        <f t="shared" si="15"/>
        <v>0</v>
      </c>
      <c r="M42" s="86">
        <v>0</v>
      </c>
      <c r="N42" s="71">
        <f t="shared" si="16"/>
        <v>0</v>
      </c>
      <c r="O42" s="97">
        <f t="shared" si="17"/>
        <v>0</v>
      </c>
      <c r="P42" s="34"/>
      <c r="Q42" s="35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35"/>
      <c r="AC42" s="35"/>
      <c r="AD42" s="35"/>
      <c r="AE42" s="17"/>
      <c r="AF42" s="35"/>
      <c r="AG42" s="35"/>
      <c r="AH42" s="35"/>
      <c r="AI42" s="17"/>
      <c r="AJ42" s="17"/>
      <c r="AK42" s="17"/>
      <c r="AL42" s="17"/>
      <c r="AM42" s="17"/>
      <c r="AN42" s="17"/>
      <c r="AO42" s="17"/>
    </row>
    <row r="43" spans="1:41" ht="12.75" outlineLevel="1">
      <c r="A43" s="64" t="s">
        <v>6</v>
      </c>
      <c r="B43" s="64"/>
      <c r="C43" s="64"/>
      <c r="D43" s="64" t="s">
        <v>256</v>
      </c>
      <c r="E43" s="64" t="s">
        <v>51</v>
      </c>
      <c r="F43" s="65">
        <v>4</v>
      </c>
      <c r="G43" s="96">
        <f t="shared" si="12"/>
        <v>0</v>
      </c>
      <c r="H43" s="86"/>
      <c r="I43" s="86"/>
      <c r="J43" s="96">
        <f t="shared" si="13"/>
        <v>0</v>
      </c>
      <c r="K43" s="71">
        <f t="shared" si="14"/>
        <v>0</v>
      </c>
      <c r="L43" s="71">
        <f t="shared" si="15"/>
        <v>0</v>
      </c>
      <c r="M43" s="86">
        <v>0</v>
      </c>
      <c r="N43" s="71">
        <f t="shared" si="16"/>
        <v>0</v>
      </c>
      <c r="O43" s="97">
        <f t="shared" si="17"/>
        <v>0</v>
      </c>
      <c r="P43" s="34"/>
      <c r="Q43" s="35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35"/>
      <c r="AC43" s="35"/>
      <c r="AD43" s="35"/>
      <c r="AE43" s="17"/>
      <c r="AF43" s="35"/>
      <c r="AG43" s="35"/>
      <c r="AH43" s="35"/>
      <c r="AI43" s="17"/>
      <c r="AJ43" s="17"/>
      <c r="AK43" s="17"/>
      <c r="AL43" s="17"/>
      <c r="AM43" s="17"/>
      <c r="AN43" s="17"/>
      <c r="AO43" s="17"/>
    </row>
    <row r="44" spans="1:41" ht="12.75" outlineLevel="1">
      <c r="A44" s="64" t="s">
        <v>132</v>
      </c>
      <c r="B44" s="64"/>
      <c r="C44" s="64"/>
      <c r="D44" s="64" t="s">
        <v>254</v>
      </c>
      <c r="E44" s="64" t="s">
        <v>51</v>
      </c>
      <c r="F44" s="65">
        <v>1</v>
      </c>
      <c r="G44" s="96">
        <f t="shared" si="12"/>
        <v>0</v>
      </c>
      <c r="H44" s="86"/>
      <c r="I44" s="86"/>
      <c r="J44" s="96">
        <f t="shared" si="13"/>
        <v>0</v>
      </c>
      <c r="K44" s="71">
        <f t="shared" si="14"/>
        <v>0</v>
      </c>
      <c r="L44" s="71">
        <f t="shared" si="15"/>
        <v>0</v>
      </c>
      <c r="M44" s="86">
        <v>0</v>
      </c>
      <c r="N44" s="71">
        <f t="shared" si="16"/>
        <v>0</v>
      </c>
      <c r="O44" s="97">
        <f t="shared" si="17"/>
        <v>0</v>
      </c>
      <c r="P44" s="34"/>
      <c r="Q44" s="35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35"/>
      <c r="AC44" s="35"/>
      <c r="AD44" s="35"/>
      <c r="AE44" s="17"/>
      <c r="AF44" s="35"/>
      <c r="AG44" s="35"/>
      <c r="AH44" s="35"/>
      <c r="AI44" s="17"/>
      <c r="AJ44" s="17"/>
      <c r="AK44" s="17"/>
      <c r="AL44" s="17"/>
      <c r="AM44" s="17"/>
      <c r="AN44" s="17"/>
      <c r="AO44" s="17"/>
    </row>
    <row r="45" spans="1:41" ht="12.75" outlineLevel="1">
      <c r="A45" s="64" t="s">
        <v>286</v>
      </c>
      <c r="B45" s="64"/>
      <c r="C45" s="64"/>
      <c r="D45" s="64" t="s">
        <v>116</v>
      </c>
      <c r="E45" s="64" t="s">
        <v>50</v>
      </c>
      <c r="F45" s="65">
        <f>F31+F32+F37+F38+F39+F33</f>
        <v>116.19999999999999</v>
      </c>
      <c r="G45" s="96">
        <f t="shared" si="12"/>
        <v>0</v>
      </c>
      <c r="H45" s="86"/>
      <c r="I45" s="86"/>
      <c r="J45" s="96">
        <f t="shared" si="13"/>
        <v>0</v>
      </c>
      <c r="K45" s="71">
        <f t="shared" si="14"/>
        <v>0</v>
      </c>
      <c r="L45" s="71">
        <f t="shared" si="15"/>
        <v>0</v>
      </c>
      <c r="M45" s="86">
        <v>0</v>
      </c>
      <c r="N45" s="71">
        <f t="shared" si="16"/>
        <v>0</v>
      </c>
      <c r="O45" s="97">
        <f t="shared" si="17"/>
        <v>0</v>
      </c>
      <c r="P45" s="34"/>
      <c r="Q45" s="35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35"/>
      <c r="AC45" s="35"/>
      <c r="AD45" s="35"/>
      <c r="AE45" s="17"/>
      <c r="AF45" s="35"/>
      <c r="AG45" s="35"/>
      <c r="AH45" s="35"/>
      <c r="AI45" s="17"/>
      <c r="AJ45" s="17"/>
      <c r="AK45" s="17"/>
      <c r="AL45" s="17"/>
      <c r="AM45" s="17"/>
      <c r="AN45" s="17"/>
      <c r="AO45" s="17"/>
    </row>
    <row r="46" spans="1:41" ht="12.75">
      <c r="A46" s="99"/>
      <c r="B46" s="99"/>
      <c r="C46" s="70" t="s">
        <v>15</v>
      </c>
      <c r="D46" s="120" t="s">
        <v>28</v>
      </c>
      <c r="E46" s="121"/>
      <c r="F46" s="121"/>
      <c r="G46" s="121"/>
      <c r="H46" s="68"/>
      <c r="I46" s="68"/>
      <c r="J46" s="100">
        <f>SUM(J47:J61)</f>
        <v>0</v>
      </c>
      <c r="K46" s="100">
        <f>SUM(K47:K61)</f>
        <v>0</v>
      </c>
      <c r="L46" s="100">
        <f>J46+K46</f>
        <v>0</v>
      </c>
      <c r="M46" s="69"/>
      <c r="N46" s="100">
        <f>SUM(N47:N61)</f>
        <v>0</v>
      </c>
      <c r="O46" s="92"/>
      <c r="P46" s="17"/>
      <c r="Q46" s="17"/>
      <c r="R46" s="29"/>
      <c r="S46" s="28"/>
      <c r="T46" s="29"/>
      <c r="U46" s="29"/>
      <c r="V46" s="29"/>
      <c r="W46" s="29"/>
      <c r="X46" s="29"/>
      <c r="Y46" s="29"/>
      <c r="Z46" s="29"/>
      <c r="AA46" s="28"/>
      <c r="AB46" s="17"/>
      <c r="AC46" s="17"/>
      <c r="AD46" s="17"/>
      <c r="AE46" s="17"/>
      <c r="AF46" s="17"/>
      <c r="AG46" s="17"/>
      <c r="AH46" s="17"/>
      <c r="AI46" s="17"/>
      <c r="AJ46" s="17"/>
      <c r="AK46" s="29"/>
      <c r="AL46" s="29"/>
      <c r="AM46" s="29"/>
      <c r="AN46" s="17"/>
      <c r="AO46" s="17"/>
    </row>
    <row r="47" spans="1:41" ht="25.5" outlineLevel="1">
      <c r="A47" s="64" t="s">
        <v>287</v>
      </c>
      <c r="B47" s="64"/>
      <c r="C47" s="64"/>
      <c r="D47" s="63" t="s">
        <v>259</v>
      </c>
      <c r="E47" s="64" t="s">
        <v>50</v>
      </c>
      <c r="F47" s="65">
        <f>13+8+5+4.5+4.5+4.5+6.5+4+5</f>
        <v>55</v>
      </c>
      <c r="G47" s="96">
        <f aca="true" t="shared" si="18" ref="G47:G61">H47+I47</f>
        <v>0</v>
      </c>
      <c r="H47" s="86"/>
      <c r="I47" s="86"/>
      <c r="J47" s="96">
        <f aca="true" t="shared" si="19" ref="J47:J61">H47*F47</f>
        <v>0</v>
      </c>
      <c r="K47" s="71">
        <f aca="true" t="shared" si="20" ref="K47:K61">I47*F47</f>
        <v>0</v>
      </c>
      <c r="L47" s="71">
        <f aca="true" t="shared" si="21" ref="L47:L61">F47*G47</f>
        <v>0</v>
      </c>
      <c r="M47" s="86">
        <v>0</v>
      </c>
      <c r="N47" s="71">
        <f aca="true" t="shared" si="22" ref="N47:N61">F47*M47</f>
        <v>0</v>
      </c>
      <c r="O47" s="97">
        <f aca="true" t="shared" si="23" ref="O47:O61">L47-(H47*F47+I47*F47)</f>
        <v>0</v>
      </c>
      <c r="P47" s="34"/>
      <c r="Q47" s="3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35"/>
      <c r="AC47" s="35"/>
      <c r="AD47" s="35"/>
      <c r="AE47" s="17"/>
      <c r="AF47" s="35"/>
      <c r="AG47" s="35"/>
      <c r="AH47" s="35"/>
      <c r="AI47" s="17"/>
      <c r="AJ47" s="17"/>
      <c r="AK47" s="17"/>
      <c r="AL47" s="17"/>
      <c r="AM47" s="17"/>
      <c r="AN47" s="17"/>
      <c r="AO47" s="17"/>
    </row>
    <row r="48" spans="1:41" ht="25.5" outlineLevel="1">
      <c r="A48" s="64" t="s">
        <v>133</v>
      </c>
      <c r="B48" s="64"/>
      <c r="C48" s="64"/>
      <c r="D48" s="63" t="s">
        <v>176</v>
      </c>
      <c r="E48" s="64" t="s">
        <v>50</v>
      </c>
      <c r="F48" s="65">
        <f>5+9+9+5</f>
        <v>28</v>
      </c>
      <c r="G48" s="96">
        <f t="shared" si="18"/>
        <v>0</v>
      </c>
      <c r="H48" s="86"/>
      <c r="I48" s="86"/>
      <c r="J48" s="96">
        <f t="shared" si="19"/>
        <v>0</v>
      </c>
      <c r="K48" s="71">
        <f t="shared" si="20"/>
        <v>0</v>
      </c>
      <c r="L48" s="71">
        <f t="shared" si="21"/>
        <v>0</v>
      </c>
      <c r="M48" s="86">
        <v>0</v>
      </c>
      <c r="N48" s="71">
        <f t="shared" si="22"/>
        <v>0</v>
      </c>
      <c r="O48" s="97">
        <f t="shared" si="23"/>
        <v>0</v>
      </c>
      <c r="P48" s="34"/>
      <c r="Q48" s="3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35"/>
      <c r="AC48" s="35"/>
      <c r="AD48" s="35"/>
      <c r="AE48" s="17"/>
      <c r="AF48" s="35"/>
      <c r="AG48" s="35"/>
      <c r="AH48" s="35"/>
      <c r="AI48" s="17"/>
      <c r="AJ48" s="17"/>
      <c r="AK48" s="17"/>
      <c r="AL48" s="17"/>
      <c r="AM48" s="17"/>
      <c r="AN48" s="17"/>
      <c r="AO48" s="17"/>
    </row>
    <row r="49" spans="1:41" ht="25.5" outlineLevel="1">
      <c r="A49" s="64" t="s">
        <v>288</v>
      </c>
      <c r="B49" s="64"/>
      <c r="C49" s="64"/>
      <c r="D49" s="63" t="s">
        <v>258</v>
      </c>
      <c r="E49" s="64" t="s">
        <v>50</v>
      </c>
      <c r="F49" s="65">
        <f>9+5</f>
        <v>14</v>
      </c>
      <c r="G49" s="96">
        <f t="shared" si="18"/>
        <v>0</v>
      </c>
      <c r="H49" s="86"/>
      <c r="I49" s="86"/>
      <c r="J49" s="96">
        <f t="shared" si="19"/>
        <v>0</v>
      </c>
      <c r="K49" s="71">
        <f t="shared" si="20"/>
        <v>0</v>
      </c>
      <c r="L49" s="71">
        <f t="shared" si="21"/>
        <v>0</v>
      </c>
      <c r="M49" s="86">
        <v>0</v>
      </c>
      <c r="N49" s="71">
        <f t="shared" si="22"/>
        <v>0</v>
      </c>
      <c r="O49" s="97">
        <f t="shared" si="23"/>
        <v>0</v>
      </c>
      <c r="P49" s="34"/>
      <c r="Q49" s="35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35"/>
      <c r="AC49" s="35"/>
      <c r="AD49" s="35"/>
      <c r="AE49" s="17"/>
      <c r="AF49" s="35"/>
      <c r="AG49" s="35"/>
      <c r="AH49" s="35"/>
      <c r="AI49" s="17"/>
      <c r="AJ49" s="17"/>
      <c r="AK49" s="17"/>
      <c r="AL49" s="17"/>
      <c r="AM49" s="17"/>
      <c r="AN49" s="17"/>
      <c r="AO49" s="17"/>
    </row>
    <row r="50" spans="1:41" ht="12.75" outlineLevel="1">
      <c r="A50" s="64" t="s">
        <v>289</v>
      </c>
      <c r="B50" s="64"/>
      <c r="C50" s="64"/>
      <c r="D50" s="63" t="s">
        <v>29</v>
      </c>
      <c r="E50" s="64" t="s">
        <v>51</v>
      </c>
      <c r="F50" s="65">
        <f>F51</f>
        <v>9</v>
      </c>
      <c r="G50" s="96">
        <f t="shared" si="18"/>
        <v>0</v>
      </c>
      <c r="H50" s="86"/>
      <c r="I50" s="86"/>
      <c r="J50" s="96">
        <f t="shared" si="19"/>
        <v>0</v>
      </c>
      <c r="K50" s="71">
        <f t="shared" si="20"/>
        <v>0</v>
      </c>
      <c r="L50" s="71">
        <f t="shared" si="21"/>
        <v>0</v>
      </c>
      <c r="M50" s="86">
        <v>0</v>
      </c>
      <c r="N50" s="71">
        <f t="shared" si="22"/>
        <v>0</v>
      </c>
      <c r="O50" s="97">
        <f t="shared" si="23"/>
        <v>0</v>
      </c>
      <c r="P50" s="34"/>
      <c r="Q50" s="35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35"/>
      <c r="AC50" s="35"/>
      <c r="AD50" s="35"/>
      <c r="AE50" s="17"/>
      <c r="AF50" s="35"/>
      <c r="AG50" s="35"/>
      <c r="AH50" s="35"/>
      <c r="AI50" s="17"/>
      <c r="AJ50" s="17"/>
      <c r="AK50" s="17"/>
      <c r="AL50" s="17"/>
      <c r="AM50" s="17"/>
      <c r="AN50" s="17"/>
      <c r="AO50" s="17"/>
    </row>
    <row r="51" spans="1:41" ht="12.75" outlineLevel="1">
      <c r="A51" s="64" t="s">
        <v>7</v>
      </c>
      <c r="B51" s="64"/>
      <c r="C51" s="64"/>
      <c r="D51" s="63" t="s">
        <v>260</v>
      </c>
      <c r="E51" s="64" t="s">
        <v>51</v>
      </c>
      <c r="F51" s="65">
        <v>9</v>
      </c>
      <c r="G51" s="96">
        <f t="shared" si="18"/>
        <v>0</v>
      </c>
      <c r="H51" s="86"/>
      <c r="I51" s="86"/>
      <c r="J51" s="96">
        <f t="shared" si="19"/>
        <v>0</v>
      </c>
      <c r="K51" s="71">
        <f t="shared" si="20"/>
        <v>0</v>
      </c>
      <c r="L51" s="71">
        <f t="shared" si="21"/>
        <v>0</v>
      </c>
      <c r="M51" s="86">
        <v>0</v>
      </c>
      <c r="N51" s="71">
        <f t="shared" si="22"/>
        <v>0</v>
      </c>
      <c r="O51" s="97">
        <f t="shared" si="23"/>
        <v>0</v>
      </c>
      <c r="P51" s="34"/>
      <c r="Q51" s="3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35"/>
      <c r="AC51" s="35"/>
      <c r="AD51" s="35"/>
      <c r="AE51" s="17"/>
      <c r="AF51" s="35"/>
      <c r="AG51" s="35"/>
      <c r="AH51" s="35"/>
      <c r="AI51" s="17"/>
      <c r="AJ51" s="17"/>
      <c r="AK51" s="17"/>
      <c r="AL51" s="17"/>
      <c r="AM51" s="17"/>
      <c r="AN51" s="17"/>
      <c r="AO51" s="17"/>
    </row>
    <row r="52" spans="1:41" ht="26.25" customHeight="1" outlineLevel="1">
      <c r="A52" s="64" t="s">
        <v>169</v>
      </c>
      <c r="B52" s="64"/>
      <c r="C52" s="64"/>
      <c r="D52" s="63" t="s">
        <v>261</v>
      </c>
      <c r="E52" s="64" t="s">
        <v>50</v>
      </c>
      <c r="F52" s="65">
        <f>4*8</f>
        <v>32</v>
      </c>
      <c r="G52" s="96">
        <f t="shared" si="18"/>
        <v>0</v>
      </c>
      <c r="H52" s="86"/>
      <c r="I52" s="86"/>
      <c r="J52" s="96">
        <f t="shared" si="19"/>
        <v>0</v>
      </c>
      <c r="K52" s="71">
        <f t="shared" si="20"/>
        <v>0</v>
      </c>
      <c r="L52" s="71">
        <f t="shared" si="21"/>
        <v>0</v>
      </c>
      <c r="M52" s="86">
        <v>0</v>
      </c>
      <c r="N52" s="71">
        <f t="shared" si="22"/>
        <v>0</v>
      </c>
      <c r="O52" s="97">
        <f t="shared" si="23"/>
        <v>0</v>
      </c>
      <c r="P52" s="34"/>
      <c r="Q52" s="3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35"/>
      <c r="AC52" s="35"/>
      <c r="AD52" s="35"/>
      <c r="AE52" s="17"/>
      <c r="AF52" s="35"/>
      <c r="AG52" s="35"/>
      <c r="AH52" s="35"/>
      <c r="AI52" s="17"/>
      <c r="AJ52" s="17"/>
      <c r="AK52" s="17"/>
      <c r="AL52" s="17"/>
      <c r="AM52" s="17"/>
      <c r="AN52" s="17"/>
      <c r="AO52" s="17"/>
    </row>
    <row r="53" spans="1:41" ht="29.25" customHeight="1" outlineLevel="1">
      <c r="A53" s="64" t="s">
        <v>290</v>
      </c>
      <c r="B53" s="64"/>
      <c r="C53" s="64"/>
      <c r="D53" s="63" t="s">
        <v>177</v>
      </c>
      <c r="E53" s="64" t="s">
        <v>50</v>
      </c>
      <c r="F53" s="65">
        <f>4*9+1</f>
        <v>37</v>
      </c>
      <c r="G53" s="96">
        <f t="shared" si="18"/>
        <v>0</v>
      </c>
      <c r="H53" s="86"/>
      <c r="I53" s="86"/>
      <c r="J53" s="96">
        <f t="shared" si="19"/>
        <v>0</v>
      </c>
      <c r="K53" s="71">
        <f t="shared" si="20"/>
        <v>0</v>
      </c>
      <c r="L53" s="71">
        <f t="shared" si="21"/>
        <v>0</v>
      </c>
      <c r="M53" s="86">
        <v>0</v>
      </c>
      <c r="N53" s="71">
        <f t="shared" si="22"/>
        <v>0</v>
      </c>
      <c r="O53" s="97">
        <f t="shared" si="23"/>
        <v>0</v>
      </c>
      <c r="P53" s="34"/>
      <c r="Q53" s="3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35"/>
      <c r="AC53" s="35"/>
      <c r="AD53" s="35"/>
      <c r="AE53" s="17"/>
      <c r="AF53" s="35"/>
      <c r="AG53" s="35"/>
      <c r="AH53" s="35"/>
      <c r="AI53" s="17"/>
      <c r="AJ53" s="17"/>
      <c r="AK53" s="17"/>
      <c r="AL53" s="17"/>
      <c r="AM53" s="17"/>
      <c r="AN53" s="17"/>
      <c r="AO53" s="17"/>
    </row>
    <row r="54" spans="1:41" ht="25.5" outlineLevel="1">
      <c r="A54" s="64" t="s">
        <v>291</v>
      </c>
      <c r="B54" s="64"/>
      <c r="C54" s="64"/>
      <c r="D54" s="63" t="s">
        <v>178</v>
      </c>
      <c r="E54" s="64" t="s">
        <v>50</v>
      </c>
      <c r="F54" s="65">
        <f>4*8.5+2.5</f>
        <v>36.5</v>
      </c>
      <c r="G54" s="96">
        <f t="shared" si="18"/>
        <v>0</v>
      </c>
      <c r="H54" s="86"/>
      <c r="I54" s="86"/>
      <c r="J54" s="96">
        <f t="shared" si="19"/>
        <v>0</v>
      </c>
      <c r="K54" s="71">
        <f t="shared" si="20"/>
        <v>0</v>
      </c>
      <c r="L54" s="71">
        <f t="shared" si="21"/>
        <v>0</v>
      </c>
      <c r="M54" s="86">
        <v>0</v>
      </c>
      <c r="N54" s="71">
        <f t="shared" si="22"/>
        <v>0</v>
      </c>
      <c r="O54" s="97">
        <f t="shared" si="23"/>
        <v>0</v>
      </c>
      <c r="P54" s="34"/>
      <c r="Q54" s="3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35"/>
      <c r="AC54" s="35"/>
      <c r="AD54" s="35"/>
      <c r="AE54" s="17"/>
      <c r="AF54" s="35"/>
      <c r="AG54" s="35"/>
      <c r="AH54" s="35"/>
      <c r="AI54" s="17"/>
      <c r="AJ54" s="17"/>
      <c r="AK54" s="17"/>
      <c r="AL54" s="17"/>
      <c r="AM54" s="17"/>
      <c r="AN54" s="39"/>
      <c r="AO54" s="17"/>
    </row>
    <row r="55" spans="1:41" ht="12.75" outlineLevel="1">
      <c r="A55" s="64" t="s">
        <v>292</v>
      </c>
      <c r="B55" s="64"/>
      <c r="C55" s="64"/>
      <c r="D55" s="64" t="s">
        <v>105</v>
      </c>
      <c r="E55" s="64" t="s">
        <v>51</v>
      </c>
      <c r="F55" s="65">
        <v>49</v>
      </c>
      <c r="G55" s="96">
        <f t="shared" si="18"/>
        <v>0</v>
      </c>
      <c r="H55" s="86"/>
      <c r="I55" s="86"/>
      <c r="J55" s="96">
        <f t="shared" si="19"/>
        <v>0</v>
      </c>
      <c r="K55" s="71">
        <f t="shared" si="20"/>
        <v>0</v>
      </c>
      <c r="L55" s="71">
        <f t="shared" si="21"/>
        <v>0</v>
      </c>
      <c r="M55" s="86">
        <v>0</v>
      </c>
      <c r="N55" s="71">
        <f t="shared" si="22"/>
        <v>0</v>
      </c>
      <c r="O55" s="97">
        <f t="shared" si="23"/>
        <v>0</v>
      </c>
      <c r="P55" s="34"/>
      <c r="Q55" s="35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35"/>
      <c r="AC55" s="35"/>
      <c r="AD55" s="35"/>
      <c r="AE55" s="17"/>
      <c r="AF55" s="35"/>
      <c r="AG55" s="35"/>
      <c r="AH55" s="35"/>
      <c r="AI55" s="17"/>
      <c r="AJ55" s="17"/>
      <c r="AK55" s="17"/>
      <c r="AL55" s="17"/>
      <c r="AM55" s="17"/>
      <c r="AN55" s="17"/>
      <c r="AO55" s="17"/>
    </row>
    <row r="56" spans="1:41" ht="12.75" outlineLevel="1">
      <c r="A56" s="64" t="s">
        <v>134</v>
      </c>
      <c r="B56" s="64"/>
      <c r="C56" s="64"/>
      <c r="D56" s="64" t="s">
        <v>30</v>
      </c>
      <c r="E56" s="64" t="s">
        <v>51</v>
      </c>
      <c r="F56" s="65">
        <f>F55</f>
        <v>49</v>
      </c>
      <c r="G56" s="96">
        <f t="shared" si="18"/>
        <v>0</v>
      </c>
      <c r="H56" s="86"/>
      <c r="I56" s="86"/>
      <c r="J56" s="96">
        <f t="shared" si="19"/>
        <v>0</v>
      </c>
      <c r="K56" s="71">
        <f t="shared" si="20"/>
        <v>0</v>
      </c>
      <c r="L56" s="71">
        <f t="shared" si="21"/>
        <v>0</v>
      </c>
      <c r="M56" s="86">
        <v>0</v>
      </c>
      <c r="N56" s="71">
        <f t="shared" si="22"/>
        <v>0</v>
      </c>
      <c r="O56" s="97">
        <f t="shared" si="23"/>
        <v>0</v>
      </c>
      <c r="P56" s="34"/>
      <c r="Q56" s="35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35"/>
      <c r="AC56" s="35"/>
      <c r="AD56" s="35"/>
      <c r="AE56" s="17"/>
      <c r="AF56" s="35"/>
      <c r="AG56" s="35"/>
      <c r="AH56" s="35"/>
      <c r="AI56" s="17"/>
      <c r="AJ56" s="17"/>
      <c r="AK56" s="17"/>
      <c r="AL56" s="17"/>
      <c r="AM56" s="17"/>
      <c r="AN56" s="17"/>
      <c r="AO56" s="17"/>
    </row>
    <row r="57" spans="1:41" ht="12.75" outlineLevel="1">
      <c r="A57" s="64" t="s">
        <v>135</v>
      </c>
      <c r="B57" s="64"/>
      <c r="C57" s="64"/>
      <c r="D57" s="64" t="s">
        <v>32</v>
      </c>
      <c r="E57" s="64" t="s">
        <v>51</v>
      </c>
      <c r="F57" s="65">
        <v>32</v>
      </c>
      <c r="G57" s="96">
        <f t="shared" si="18"/>
        <v>0</v>
      </c>
      <c r="H57" s="86"/>
      <c r="I57" s="86"/>
      <c r="J57" s="96">
        <f t="shared" si="19"/>
        <v>0</v>
      </c>
      <c r="K57" s="71">
        <f t="shared" si="20"/>
        <v>0</v>
      </c>
      <c r="L57" s="71">
        <f t="shared" si="21"/>
        <v>0</v>
      </c>
      <c r="M57" s="86">
        <v>0</v>
      </c>
      <c r="N57" s="71">
        <f t="shared" si="22"/>
        <v>0</v>
      </c>
      <c r="O57" s="97">
        <f t="shared" si="23"/>
        <v>0</v>
      </c>
      <c r="P57" s="34"/>
      <c r="Q57" s="35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35"/>
      <c r="AC57" s="35"/>
      <c r="AD57" s="35"/>
      <c r="AE57" s="17"/>
      <c r="AF57" s="35"/>
      <c r="AG57" s="35"/>
      <c r="AH57" s="35"/>
      <c r="AI57" s="17"/>
      <c r="AJ57" s="17"/>
      <c r="AK57" s="17"/>
      <c r="AL57" s="17"/>
      <c r="AM57" s="17"/>
      <c r="AN57" s="17"/>
      <c r="AO57" s="17"/>
    </row>
    <row r="58" spans="1:41" ht="12.75" outlineLevel="1">
      <c r="A58" s="64" t="s">
        <v>8</v>
      </c>
      <c r="B58" s="64"/>
      <c r="C58" s="64"/>
      <c r="D58" s="64" t="s">
        <v>262</v>
      </c>
      <c r="E58" s="64" t="s">
        <v>51</v>
      </c>
      <c r="F58" s="65">
        <f>F57</f>
        <v>32</v>
      </c>
      <c r="G58" s="96">
        <f t="shared" si="18"/>
        <v>0</v>
      </c>
      <c r="H58" s="86"/>
      <c r="I58" s="86"/>
      <c r="J58" s="96">
        <f t="shared" si="19"/>
        <v>0</v>
      </c>
      <c r="K58" s="71">
        <f t="shared" si="20"/>
        <v>0</v>
      </c>
      <c r="L58" s="71">
        <f t="shared" si="21"/>
        <v>0</v>
      </c>
      <c r="M58" s="86">
        <v>0</v>
      </c>
      <c r="N58" s="71">
        <f t="shared" si="22"/>
        <v>0</v>
      </c>
      <c r="O58" s="97">
        <f t="shared" si="23"/>
        <v>0</v>
      </c>
      <c r="P58" s="34"/>
      <c r="Q58" s="35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35"/>
      <c r="AC58" s="35"/>
      <c r="AD58" s="35"/>
      <c r="AE58" s="17"/>
      <c r="AF58" s="35"/>
      <c r="AG58" s="35"/>
      <c r="AH58" s="35"/>
      <c r="AI58" s="17"/>
      <c r="AJ58" s="17"/>
      <c r="AK58" s="17"/>
      <c r="AL58" s="17"/>
      <c r="AM58" s="17"/>
      <c r="AN58" s="17"/>
      <c r="AO58" s="17"/>
    </row>
    <row r="59" spans="1:41" ht="12.75" outlineLevel="1">
      <c r="A59" s="64" t="s">
        <v>136</v>
      </c>
      <c r="B59" s="64"/>
      <c r="C59" s="64"/>
      <c r="D59" s="64" t="s">
        <v>31</v>
      </c>
      <c r="E59" s="64" t="s">
        <v>113</v>
      </c>
      <c r="F59" s="65">
        <v>2</v>
      </c>
      <c r="G59" s="96">
        <f t="shared" si="18"/>
        <v>0</v>
      </c>
      <c r="H59" s="86"/>
      <c r="I59" s="86"/>
      <c r="J59" s="96">
        <f t="shared" si="19"/>
        <v>0</v>
      </c>
      <c r="K59" s="71">
        <f t="shared" si="20"/>
        <v>0</v>
      </c>
      <c r="L59" s="71">
        <f t="shared" si="21"/>
        <v>0</v>
      </c>
      <c r="M59" s="86">
        <v>0</v>
      </c>
      <c r="N59" s="71">
        <f t="shared" si="22"/>
        <v>0</v>
      </c>
      <c r="O59" s="97">
        <f t="shared" si="23"/>
        <v>0</v>
      </c>
      <c r="P59" s="34"/>
      <c r="Q59" s="35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35"/>
      <c r="AC59" s="35"/>
      <c r="AD59" s="35"/>
      <c r="AE59" s="17"/>
      <c r="AF59" s="35"/>
      <c r="AG59" s="35"/>
      <c r="AH59" s="35"/>
      <c r="AI59" s="17"/>
      <c r="AJ59" s="17"/>
      <c r="AK59" s="17"/>
      <c r="AL59" s="17"/>
      <c r="AM59" s="17"/>
      <c r="AN59" s="17"/>
      <c r="AO59" s="17"/>
    </row>
    <row r="60" spans="1:41" ht="12.75" outlineLevel="1">
      <c r="A60" s="64" t="s">
        <v>137</v>
      </c>
      <c r="B60" s="64"/>
      <c r="C60" s="64"/>
      <c r="D60" s="64" t="s">
        <v>115</v>
      </c>
      <c r="E60" s="64" t="s">
        <v>50</v>
      </c>
      <c r="F60" s="65">
        <f>F47+F48+F53+F54+F49+F52</f>
        <v>202.5</v>
      </c>
      <c r="G60" s="96">
        <f t="shared" si="18"/>
        <v>0</v>
      </c>
      <c r="H60" s="86"/>
      <c r="I60" s="86"/>
      <c r="J60" s="96">
        <f t="shared" si="19"/>
        <v>0</v>
      </c>
      <c r="K60" s="71">
        <f t="shared" si="20"/>
        <v>0</v>
      </c>
      <c r="L60" s="71">
        <f t="shared" si="21"/>
        <v>0</v>
      </c>
      <c r="M60" s="86">
        <v>0</v>
      </c>
      <c r="N60" s="71">
        <f t="shared" si="22"/>
        <v>0</v>
      </c>
      <c r="O60" s="97">
        <f t="shared" si="23"/>
        <v>0</v>
      </c>
      <c r="P60" s="34"/>
      <c r="Q60" s="35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35"/>
      <c r="AC60" s="35"/>
      <c r="AD60" s="35"/>
      <c r="AE60" s="17"/>
      <c r="AF60" s="35"/>
      <c r="AG60" s="35"/>
      <c r="AH60" s="35"/>
      <c r="AI60" s="17"/>
      <c r="AJ60" s="17"/>
      <c r="AK60" s="17"/>
      <c r="AL60" s="17"/>
      <c r="AM60" s="17"/>
      <c r="AN60" s="17"/>
      <c r="AO60" s="17"/>
    </row>
    <row r="61" spans="1:41" ht="12.75" outlineLevel="1">
      <c r="A61" s="64" t="s">
        <v>170</v>
      </c>
      <c r="B61" s="64"/>
      <c r="C61" s="64"/>
      <c r="D61" s="64" t="s">
        <v>112</v>
      </c>
      <c r="E61" s="64" t="s">
        <v>50</v>
      </c>
      <c r="F61" s="65">
        <f>F60</f>
        <v>202.5</v>
      </c>
      <c r="G61" s="96">
        <f t="shared" si="18"/>
        <v>0</v>
      </c>
      <c r="H61" s="86"/>
      <c r="I61" s="86"/>
      <c r="J61" s="96">
        <f t="shared" si="19"/>
        <v>0</v>
      </c>
      <c r="K61" s="71">
        <f t="shared" si="20"/>
        <v>0</v>
      </c>
      <c r="L61" s="71">
        <f t="shared" si="21"/>
        <v>0</v>
      </c>
      <c r="M61" s="86">
        <v>0</v>
      </c>
      <c r="N61" s="71">
        <f t="shared" si="22"/>
        <v>0</v>
      </c>
      <c r="O61" s="97">
        <f t="shared" si="23"/>
        <v>0</v>
      </c>
      <c r="P61" s="34"/>
      <c r="Q61" s="35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35"/>
      <c r="AC61" s="35"/>
      <c r="AD61" s="35"/>
      <c r="AE61" s="17"/>
      <c r="AF61" s="35"/>
      <c r="AG61" s="35"/>
      <c r="AH61" s="35"/>
      <c r="AI61" s="17"/>
      <c r="AJ61" s="17"/>
      <c r="AK61" s="17"/>
      <c r="AL61" s="17"/>
      <c r="AM61" s="17"/>
      <c r="AN61" s="17"/>
      <c r="AO61" s="17"/>
    </row>
    <row r="62" spans="1:41" ht="12.75">
      <c r="A62" s="99"/>
      <c r="B62" s="99"/>
      <c r="C62" s="70" t="s">
        <v>16</v>
      </c>
      <c r="D62" s="120" t="s">
        <v>33</v>
      </c>
      <c r="E62" s="121"/>
      <c r="F62" s="121"/>
      <c r="G62" s="121"/>
      <c r="H62" s="68"/>
      <c r="I62" s="68"/>
      <c r="J62" s="100">
        <f>SUM(J63:J75)</f>
        <v>0</v>
      </c>
      <c r="K62" s="100">
        <f>SUM(K63:K75)</f>
        <v>0</v>
      </c>
      <c r="L62" s="100">
        <f>J62+K62</f>
        <v>0</v>
      </c>
      <c r="M62" s="69"/>
      <c r="N62" s="100">
        <f>SUM(N63:N75)</f>
        <v>0</v>
      </c>
      <c r="O62" s="92"/>
      <c r="P62" s="17"/>
      <c r="Q62" s="17"/>
      <c r="R62" s="29"/>
      <c r="S62" s="28"/>
      <c r="T62" s="29"/>
      <c r="U62" s="29"/>
      <c r="V62" s="29"/>
      <c r="W62" s="29"/>
      <c r="X62" s="29"/>
      <c r="Y62" s="29"/>
      <c r="Z62" s="29"/>
      <c r="AA62" s="28"/>
      <c r="AB62" s="17"/>
      <c r="AC62" s="17"/>
      <c r="AD62" s="17"/>
      <c r="AE62" s="17"/>
      <c r="AF62" s="17"/>
      <c r="AG62" s="17"/>
      <c r="AH62" s="17"/>
      <c r="AI62" s="17"/>
      <c r="AJ62" s="17"/>
      <c r="AK62" s="29"/>
      <c r="AL62" s="29"/>
      <c r="AM62" s="29"/>
      <c r="AN62" s="17"/>
      <c r="AO62" s="17"/>
    </row>
    <row r="63" spans="1:41" ht="12.75" outlineLevel="1">
      <c r="A63" s="64" t="s">
        <v>138</v>
      </c>
      <c r="B63" s="64"/>
      <c r="C63" s="64"/>
      <c r="D63" s="64" t="s">
        <v>230</v>
      </c>
      <c r="E63" s="64" t="s">
        <v>51</v>
      </c>
      <c r="F63" s="65">
        <v>12</v>
      </c>
      <c r="G63" s="96">
        <f aca="true" t="shared" si="24" ref="G63:G75">H63+I63</f>
        <v>0</v>
      </c>
      <c r="H63" s="86"/>
      <c r="I63" s="86"/>
      <c r="J63" s="96">
        <f aca="true" t="shared" si="25" ref="J63:J75">H63*F63</f>
        <v>0</v>
      </c>
      <c r="K63" s="71">
        <f aca="true" t="shared" si="26" ref="K63:K75">I63*F63</f>
        <v>0</v>
      </c>
      <c r="L63" s="71">
        <f aca="true" t="shared" si="27" ref="L63:L75">F63*G63</f>
        <v>0</v>
      </c>
      <c r="M63" s="86">
        <v>0</v>
      </c>
      <c r="N63" s="71">
        <f aca="true" t="shared" si="28" ref="N63:N75">F63*M63</f>
        <v>0</v>
      </c>
      <c r="O63" s="97">
        <f aca="true" t="shared" si="29" ref="O63:O75">L63-(H63*F63+I63*F63)</f>
        <v>0</v>
      </c>
      <c r="P63" s="34"/>
      <c r="Q63" s="35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35"/>
      <c r="AC63" s="35"/>
      <c r="AD63" s="35"/>
      <c r="AE63" s="17"/>
      <c r="AF63" s="35"/>
      <c r="AG63" s="35"/>
      <c r="AH63" s="35"/>
      <c r="AI63" s="17"/>
      <c r="AJ63" s="17"/>
      <c r="AK63" s="17"/>
      <c r="AL63" s="17"/>
      <c r="AM63" s="17"/>
      <c r="AN63" s="17"/>
      <c r="AO63" s="17"/>
    </row>
    <row r="64" spans="1:41" ht="12.75" outlineLevel="1">
      <c r="A64" s="64" t="s">
        <v>139</v>
      </c>
      <c r="B64" s="64"/>
      <c r="C64" s="64"/>
      <c r="D64" s="64" t="s">
        <v>229</v>
      </c>
      <c r="E64" s="64" t="s">
        <v>51</v>
      </c>
      <c r="F64" s="65">
        <v>12</v>
      </c>
      <c r="G64" s="96">
        <f t="shared" si="24"/>
        <v>0</v>
      </c>
      <c r="H64" s="86"/>
      <c r="I64" s="86"/>
      <c r="J64" s="96">
        <f t="shared" si="25"/>
        <v>0</v>
      </c>
      <c r="K64" s="71">
        <f t="shared" si="26"/>
        <v>0</v>
      </c>
      <c r="L64" s="71">
        <f t="shared" si="27"/>
        <v>0</v>
      </c>
      <c r="M64" s="86">
        <v>0</v>
      </c>
      <c r="N64" s="71">
        <f t="shared" si="28"/>
        <v>0</v>
      </c>
      <c r="O64" s="97">
        <f t="shared" si="29"/>
        <v>0</v>
      </c>
      <c r="P64" s="34"/>
      <c r="Q64" s="35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35"/>
      <c r="AC64" s="35"/>
      <c r="AD64" s="35"/>
      <c r="AE64" s="17"/>
      <c r="AF64" s="35"/>
      <c r="AG64" s="35"/>
      <c r="AH64" s="35"/>
      <c r="AI64" s="17"/>
      <c r="AJ64" s="17"/>
      <c r="AK64" s="17"/>
      <c r="AL64" s="17"/>
      <c r="AM64" s="17"/>
      <c r="AN64" s="17"/>
      <c r="AO64" s="17"/>
    </row>
    <row r="65" spans="1:41" ht="12.75" outlineLevel="1">
      <c r="A65" s="64" t="s">
        <v>140</v>
      </c>
      <c r="B65" s="64"/>
      <c r="C65" s="64"/>
      <c r="D65" s="64" t="s">
        <v>227</v>
      </c>
      <c r="E65" s="64" t="s">
        <v>51</v>
      </c>
      <c r="F65" s="65">
        <v>1</v>
      </c>
      <c r="G65" s="96">
        <f t="shared" si="24"/>
        <v>0</v>
      </c>
      <c r="H65" s="86"/>
      <c r="I65" s="86"/>
      <c r="J65" s="96">
        <f t="shared" si="25"/>
        <v>0</v>
      </c>
      <c r="K65" s="71">
        <f t="shared" si="26"/>
        <v>0</v>
      </c>
      <c r="L65" s="71">
        <f t="shared" si="27"/>
        <v>0</v>
      </c>
      <c r="M65" s="86">
        <v>0</v>
      </c>
      <c r="N65" s="71">
        <f t="shared" si="28"/>
        <v>0</v>
      </c>
      <c r="O65" s="97">
        <f t="shared" si="29"/>
        <v>0</v>
      </c>
      <c r="P65" s="34"/>
      <c r="Q65" s="35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35"/>
      <c r="AC65" s="35"/>
      <c r="AD65" s="35"/>
      <c r="AE65" s="17"/>
      <c r="AF65" s="35"/>
      <c r="AG65" s="35"/>
      <c r="AH65" s="35"/>
      <c r="AI65" s="17"/>
      <c r="AJ65" s="17"/>
      <c r="AK65" s="17"/>
      <c r="AL65" s="17"/>
      <c r="AM65" s="17"/>
      <c r="AN65" s="17"/>
      <c r="AO65" s="17"/>
    </row>
    <row r="66" spans="1:41" ht="12.75" outlineLevel="1">
      <c r="A66" s="64" t="s">
        <v>141</v>
      </c>
      <c r="B66" s="64"/>
      <c r="C66" s="64"/>
      <c r="D66" s="64" t="s">
        <v>228</v>
      </c>
      <c r="E66" s="64" t="s">
        <v>51</v>
      </c>
      <c r="F66" s="65">
        <v>2</v>
      </c>
      <c r="G66" s="96">
        <f t="shared" si="24"/>
        <v>0</v>
      </c>
      <c r="H66" s="86"/>
      <c r="I66" s="86"/>
      <c r="J66" s="96">
        <f t="shared" si="25"/>
        <v>0</v>
      </c>
      <c r="K66" s="71">
        <f t="shared" si="26"/>
        <v>0</v>
      </c>
      <c r="L66" s="71">
        <f t="shared" si="27"/>
        <v>0</v>
      </c>
      <c r="M66" s="86">
        <v>0</v>
      </c>
      <c r="N66" s="71">
        <f t="shared" si="28"/>
        <v>0</v>
      </c>
      <c r="O66" s="97">
        <f t="shared" si="29"/>
        <v>0</v>
      </c>
      <c r="P66" s="34"/>
      <c r="Q66" s="35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35"/>
      <c r="AC66" s="35"/>
      <c r="AD66" s="35"/>
      <c r="AE66" s="17"/>
      <c r="AF66" s="35"/>
      <c r="AG66" s="35"/>
      <c r="AH66" s="35"/>
      <c r="AI66" s="17"/>
      <c r="AJ66" s="17"/>
      <c r="AK66" s="17"/>
      <c r="AL66" s="17"/>
      <c r="AM66" s="17"/>
      <c r="AN66" s="17"/>
      <c r="AO66" s="17"/>
    </row>
    <row r="67" spans="1:41" ht="12.75" outlineLevel="1">
      <c r="A67" s="64" t="s">
        <v>142</v>
      </c>
      <c r="B67" s="64"/>
      <c r="C67" s="64"/>
      <c r="D67" s="64" t="s">
        <v>231</v>
      </c>
      <c r="E67" s="64" t="s">
        <v>51</v>
      </c>
      <c r="F67" s="65">
        <v>13</v>
      </c>
      <c r="G67" s="96">
        <f t="shared" si="24"/>
        <v>0</v>
      </c>
      <c r="H67" s="86"/>
      <c r="I67" s="86"/>
      <c r="J67" s="96">
        <f t="shared" si="25"/>
        <v>0</v>
      </c>
      <c r="K67" s="71">
        <f t="shared" si="26"/>
        <v>0</v>
      </c>
      <c r="L67" s="71">
        <f t="shared" si="27"/>
        <v>0</v>
      </c>
      <c r="M67" s="86">
        <v>0</v>
      </c>
      <c r="N67" s="71">
        <f t="shared" si="28"/>
        <v>0</v>
      </c>
      <c r="O67" s="97">
        <f t="shared" si="29"/>
        <v>0</v>
      </c>
      <c r="P67" s="34"/>
      <c r="Q67" s="35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35"/>
      <c r="AC67" s="35"/>
      <c r="AD67" s="35"/>
      <c r="AE67" s="17"/>
      <c r="AF67" s="35"/>
      <c r="AG67" s="35"/>
      <c r="AH67" s="35"/>
      <c r="AI67" s="17"/>
      <c r="AJ67" s="17"/>
      <c r="AK67" s="17"/>
      <c r="AL67" s="17"/>
      <c r="AM67" s="17"/>
      <c r="AN67" s="17"/>
      <c r="AO67" s="17"/>
    </row>
    <row r="68" spans="1:41" ht="12.75" outlineLevel="1">
      <c r="A68" s="64" t="s">
        <v>143</v>
      </c>
      <c r="B68" s="64"/>
      <c r="C68" s="64"/>
      <c r="D68" s="64" t="s">
        <v>239</v>
      </c>
      <c r="E68" s="64" t="s">
        <v>51</v>
      </c>
      <c r="F68" s="65">
        <v>2</v>
      </c>
      <c r="G68" s="96">
        <f t="shared" si="24"/>
        <v>0</v>
      </c>
      <c r="H68" s="86"/>
      <c r="I68" s="86"/>
      <c r="J68" s="96">
        <f t="shared" si="25"/>
        <v>0</v>
      </c>
      <c r="K68" s="71">
        <f t="shared" si="26"/>
        <v>0</v>
      </c>
      <c r="L68" s="71">
        <f t="shared" si="27"/>
        <v>0</v>
      </c>
      <c r="M68" s="86">
        <v>0</v>
      </c>
      <c r="N68" s="71">
        <f t="shared" si="28"/>
        <v>0</v>
      </c>
      <c r="O68" s="97">
        <f t="shared" si="29"/>
        <v>0</v>
      </c>
      <c r="P68" s="34"/>
      <c r="Q68" s="35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35"/>
      <c r="AC68" s="35"/>
      <c r="AD68" s="35"/>
      <c r="AE68" s="17"/>
      <c r="AF68" s="35"/>
      <c r="AG68" s="35"/>
      <c r="AH68" s="35"/>
      <c r="AI68" s="17"/>
      <c r="AJ68" s="17"/>
      <c r="AK68" s="17"/>
      <c r="AL68" s="17"/>
      <c r="AM68" s="17"/>
      <c r="AN68" s="17"/>
      <c r="AO68" s="17"/>
    </row>
    <row r="69" spans="1:41" ht="15" customHeight="1" outlineLevel="1">
      <c r="A69" s="64" t="s">
        <v>144</v>
      </c>
      <c r="B69" s="64"/>
      <c r="C69" s="64"/>
      <c r="D69" s="63" t="s">
        <v>235</v>
      </c>
      <c r="E69" s="64" t="s">
        <v>51</v>
      </c>
      <c r="F69" s="65">
        <v>9</v>
      </c>
      <c r="G69" s="96">
        <f t="shared" si="24"/>
        <v>0</v>
      </c>
      <c r="H69" s="86"/>
      <c r="I69" s="86"/>
      <c r="J69" s="96">
        <f t="shared" si="25"/>
        <v>0</v>
      </c>
      <c r="K69" s="71">
        <f t="shared" si="26"/>
        <v>0</v>
      </c>
      <c r="L69" s="71">
        <f t="shared" si="27"/>
        <v>0</v>
      </c>
      <c r="M69" s="86">
        <v>0</v>
      </c>
      <c r="N69" s="71">
        <f t="shared" si="28"/>
        <v>0</v>
      </c>
      <c r="O69" s="97">
        <f t="shared" si="29"/>
        <v>0</v>
      </c>
      <c r="P69" s="34"/>
      <c r="Q69" s="35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35"/>
      <c r="AC69" s="35"/>
      <c r="AD69" s="35"/>
      <c r="AE69" s="17"/>
      <c r="AF69" s="35"/>
      <c r="AG69" s="35"/>
      <c r="AH69" s="35"/>
      <c r="AI69" s="17"/>
      <c r="AJ69" s="17"/>
      <c r="AK69" s="17"/>
      <c r="AL69" s="17"/>
      <c r="AM69" s="17"/>
      <c r="AN69" s="17"/>
      <c r="AO69" s="17"/>
    </row>
    <row r="70" spans="1:41" ht="15" customHeight="1" outlineLevel="1">
      <c r="A70" s="64" t="s">
        <v>293</v>
      </c>
      <c r="B70" s="64"/>
      <c r="C70" s="64"/>
      <c r="D70" s="63" t="s">
        <v>232</v>
      </c>
      <c r="E70" s="64" t="s">
        <v>51</v>
      </c>
      <c r="F70" s="65">
        <v>9</v>
      </c>
      <c r="G70" s="96">
        <f t="shared" si="24"/>
        <v>0</v>
      </c>
      <c r="H70" s="86"/>
      <c r="I70" s="86"/>
      <c r="J70" s="96">
        <f t="shared" si="25"/>
        <v>0</v>
      </c>
      <c r="K70" s="71">
        <f t="shared" si="26"/>
        <v>0</v>
      </c>
      <c r="L70" s="71">
        <f t="shared" si="27"/>
        <v>0</v>
      </c>
      <c r="M70" s="86">
        <v>0</v>
      </c>
      <c r="N70" s="71">
        <f t="shared" si="28"/>
        <v>0</v>
      </c>
      <c r="O70" s="97">
        <f t="shared" si="29"/>
        <v>0</v>
      </c>
      <c r="P70" s="34"/>
      <c r="Q70" s="35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35"/>
      <c r="AC70" s="35"/>
      <c r="AD70" s="35"/>
      <c r="AE70" s="17"/>
      <c r="AF70" s="35"/>
      <c r="AG70" s="35"/>
      <c r="AH70" s="35"/>
      <c r="AI70" s="17"/>
      <c r="AJ70" s="17"/>
      <c r="AK70" s="17"/>
      <c r="AL70" s="17"/>
      <c r="AM70" s="17"/>
      <c r="AN70" s="17"/>
      <c r="AO70" s="17"/>
    </row>
    <row r="71" spans="1:41" ht="15" customHeight="1" outlineLevel="1">
      <c r="A71" s="64" t="s">
        <v>294</v>
      </c>
      <c r="B71" s="64"/>
      <c r="C71" s="64"/>
      <c r="D71" s="63" t="s">
        <v>236</v>
      </c>
      <c r="E71" s="64" t="s">
        <v>51</v>
      </c>
      <c r="F71" s="65">
        <v>9</v>
      </c>
      <c r="G71" s="96">
        <f t="shared" si="24"/>
        <v>0</v>
      </c>
      <c r="H71" s="86"/>
      <c r="I71" s="86"/>
      <c r="J71" s="96">
        <f t="shared" si="25"/>
        <v>0</v>
      </c>
      <c r="K71" s="71">
        <f t="shared" si="26"/>
        <v>0</v>
      </c>
      <c r="L71" s="71">
        <f t="shared" si="27"/>
        <v>0</v>
      </c>
      <c r="M71" s="86">
        <v>0</v>
      </c>
      <c r="N71" s="71">
        <f t="shared" si="28"/>
        <v>0</v>
      </c>
      <c r="O71" s="97">
        <f t="shared" si="29"/>
        <v>0</v>
      </c>
      <c r="P71" s="34"/>
      <c r="Q71" s="35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35"/>
      <c r="AC71" s="35"/>
      <c r="AD71" s="35"/>
      <c r="AE71" s="17"/>
      <c r="AF71" s="35"/>
      <c r="AG71" s="35"/>
      <c r="AH71" s="35"/>
      <c r="AI71" s="17"/>
      <c r="AJ71" s="17"/>
      <c r="AK71" s="17"/>
      <c r="AL71" s="17"/>
      <c r="AM71" s="17"/>
      <c r="AN71" s="17"/>
      <c r="AO71" s="17"/>
    </row>
    <row r="72" spans="1:41" ht="15" customHeight="1" outlineLevel="1">
      <c r="A72" s="64" t="s">
        <v>295</v>
      </c>
      <c r="B72" s="64"/>
      <c r="C72" s="64"/>
      <c r="D72" s="63" t="s">
        <v>233</v>
      </c>
      <c r="E72" s="64" t="s">
        <v>51</v>
      </c>
      <c r="F72" s="65">
        <v>4</v>
      </c>
      <c r="G72" s="96">
        <f t="shared" si="24"/>
        <v>0</v>
      </c>
      <c r="H72" s="86"/>
      <c r="I72" s="86"/>
      <c r="J72" s="96">
        <f t="shared" si="25"/>
        <v>0</v>
      </c>
      <c r="K72" s="71">
        <f t="shared" si="26"/>
        <v>0</v>
      </c>
      <c r="L72" s="71">
        <f t="shared" si="27"/>
        <v>0</v>
      </c>
      <c r="M72" s="86">
        <v>0</v>
      </c>
      <c r="N72" s="71">
        <f t="shared" si="28"/>
        <v>0</v>
      </c>
      <c r="O72" s="97">
        <f t="shared" si="29"/>
        <v>0</v>
      </c>
      <c r="P72" s="34"/>
      <c r="Q72" s="35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35"/>
      <c r="AC72" s="35"/>
      <c r="AD72" s="35"/>
      <c r="AE72" s="17"/>
      <c r="AF72" s="35"/>
      <c r="AG72" s="35"/>
      <c r="AH72" s="35"/>
      <c r="AI72" s="17"/>
      <c r="AJ72" s="17"/>
      <c r="AK72" s="17"/>
      <c r="AL72" s="17"/>
      <c r="AM72" s="17"/>
      <c r="AN72" s="17"/>
      <c r="AO72" s="17"/>
    </row>
    <row r="73" spans="1:41" ht="15" customHeight="1" outlineLevel="1">
      <c r="A73" s="64" t="s">
        <v>145</v>
      </c>
      <c r="B73" s="64"/>
      <c r="C73" s="64"/>
      <c r="D73" s="63" t="s">
        <v>234</v>
      </c>
      <c r="E73" s="64" t="s">
        <v>51</v>
      </c>
      <c r="F73" s="65">
        <v>2</v>
      </c>
      <c r="G73" s="96">
        <f t="shared" si="24"/>
        <v>0</v>
      </c>
      <c r="H73" s="86"/>
      <c r="I73" s="86"/>
      <c r="J73" s="96">
        <f t="shared" si="25"/>
        <v>0</v>
      </c>
      <c r="K73" s="71">
        <f t="shared" si="26"/>
        <v>0</v>
      </c>
      <c r="L73" s="71">
        <f t="shared" si="27"/>
        <v>0</v>
      </c>
      <c r="M73" s="86">
        <v>0</v>
      </c>
      <c r="N73" s="71">
        <f t="shared" si="28"/>
        <v>0</v>
      </c>
      <c r="O73" s="97">
        <f t="shared" si="29"/>
        <v>0</v>
      </c>
      <c r="P73" s="34"/>
      <c r="Q73" s="35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35"/>
      <c r="AC73" s="35"/>
      <c r="AD73" s="35"/>
      <c r="AE73" s="17"/>
      <c r="AF73" s="35"/>
      <c r="AG73" s="35"/>
      <c r="AH73" s="35"/>
      <c r="AI73" s="17"/>
      <c r="AJ73" s="17"/>
      <c r="AK73" s="17"/>
      <c r="AL73" s="17"/>
      <c r="AM73" s="17"/>
      <c r="AN73" s="17"/>
      <c r="AO73" s="17"/>
    </row>
    <row r="74" spans="1:41" ht="12.75" outlineLevel="1">
      <c r="A74" s="64" t="s">
        <v>146</v>
      </c>
      <c r="B74" s="64"/>
      <c r="C74" s="64"/>
      <c r="D74" s="64" t="s">
        <v>237</v>
      </c>
      <c r="E74" s="64" t="s">
        <v>51</v>
      </c>
      <c r="F74" s="65">
        <v>2</v>
      </c>
      <c r="G74" s="96">
        <f t="shared" si="24"/>
        <v>0</v>
      </c>
      <c r="H74" s="86"/>
      <c r="I74" s="86"/>
      <c r="J74" s="96">
        <f t="shared" si="25"/>
        <v>0</v>
      </c>
      <c r="K74" s="71">
        <f t="shared" si="26"/>
        <v>0</v>
      </c>
      <c r="L74" s="71">
        <f t="shared" si="27"/>
        <v>0</v>
      </c>
      <c r="M74" s="86">
        <v>0</v>
      </c>
      <c r="N74" s="71">
        <f t="shared" si="28"/>
        <v>0</v>
      </c>
      <c r="O74" s="97">
        <f t="shared" si="29"/>
        <v>0</v>
      </c>
      <c r="P74" s="34"/>
      <c r="Q74" s="35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35"/>
      <c r="AC74" s="35"/>
      <c r="AD74" s="35"/>
      <c r="AE74" s="17"/>
      <c r="AF74" s="35"/>
      <c r="AG74" s="35"/>
      <c r="AH74" s="35"/>
      <c r="AI74" s="17"/>
      <c r="AJ74" s="17"/>
      <c r="AK74" s="17"/>
      <c r="AL74" s="17"/>
      <c r="AM74" s="17"/>
      <c r="AN74" s="17"/>
      <c r="AO74" s="17"/>
    </row>
    <row r="75" spans="1:41" ht="12.75" outlineLevel="1">
      <c r="A75" s="64" t="s">
        <v>147</v>
      </c>
      <c r="B75" s="64"/>
      <c r="C75" s="64"/>
      <c r="D75" s="63" t="s">
        <v>238</v>
      </c>
      <c r="E75" s="64" t="s">
        <v>51</v>
      </c>
      <c r="F75" s="65">
        <v>4</v>
      </c>
      <c r="G75" s="96">
        <f t="shared" si="24"/>
        <v>0</v>
      </c>
      <c r="H75" s="86"/>
      <c r="I75" s="86"/>
      <c r="J75" s="96">
        <f t="shared" si="25"/>
        <v>0</v>
      </c>
      <c r="K75" s="71">
        <f t="shared" si="26"/>
        <v>0</v>
      </c>
      <c r="L75" s="71">
        <f t="shared" si="27"/>
        <v>0</v>
      </c>
      <c r="M75" s="86">
        <v>0</v>
      </c>
      <c r="N75" s="71">
        <f t="shared" si="28"/>
        <v>0</v>
      </c>
      <c r="O75" s="97">
        <f t="shared" si="29"/>
        <v>0</v>
      </c>
      <c r="P75" s="34"/>
      <c r="Q75" s="35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35"/>
      <c r="AC75" s="35"/>
      <c r="AD75" s="35"/>
      <c r="AE75" s="17"/>
      <c r="AF75" s="35"/>
      <c r="AG75" s="35"/>
      <c r="AH75" s="35"/>
      <c r="AI75" s="17"/>
      <c r="AJ75" s="17"/>
      <c r="AK75" s="17"/>
      <c r="AL75" s="17"/>
      <c r="AM75" s="17"/>
      <c r="AN75" s="17"/>
      <c r="AO75" s="17"/>
    </row>
    <row r="76" spans="1:41" ht="12.75">
      <c r="A76" s="99"/>
      <c r="B76" s="103"/>
      <c r="C76" s="70" t="s">
        <v>161</v>
      </c>
      <c r="D76" s="120" t="s">
        <v>162</v>
      </c>
      <c r="E76" s="121"/>
      <c r="F76" s="121"/>
      <c r="G76" s="121"/>
      <c r="H76" s="68"/>
      <c r="I76" s="68"/>
      <c r="J76" s="100">
        <f>SUM(J77:J82)</f>
        <v>0</v>
      </c>
      <c r="K76" s="100">
        <f>SUM(K77:K82)</f>
        <v>0</v>
      </c>
      <c r="L76" s="100">
        <f>J76+K76</f>
        <v>0</v>
      </c>
      <c r="M76" s="69"/>
      <c r="N76" s="100">
        <f>SUM(N77:N81)</f>
        <v>0</v>
      </c>
      <c r="O76" s="92"/>
      <c r="P76" s="34"/>
      <c r="Q76" s="35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35"/>
      <c r="AC76" s="35"/>
      <c r="AD76" s="35"/>
      <c r="AE76" s="17"/>
      <c r="AF76" s="35"/>
      <c r="AG76" s="35"/>
      <c r="AH76" s="35"/>
      <c r="AI76" s="17"/>
      <c r="AJ76" s="17"/>
      <c r="AK76" s="17"/>
      <c r="AL76" s="17"/>
      <c r="AM76" s="17"/>
      <c r="AN76" s="17"/>
      <c r="AO76" s="17"/>
    </row>
    <row r="77" spans="1:41" ht="12.75" outlineLevel="1">
      <c r="A77" s="64" t="s">
        <v>148</v>
      </c>
      <c r="B77" s="102"/>
      <c r="C77" s="64"/>
      <c r="D77" s="63" t="s">
        <v>353</v>
      </c>
      <c r="E77" s="64" t="s">
        <v>113</v>
      </c>
      <c r="F77" s="65">
        <v>5</v>
      </c>
      <c r="G77" s="96">
        <f aca="true" t="shared" si="30" ref="G77:G82">H77+I77</f>
        <v>0</v>
      </c>
      <c r="H77" s="86"/>
      <c r="I77" s="86"/>
      <c r="J77" s="96">
        <f aca="true" t="shared" si="31" ref="J77:J82">H77*F77</f>
        <v>0</v>
      </c>
      <c r="K77" s="71">
        <f aca="true" t="shared" si="32" ref="K77:K82">I77*F77</f>
        <v>0</v>
      </c>
      <c r="L77" s="71">
        <f aca="true" t="shared" si="33" ref="L77:L82">F77*G77</f>
        <v>0</v>
      </c>
      <c r="M77" s="86">
        <v>0</v>
      </c>
      <c r="N77" s="71">
        <f aca="true" t="shared" si="34" ref="N77:N82">F77*M77</f>
        <v>0</v>
      </c>
      <c r="O77" s="97">
        <f aca="true" t="shared" si="35" ref="O77:O82">L77-(H77*F77+I77*F77)</f>
        <v>0</v>
      </c>
      <c r="P77" s="34"/>
      <c r="Q77" s="35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35"/>
      <c r="AC77" s="35"/>
      <c r="AD77" s="35"/>
      <c r="AE77" s="17"/>
      <c r="AF77" s="35"/>
      <c r="AG77" s="35"/>
      <c r="AH77" s="35"/>
      <c r="AI77" s="17"/>
      <c r="AJ77" s="17"/>
      <c r="AK77" s="17"/>
      <c r="AL77" s="17"/>
      <c r="AM77" s="17"/>
      <c r="AN77" s="17"/>
      <c r="AO77" s="17"/>
    </row>
    <row r="78" spans="1:41" ht="12.75" outlineLevel="1">
      <c r="A78" s="64" t="s">
        <v>9</v>
      </c>
      <c r="B78" s="102"/>
      <c r="C78" s="64"/>
      <c r="D78" s="64" t="s">
        <v>214</v>
      </c>
      <c r="E78" s="64" t="s">
        <v>51</v>
      </c>
      <c r="F78" s="65">
        <v>10</v>
      </c>
      <c r="G78" s="96">
        <f t="shared" si="30"/>
        <v>0</v>
      </c>
      <c r="H78" s="86"/>
      <c r="I78" s="86"/>
      <c r="J78" s="96">
        <f t="shared" si="31"/>
        <v>0</v>
      </c>
      <c r="K78" s="71">
        <f t="shared" si="32"/>
        <v>0</v>
      </c>
      <c r="L78" s="71">
        <f t="shared" si="33"/>
        <v>0</v>
      </c>
      <c r="M78" s="86">
        <v>0</v>
      </c>
      <c r="N78" s="71">
        <f t="shared" si="34"/>
        <v>0</v>
      </c>
      <c r="O78" s="97">
        <f t="shared" si="35"/>
        <v>0</v>
      </c>
      <c r="P78" s="34"/>
      <c r="Q78" s="35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35"/>
      <c r="AC78" s="35"/>
      <c r="AD78" s="35"/>
      <c r="AE78" s="17"/>
      <c r="AF78" s="35"/>
      <c r="AG78" s="35"/>
      <c r="AH78" s="35"/>
      <c r="AI78" s="17"/>
      <c r="AJ78" s="17"/>
      <c r="AK78" s="17"/>
      <c r="AL78" s="17"/>
      <c r="AM78" s="17"/>
      <c r="AN78" s="17"/>
      <c r="AO78" s="17"/>
    </row>
    <row r="79" spans="1:41" s="43" customFormat="1" ht="38.25" outlineLevel="1">
      <c r="A79" s="64" t="s">
        <v>149</v>
      </c>
      <c r="B79" s="102"/>
      <c r="C79" s="64"/>
      <c r="D79" s="63" t="s">
        <v>355</v>
      </c>
      <c r="E79" s="64" t="s">
        <v>51</v>
      </c>
      <c r="F79" s="65">
        <v>4</v>
      </c>
      <c r="G79" s="96">
        <f t="shared" si="30"/>
        <v>0</v>
      </c>
      <c r="H79" s="86"/>
      <c r="I79" s="86"/>
      <c r="J79" s="96">
        <f t="shared" si="31"/>
        <v>0</v>
      </c>
      <c r="K79" s="71">
        <f t="shared" si="32"/>
        <v>0</v>
      </c>
      <c r="L79" s="71">
        <f t="shared" si="33"/>
        <v>0</v>
      </c>
      <c r="M79" s="86">
        <v>0</v>
      </c>
      <c r="N79" s="71">
        <f t="shared" si="34"/>
        <v>0</v>
      </c>
      <c r="O79" s="97">
        <f t="shared" si="35"/>
        <v>0</v>
      </c>
      <c r="P79" s="41"/>
      <c r="Q79" s="42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2"/>
      <c r="AC79" s="42"/>
      <c r="AD79" s="42"/>
      <c r="AE79" s="40"/>
      <c r="AF79" s="42"/>
      <c r="AG79" s="42"/>
      <c r="AH79" s="42"/>
      <c r="AI79" s="40"/>
      <c r="AJ79" s="40"/>
      <c r="AK79" s="40"/>
      <c r="AL79" s="40"/>
      <c r="AM79" s="40"/>
      <c r="AN79" s="40"/>
      <c r="AO79" s="40"/>
    </row>
    <row r="80" spans="1:41" s="43" customFormat="1" ht="38.25" outlineLevel="1">
      <c r="A80" s="64" t="s">
        <v>10</v>
      </c>
      <c r="B80" s="102"/>
      <c r="C80" s="64"/>
      <c r="D80" s="63" t="s">
        <v>354</v>
      </c>
      <c r="E80" s="64" t="s">
        <v>51</v>
      </c>
      <c r="F80" s="65">
        <v>1</v>
      </c>
      <c r="G80" s="96">
        <f t="shared" si="30"/>
        <v>0</v>
      </c>
      <c r="H80" s="86"/>
      <c r="I80" s="86"/>
      <c r="J80" s="96">
        <f t="shared" si="31"/>
        <v>0</v>
      </c>
      <c r="K80" s="71">
        <f t="shared" si="32"/>
        <v>0</v>
      </c>
      <c r="L80" s="71">
        <f t="shared" si="33"/>
        <v>0</v>
      </c>
      <c r="M80" s="86">
        <v>0</v>
      </c>
      <c r="N80" s="71">
        <f t="shared" si="34"/>
        <v>0</v>
      </c>
      <c r="O80" s="97">
        <f t="shared" si="35"/>
        <v>0</v>
      </c>
      <c r="P80" s="41"/>
      <c r="Q80" s="42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2"/>
      <c r="AC80" s="42"/>
      <c r="AD80" s="42"/>
      <c r="AE80" s="40"/>
      <c r="AF80" s="42"/>
      <c r="AG80" s="42"/>
      <c r="AH80" s="42"/>
      <c r="AI80" s="40"/>
      <c r="AJ80" s="40"/>
      <c r="AK80" s="40"/>
      <c r="AL80" s="40"/>
      <c r="AM80" s="40"/>
      <c r="AN80" s="40"/>
      <c r="AO80" s="40"/>
    </row>
    <row r="81" spans="1:41" ht="12.75" outlineLevel="1">
      <c r="A81" s="64" t="s">
        <v>296</v>
      </c>
      <c r="B81" s="102"/>
      <c r="C81" s="64"/>
      <c r="D81" s="64" t="s">
        <v>215</v>
      </c>
      <c r="E81" s="64" t="s">
        <v>51</v>
      </c>
      <c r="F81" s="65">
        <v>2</v>
      </c>
      <c r="G81" s="96">
        <f t="shared" si="30"/>
        <v>0</v>
      </c>
      <c r="H81" s="86"/>
      <c r="I81" s="86"/>
      <c r="J81" s="96">
        <f t="shared" si="31"/>
        <v>0</v>
      </c>
      <c r="K81" s="71">
        <f t="shared" si="32"/>
        <v>0</v>
      </c>
      <c r="L81" s="71">
        <f t="shared" si="33"/>
        <v>0</v>
      </c>
      <c r="M81" s="86">
        <v>0</v>
      </c>
      <c r="N81" s="71">
        <f t="shared" si="34"/>
        <v>0</v>
      </c>
      <c r="O81" s="97">
        <f t="shared" si="35"/>
        <v>0</v>
      </c>
      <c r="P81" s="34"/>
      <c r="Q81" s="35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35"/>
      <c r="AC81" s="35"/>
      <c r="AD81" s="35"/>
      <c r="AE81" s="17"/>
      <c r="AF81" s="35"/>
      <c r="AG81" s="35"/>
      <c r="AH81" s="35"/>
      <c r="AI81" s="17"/>
      <c r="AJ81" s="17"/>
      <c r="AK81" s="17"/>
      <c r="AL81" s="17"/>
      <c r="AM81" s="17"/>
      <c r="AN81" s="17"/>
      <c r="AO81" s="17"/>
    </row>
    <row r="82" spans="1:41" ht="12.75" outlineLevel="1">
      <c r="A82" s="64" t="s">
        <v>297</v>
      </c>
      <c r="B82" s="102"/>
      <c r="C82" s="64"/>
      <c r="D82" s="64" t="s">
        <v>163</v>
      </c>
      <c r="E82" s="64" t="s">
        <v>52</v>
      </c>
      <c r="F82" s="71">
        <f>N76</f>
        <v>0</v>
      </c>
      <c r="G82" s="96">
        <f t="shared" si="30"/>
        <v>0</v>
      </c>
      <c r="H82" s="86"/>
      <c r="I82" s="86"/>
      <c r="J82" s="96">
        <f t="shared" si="31"/>
        <v>0</v>
      </c>
      <c r="K82" s="71">
        <f t="shared" si="32"/>
        <v>0</v>
      </c>
      <c r="L82" s="71">
        <f t="shared" si="33"/>
        <v>0</v>
      </c>
      <c r="M82" s="86">
        <v>0</v>
      </c>
      <c r="N82" s="71">
        <f t="shared" si="34"/>
        <v>0</v>
      </c>
      <c r="O82" s="97">
        <f t="shared" si="35"/>
        <v>0</v>
      </c>
      <c r="P82" s="34"/>
      <c r="Q82" s="35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35"/>
      <c r="AC82" s="35"/>
      <c r="AD82" s="35"/>
      <c r="AE82" s="17"/>
      <c r="AF82" s="35"/>
      <c r="AG82" s="35"/>
      <c r="AH82" s="35"/>
      <c r="AI82" s="17"/>
      <c r="AJ82" s="17"/>
      <c r="AK82" s="17"/>
      <c r="AL82" s="17"/>
      <c r="AM82" s="17"/>
      <c r="AN82" s="17"/>
      <c r="AO82" s="17"/>
    </row>
    <row r="83" spans="1:41" ht="12.75">
      <c r="A83" s="99"/>
      <c r="B83" s="99"/>
      <c r="C83" s="70" t="s">
        <v>100</v>
      </c>
      <c r="D83" s="120" t="s">
        <v>101</v>
      </c>
      <c r="E83" s="121"/>
      <c r="F83" s="121"/>
      <c r="G83" s="121"/>
      <c r="H83" s="68"/>
      <c r="I83" s="68"/>
      <c r="J83" s="100">
        <f>SUM(J84:J86)</f>
        <v>0</v>
      </c>
      <c r="K83" s="100">
        <f>SUM(K84:K86)</f>
        <v>0</v>
      </c>
      <c r="L83" s="100">
        <f>J83+K83</f>
        <v>0</v>
      </c>
      <c r="M83" s="69"/>
      <c r="N83" s="100">
        <f>SUM(N84:N86)</f>
        <v>0</v>
      </c>
      <c r="O83" s="92"/>
      <c r="P83" s="34"/>
      <c r="Q83" s="35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35"/>
      <c r="AC83" s="35"/>
      <c r="AD83" s="35"/>
      <c r="AE83" s="17"/>
      <c r="AF83" s="35"/>
      <c r="AG83" s="35"/>
      <c r="AH83" s="35"/>
      <c r="AI83" s="17"/>
      <c r="AJ83" s="17"/>
      <c r="AK83" s="17"/>
      <c r="AL83" s="17"/>
      <c r="AM83" s="17"/>
      <c r="AN83" s="17"/>
      <c r="AO83" s="17"/>
    </row>
    <row r="84" spans="1:41" s="33" customFormat="1" ht="38.25" outlineLevel="1">
      <c r="A84" s="64" t="s">
        <v>298</v>
      </c>
      <c r="B84" s="64"/>
      <c r="C84" s="64"/>
      <c r="D84" s="63" t="s">
        <v>216</v>
      </c>
      <c r="E84" s="64" t="s">
        <v>113</v>
      </c>
      <c r="F84" s="65">
        <v>4</v>
      </c>
      <c r="G84" s="96">
        <f>H84+I84</f>
        <v>0</v>
      </c>
      <c r="H84" s="86"/>
      <c r="I84" s="86"/>
      <c r="J84" s="96">
        <f>H84*F84</f>
        <v>0</v>
      </c>
      <c r="K84" s="71">
        <f>I84*F84</f>
        <v>0</v>
      </c>
      <c r="L84" s="71">
        <f>F84*G84</f>
        <v>0</v>
      </c>
      <c r="M84" s="86">
        <v>0</v>
      </c>
      <c r="N84" s="71">
        <f>F84*M84</f>
        <v>0</v>
      </c>
      <c r="O84" s="97">
        <f>L84-(H84*F84+I84*F84)</f>
        <v>0</v>
      </c>
      <c r="P84" s="31"/>
      <c r="Q84" s="32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2"/>
      <c r="AC84" s="32"/>
      <c r="AD84" s="32"/>
      <c r="AE84" s="30"/>
      <c r="AF84" s="32"/>
      <c r="AG84" s="32"/>
      <c r="AH84" s="32"/>
      <c r="AI84" s="30"/>
      <c r="AJ84" s="30"/>
      <c r="AK84" s="30"/>
      <c r="AL84" s="30"/>
      <c r="AM84" s="30"/>
      <c r="AN84" s="30"/>
      <c r="AO84" s="30"/>
    </row>
    <row r="85" spans="1:41" s="33" customFormat="1" ht="38.25" outlineLevel="1">
      <c r="A85" s="64" t="s">
        <v>299</v>
      </c>
      <c r="B85" s="64"/>
      <c r="C85" s="64"/>
      <c r="D85" s="63" t="s">
        <v>217</v>
      </c>
      <c r="E85" s="64" t="s">
        <v>113</v>
      </c>
      <c r="F85" s="65">
        <v>1</v>
      </c>
      <c r="G85" s="96">
        <f>H85+I85</f>
        <v>0</v>
      </c>
      <c r="H85" s="86"/>
      <c r="I85" s="86"/>
      <c r="J85" s="96">
        <f>H85*F85</f>
        <v>0</v>
      </c>
      <c r="K85" s="71">
        <f>I85*F85</f>
        <v>0</v>
      </c>
      <c r="L85" s="71">
        <f>F85*G85</f>
        <v>0</v>
      </c>
      <c r="M85" s="86">
        <v>0</v>
      </c>
      <c r="N85" s="71">
        <f>F85*M85</f>
        <v>0</v>
      </c>
      <c r="O85" s="97">
        <f>L85-(H85*F85+I85*F85)</f>
        <v>0</v>
      </c>
      <c r="P85" s="31"/>
      <c r="Q85" s="32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2"/>
      <c r="AC85" s="32"/>
      <c r="AD85" s="32"/>
      <c r="AE85" s="30"/>
      <c r="AF85" s="32"/>
      <c r="AG85" s="32"/>
      <c r="AH85" s="32"/>
      <c r="AI85" s="30"/>
      <c r="AJ85" s="30"/>
      <c r="AK85" s="30"/>
      <c r="AL85" s="30"/>
      <c r="AM85" s="30"/>
      <c r="AN85" s="30"/>
      <c r="AO85" s="30"/>
    </row>
    <row r="86" spans="1:41" s="33" customFormat="1" ht="12.75" outlineLevel="1">
      <c r="A86" s="64" t="s">
        <v>300</v>
      </c>
      <c r="B86" s="64"/>
      <c r="C86" s="64"/>
      <c r="D86" s="63" t="s">
        <v>175</v>
      </c>
      <c r="E86" s="64" t="s">
        <v>51</v>
      </c>
      <c r="F86" s="65">
        <v>1</v>
      </c>
      <c r="G86" s="96">
        <f>H86+I86</f>
        <v>0</v>
      </c>
      <c r="H86" s="86"/>
      <c r="I86" s="86"/>
      <c r="J86" s="96">
        <f>H86*F86</f>
        <v>0</v>
      </c>
      <c r="K86" s="71">
        <f>I86*F86</f>
        <v>0</v>
      </c>
      <c r="L86" s="71">
        <f>F86*G86</f>
        <v>0</v>
      </c>
      <c r="M86" s="86">
        <v>0</v>
      </c>
      <c r="N86" s="71">
        <f>F86*M86</f>
        <v>0</v>
      </c>
      <c r="O86" s="97">
        <f>L86-(H86*F86+I86*F86)</f>
        <v>0</v>
      </c>
      <c r="P86" s="31"/>
      <c r="Q86" s="32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2"/>
      <c r="AC86" s="32"/>
      <c r="AD86" s="32"/>
      <c r="AE86" s="30"/>
      <c r="AF86" s="32"/>
      <c r="AG86" s="32"/>
      <c r="AH86" s="32"/>
      <c r="AI86" s="30"/>
      <c r="AJ86" s="30"/>
      <c r="AK86" s="30"/>
      <c r="AL86" s="30"/>
      <c r="AM86" s="30"/>
      <c r="AN86" s="30"/>
      <c r="AO86" s="30"/>
    </row>
    <row r="87" spans="1:41" ht="12.75">
      <c r="A87" s="99"/>
      <c r="B87" s="99"/>
      <c r="C87" s="70" t="s">
        <v>17</v>
      </c>
      <c r="D87" s="120" t="s">
        <v>225</v>
      </c>
      <c r="E87" s="121"/>
      <c r="F87" s="121"/>
      <c r="G87" s="121"/>
      <c r="H87" s="68"/>
      <c r="I87" s="68"/>
      <c r="J87" s="100">
        <f>SUM(J88:J93)</f>
        <v>0</v>
      </c>
      <c r="K87" s="100">
        <f>SUM(K88:K93)</f>
        <v>0</v>
      </c>
      <c r="L87" s="100">
        <f>J87+K87</f>
        <v>0</v>
      </c>
      <c r="M87" s="69"/>
      <c r="N87" s="100">
        <f>SUM(N88:N93)</f>
        <v>0</v>
      </c>
      <c r="O87" s="92"/>
      <c r="P87" s="17"/>
      <c r="Q87" s="17"/>
      <c r="R87" s="29"/>
      <c r="S87" s="28"/>
      <c r="T87" s="29"/>
      <c r="U87" s="29"/>
      <c r="V87" s="29"/>
      <c r="W87" s="29"/>
      <c r="X87" s="29"/>
      <c r="Y87" s="29"/>
      <c r="Z87" s="29"/>
      <c r="AA87" s="28"/>
      <c r="AB87" s="17"/>
      <c r="AC87" s="17"/>
      <c r="AD87" s="17"/>
      <c r="AE87" s="17"/>
      <c r="AF87" s="17"/>
      <c r="AG87" s="17"/>
      <c r="AH87" s="17"/>
      <c r="AI87" s="17"/>
      <c r="AJ87" s="17"/>
      <c r="AK87" s="29"/>
      <c r="AL87" s="29"/>
      <c r="AM87" s="29"/>
      <c r="AN87" s="17"/>
      <c r="AO87" s="17"/>
    </row>
    <row r="88" spans="1:41" s="33" customFormat="1" ht="58.5" customHeight="1" outlineLevel="1">
      <c r="A88" s="64" t="s">
        <v>301</v>
      </c>
      <c r="B88" s="64"/>
      <c r="C88" s="64"/>
      <c r="D88" s="63" t="s">
        <v>344</v>
      </c>
      <c r="E88" s="64" t="s">
        <v>51</v>
      </c>
      <c r="F88" s="65">
        <v>4</v>
      </c>
      <c r="G88" s="96">
        <f aca="true" t="shared" si="36" ref="G88:G93">H88+I88</f>
        <v>0</v>
      </c>
      <c r="H88" s="86"/>
      <c r="I88" s="86"/>
      <c r="J88" s="96">
        <f aca="true" t="shared" si="37" ref="J88:J93">H88*F88</f>
        <v>0</v>
      </c>
      <c r="K88" s="71">
        <f aca="true" t="shared" si="38" ref="K88:K93">I88*F88</f>
        <v>0</v>
      </c>
      <c r="L88" s="71">
        <f aca="true" t="shared" si="39" ref="L88:L93">F88*G88</f>
        <v>0</v>
      </c>
      <c r="M88" s="86">
        <v>0</v>
      </c>
      <c r="N88" s="71">
        <f aca="true" t="shared" si="40" ref="N88:N93">F88*M88</f>
        <v>0</v>
      </c>
      <c r="O88" s="97">
        <f aca="true" t="shared" si="41" ref="O88:O93">L88-(H88*F88+I88*F88)</f>
        <v>0</v>
      </c>
      <c r="P88" s="31"/>
      <c r="Q88" s="32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2"/>
      <c r="AC88" s="32"/>
      <c r="AD88" s="32"/>
      <c r="AE88" s="30"/>
      <c r="AF88" s="32"/>
      <c r="AG88" s="32"/>
      <c r="AH88" s="32"/>
      <c r="AI88" s="30"/>
      <c r="AJ88" s="30"/>
      <c r="AK88" s="30"/>
      <c r="AL88" s="30"/>
      <c r="AM88" s="30"/>
      <c r="AN88" s="30"/>
      <c r="AO88" s="30"/>
    </row>
    <row r="89" spans="1:41" s="33" customFormat="1" ht="35.25" customHeight="1" outlineLevel="1">
      <c r="A89" s="64" t="s">
        <v>302</v>
      </c>
      <c r="B89" s="64"/>
      <c r="C89" s="64"/>
      <c r="D89" s="63" t="s">
        <v>345</v>
      </c>
      <c r="E89" s="64" t="s">
        <v>51</v>
      </c>
      <c r="F89" s="65">
        <v>4</v>
      </c>
      <c r="G89" s="96">
        <f t="shared" si="36"/>
        <v>0</v>
      </c>
      <c r="H89" s="86"/>
      <c r="I89" s="86"/>
      <c r="J89" s="96">
        <f t="shared" si="37"/>
        <v>0</v>
      </c>
      <c r="K89" s="71">
        <f t="shared" si="38"/>
        <v>0</v>
      </c>
      <c r="L89" s="71">
        <f t="shared" si="39"/>
        <v>0</v>
      </c>
      <c r="M89" s="86">
        <v>0</v>
      </c>
      <c r="N89" s="71">
        <f t="shared" si="40"/>
        <v>0</v>
      </c>
      <c r="O89" s="97">
        <f t="shared" si="41"/>
        <v>0</v>
      </c>
      <c r="P89" s="31"/>
      <c r="Q89" s="32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2"/>
      <c r="AC89" s="32"/>
      <c r="AD89" s="32"/>
      <c r="AE89" s="30"/>
      <c r="AF89" s="32"/>
      <c r="AG89" s="32"/>
      <c r="AH89" s="32"/>
      <c r="AI89" s="30"/>
      <c r="AJ89" s="30"/>
      <c r="AK89" s="30"/>
      <c r="AL89" s="30"/>
      <c r="AM89" s="30"/>
      <c r="AN89" s="30"/>
      <c r="AO89" s="30"/>
    </row>
    <row r="90" spans="1:41" s="33" customFormat="1" ht="35.25" customHeight="1" outlineLevel="1">
      <c r="A90" s="64" t="s">
        <v>303</v>
      </c>
      <c r="B90" s="64"/>
      <c r="C90" s="64"/>
      <c r="D90" s="63" t="s">
        <v>342</v>
      </c>
      <c r="E90" s="64" t="s">
        <v>51</v>
      </c>
      <c r="F90" s="65">
        <v>2</v>
      </c>
      <c r="G90" s="96">
        <f t="shared" si="36"/>
        <v>0</v>
      </c>
      <c r="H90" s="86"/>
      <c r="I90" s="86"/>
      <c r="J90" s="96">
        <f t="shared" si="37"/>
        <v>0</v>
      </c>
      <c r="K90" s="71">
        <f t="shared" si="38"/>
        <v>0</v>
      </c>
      <c r="L90" s="71">
        <f t="shared" si="39"/>
        <v>0</v>
      </c>
      <c r="M90" s="86">
        <v>0</v>
      </c>
      <c r="N90" s="71">
        <f t="shared" si="40"/>
        <v>0</v>
      </c>
      <c r="O90" s="97">
        <f t="shared" si="41"/>
        <v>0</v>
      </c>
      <c r="P90" s="31"/>
      <c r="Q90" s="32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2"/>
      <c r="AC90" s="32"/>
      <c r="AD90" s="32"/>
      <c r="AE90" s="30"/>
      <c r="AF90" s="32"/>
      <c r="AG90" s="32"/>
      <c r="AH90" s="32"/>
      <c r="AI90" s="30"/>
      <c r="AJ90" s="30"/>
      <c r="AK90" s="30"/>
      <c r="AL90" s="30"/>
      <c r="AM90" s="30"/>
      <c r="AN90" s="30"/>
      <c r="AO90" s="30"/>
    </row>
    <row r="91" spans="1:41" s="33" customFormat="1" ht="35.25" customHeight="1" outlineLevel="1">
      <c r="A91" s="64" t="s">
        <v>304</v>
      </c>
      <c r="B91" s="64"/>
      <c r="C91" s="64"/>
      <c r="D91" s="63" t="s">
        <v>343</v>
      </c>
      <c r="E91" s="64" t="s">
        <v>51</v>
      </c>
      <c r="F91" s="65">
        <v>6</v>
      </c>
      <c r="G91" s="96">
        <f t="shared" si="36"/>
        <v>0</v>
      </c>
      <c r="H91" s="86"/>
      <c r="I91" s="86"/>
      <c r="J91" s="96">
        <f t="shared" si="37"/>
        <v>0</v>
      </c>
      <c r="K91" s="71">
        <f t="shared" si="38"/>
        <v>0</v>
      </c>
      <c r="L91" s="71">
        <f t="shared" si="39"/>
        <v>0</v>
      </c>
      <c r="M91" s="86">
        <v>0</v>
      </c>
      <c r="N91" s="71">
        <f t="shared" si="40"/>
        <v>0</v>
      </c>
      <c r="O91" s="97">
        <f t="shared" si="41"/>
        <v>0</v>
      </c>
      <c r="P91" s="31"/>
      <c r="Q91" s="32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2"/>
      <c r="AC91" s="32"/>
      <c r="AD91" s="32"/>
      <c r="AE91" s="30"/>
      <c r="AF91" s="32"/>
      <c r="AG91" s="32"/>
      <c r="AH91" s="32"/>
      <c r="AI91" s="30"/>
      <c r="AJ91" s="30"/>
      <c r="AK91" s="30"/>
      <c r="AL91" s="30"/>
      <c r="AM91" s="30"/>
      <c r="AN91" s="30"/>
      <c r="AO91" s="30"/>
    </row>
    <row r="92" spans="1:41" s="33" customFormat="1" ht="25.5" outlineLevel="1">
      <c r="A92" s="64" t="s">
        <v>305</v>
      </c>
      <c r="B92" s="64"/>
      <c r="C92" s="64"/>
      <c r="D92" s="63" t="s">
        <v>218</v>
      </c>
      <c r="E92" s="64" t="s">
        <v>51</v>
      </c>
      <c r="F92" s="65">
        <v>2</v>
      </c>
      <c r="G92" s="96">
        <f t="shared" si="36"/>
        <v>0</v>
      </c>
      <c r="H92" s="86"/>
      <c r="I92" s="86"/>
      <c r="J92" s="96">
        <f t="shared" si="37"/>
        <v>0</v>
      </c>
      <c r="K92" s="71">
        <f t="shared" si="38"/>
        <v>0</v>
      </c>
      <c r="L92" s="71">
        <f t="shared" si="39"/>
        <v>0</v>
      </c>
      <c r="M92" s="86">
        <v>0</v>
      </c>
      <c r="N92" s="71">
        <f t="shared" si="40"/>
        <v>0</v>
      </c>
      <c r="O92" s="97">
        <f t="shared" si="41"/>
        <v>0</v>
      </c>
      <c r="P92" s="31"/>
      <c r="Q92" s="32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2"/>
      <c r="AC92" s="32"/>
      <c r="AD92" s="32"/>
      <c r="AE92" s="30"/>
      <c r="AF92" s="32"/>
      <c r="AG92" s="32"/>
      <c r="AH92" s="32"/>
      <c r="AI92" s="30"/>
      <c r="AJ92" s="30"/>
      <c r="AK92" s="30"/>
      <c r="AL92" s="30"/>
      <c r="AM92" s="30"/>
      <c r="AN92" s="30"/>
      <c r="AO92" s="30"/>
    </row>
    <row r="93" spans="1:41" s="33" customFormat="1" ht="12.75" outlineLevel="1">
      <c r="A93" s="64" t="s">
        <v>306</v>
      </c>
      <c r="B93" s="64"/>
      <c r="C93" s="64"/>
      <c r="D93" s="63" t="s">
        <v>219</v>
      </c>
      <c r="E93" s="64" t="s">
        <v>51</v>
      </c>
      <c r="F93" s="65">
        <v>2</v>
      </c>
      <c r="G93" s="96">
        <f t="shared" si="36"/>
        <v>0</v>
      </c>
      <c r="H93" s="86"/>
      <c r="I93" s="86"/>
      <c r="J93" s="96">
        <f t="shared" si="37"/>
        <v>0</v>
      </c>
      <c r="K93" s="71">
        <f t="shared" si="38"/>
        <v>0</v>
      </c>
      <c r="L93" s="71">
        <f t="shared" si="39"/>
        <v>0</v>
      </c>
      <c r="M93" s="86">
        <v>0</v>
      </c>
      <c r="N93" s="71">
        <f t="shared" si="40"/>
        <v>0</v>
      </c>
      <c r="O93" s="97">
        <f t="shared" si="41"/>
        <v>0</v>
      </c>
      <c r="P93" s="31"/>
      <c r="Q93" s="32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2"/>
      <c r="AC93" s="32"/>
      <c r="AD93" s="32"/>
      <c r="AE93" s="30"/>
      <c r="AF93" s="32"/>
      <c r="AG93" s="32"/>
      <c r="AH93" s="32"/>
      <c r="AI93" s="30"/>
      <c r="AJ93" s="30"/>
      <c r="AK93" s="30"/>
      <c r="AL93" s="30"/>
      <c r="AM93" s="30"/>
      <c r="AN93" s="30"/>
      <c r="AO93" s="30"/>
    </row>
    <row r="94" spans="1:41" ht="12.75">
      <c r="A94" s="99"/>
      <c r="B94" s="99"/>
      <c r="C94" s="70" t="s">
        <v>18</v>
      </c>
      <c r="D94" s="120" t="s">
        <v>34</v>
      </c>
      <c r="E94" s="121"/>
      <c r="F94" s="121"/>
      <c r="G94" s="121"/>
      <c r="H94" s="68"/>
      <c r="I94" s="68"/>
      <c r="J94" s="100">
        <f>SUM(J95:J97)</f>
        <v>0</v>
      </c>
      <c r="K94" s="100">
        <f>SUM(K95:K97)</f>
        <v>0</v>
      </c>
      <c r="L94" s="100">
        <f>J94+K94</f>
        <v>0</v>
      </c>
      <c r="M94" s="69"/>
      <c r="N94" s="100">
        <f>N95+N96</f>
        <v>0</v>
      </c>
      <c r="O94" s="92"/>
      <c r="P94" s="17"/>
      <c r="Q94" s="17"/>
      <c r="R94" s="29"/>
      <c r="S94" s="28"/>
      <c r="T94" s="29"/>
      <c r="U94" s="29"/>
      <c r="V94" s="29"/>
      <c r="W94" s="29"/>
      <c r="X94" s="29"/>
      <c r="Y94" s="29"/>
      <c r="Z94" s="29"/>
      <c r="AA94" s="28"/>
      <c r="AB94" s="17"/>
      <c r="AC94" s="17"/>
      <c r="AD94" s="17"/>
      <c r="AE94" s="17"/>
      <c r="AF94" s="17"/>
      <c r="AG94" s="17"/>
      <c r="AH94" s="17"/>
      <c r="AI94" s="17"/>
      <c r="AJ94" s="17"/>
      <c r="AK94" s="29"/>
      <c r="AL94" s="29"/>
      <c r="AM94" s="29"/>
      <c r="AN94" s="17"/>
      <c r="AO94" s="17"/>
    </row>
    <row r="95" spans="1:41" ht="12.75" outlineLevel="1">
      <c r="A95" s="64" t="s">
        <v>307</v>
      </c>
      <c r="B95" s="64"/>
      <c r="C95" s="64"/>
      <c r="D95" s="63" t="s">
        <v>220</v>
      </c>
      <c r="E95" s="64" t="s">
        <v>49</v>
      </c>
      <c r="F95" s="65">
        <v>45</v>
      </c>
      <c r="G95" s="96">
        <f>H95+I95</f>
        <v>0</v>
      </c>
      <c r="H95" s="86"/>
      <c r="I95" s="86"/>
      <c r="J95" s="96">
        <f>H95*F95</f>
        <v>0</v>
      </c>
      <c r="K95" s="71">
        <f>I95*F95</f>
        <v>0</v>
      </c>
      <c r="L95" s="71">
        <f>F95*G95</f>
        <v>0</v>
      </c>
      <c r="M95" s="86">
        <v>0</v>
      </c>
      <c r="N95" s="71">
        <f>F95*M95</f>
        <v>0</v>
      </c>
      <c r="O95" s="97">
        <f>L95-(H95*F95+I95*F95)</f>
        <v>0</v>
      </c>
      <c r="P95" s="34"/>
      <c r="Q95" s="35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35"/>
      <c r="AC95" s="35"/>
      <c r="AD95" s="35"/>
      <c r="AE95" s="17"/>
      <c r="AF95" s="35"/>
      <c r="AG95" s="35"/>
      <c r="AH95" s="35"/>
      <c r="AI95" s="17"/>
      <c r="AJ95" s="17"/>
      <c r="AK95" s="17"/>
      <c r="AL95" s="17"/>
      <c r="AM95" s="17"/>
      <c r="AN95" s="17"/>
      <c r="AO95" s="17"/>
    </row>
    <row r="96" spans="1:41" ht="12.75" outlineLevel="1">
      <c r="A96" s="64" t="s">
        <v>308</v>
      </c>
      <c r="B96" s="64"/>
      <c r="C96" s="64"/>
      <c r="D96" s="63" t="s">
        <v>226</v>
      </c>
      <c r="E96" s="64" t="s">
        <v>49</v>
      </c>
      <c r="F96" s="65">
        <f>F95*1.15</f>
        <v>51.74999999999999</v>
      </c>
      <c r="G96" s="96">
        <f>H96+I96</f>
        <v>0</v>
      </c>
      <c r="H96" s="86"/>
      <c r="I96" s="86"/>
      <c r="J96" s="96">
        <f>H96*F96</f>
        <v>0</v>
      </c>
      <c r="K96" s="71">
        <f>I96*F96</f>
        <v>0</v>
      </c>
      <c r="L96" s="71">
        <f>F96*G96</f>
        <v>0</v>
      </c>
      <c r="M96" s="86">
        <v>0</v>
      </c>
      <c r="N96" s="71">
        <f>F96*M96</f>
        <v>0</v>
      </c>
      <c r="O96" s="97">
        <f>L96-(H96*F96+I96*F96)</f>
        <v>0</v>
      </c>
      <c r="P96" s="34"/>
      <c r="Q96" s="35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35"/>
      <c r="AC96" s="35"/>
      <c r="AD96" s="35"/>
      <c r="AE96" s="17"/>
      <c r="AF96" s="35"/>
      <c r="AG96" s="35"/>
      <c r="AH96" s="35"/>
      <c r="AI96" s="17"/>
      <c r="AJ96" s="17"/>
      <c r="AK96" s="17"/>
      <c r="AL96" s="17"/>
      <c r="AM96" s="17"/>
      <c r="AN96" s="17"/>
      <c r="AO96" s="17"/>
    </row>
    <row r="97" spans="1:41" ht="12.75" outlineLevel="1">
      <c r="A97" s="64" t="s">
        <v>309</v>
      </c>
      <c r="B97" s="64"/>
      <c r="C97" s="64"/>
      <c r="D97" s="64" t="s">
        <v>35</v>
      </c>
      <c r="E97" s="64" t="s">
        <v>52</v>
      </c>
      <c r="F97" s="71">
        <f>N94</f>
        <v>0</v>
      </c>
      <c r="G97" s="96">
        <f>H97+I97</f>
        <v>0</v>
      </c>
      <c r="H97" s="86"/>
      <c r="I97" s="86"/>
      <c r="J97" s="96">
        <f>H97*F97</f>
        <v>0</v>
      </c>
      <c r="K97" s="71">
        <f>I97*F97</f>
        <v>0</v>
      </c>
      <c r="L97" s="71">
        <f>F97*G97</f>
        <v>0</v>
      </c>
      <c r="M97" s="86">
        <v>0</v>
      </c>
      <c r="N97" s="71">
        <f>F97*M97</f>
        <v>0</v>
      </c>
      <c r="O97" s="97">
        <f>L97-(H97*F97+I97*F97)</f>
        <v>0</v>
      </c>
      <c r="P97" s="34"/>
      <c r="Q97" s="35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35"/>
      <c r="AC97" s="35"/>
      <c r="AD97" s="35"/>
      <c r="AE97" s="17"/>
      <c r="AF97" s="35"/>
      <c r="AG97" s="35"/>
      <c r="AH97" s="35"/>
      <c r="AI97" s="17"/>
      <c r="AJ97" s="17"/>
      <c r="AK97" s="17"/>
      <c r="AL97" s="17"/>
      <c r="AM97" s="17"/>
      <c r="AN97" s="17"/>
      <c r="AO97" s="17"/>
    </row>
    <row r="98" spans="1:41" ht="12.75">
      <c r="A98" s="99"/>
      <c r="B98" s="99"/>
      <c r="C98" s="70" t="s">
        <v>19</v>
      </c>
      <c r="D98" s="120" t="s">
        <v>36</v>
      </c>
      <c r="E98" s="121"/>
      <c r="F98" s="121"/>
      <c r="G98" s="121"/>
      <c r="H98" s="68"/>
      <c r="I98" s="68"/>
      <c r="J98" s="100">
        <f>SUM(J99:J102)</f>
        <v>0</v>
      </c>
      <c r="K98" s="100">
        <f>SUM(K99:K102)</f>
        <v>0</v>
      </c>
      <c r="L98" s="100">
        <f>J98+K98</f>
        <v>0</v>
      </c>
      <c r="M98" s="69"/>
      <c r="N98" s="100">
        <f>SUM(N99:N100)</f>
        <v>0</v>
      </c>
      <c r="O98" s="92"/>
      <c r="P98" s="17"/>
      <c r="Q98" s="17"/>
      <c r="R98" s="29"/>
      <c r="S98" s="28"/>
      <c r="T98" s="29"/>
      <c r="U98" s="29"/>
      <c r="V98" s="29"/>
      <c r="W98" s="29"/>
      <c r="X98" s="29"/>
      <c r="Y98" s="29"/>
      <c r="Z98" s="29"/>
      <c r="AA98" s="28"/>
      <c r="AB98" s="17"/>
      <c r="AC98" s="17"/>
      <c r="AD98" s="17"/>
      <c r="AE98" s="17"/>
      <c r="AF98" s="17"/>
      <c r="AG98" s="17"/>
      <c r="AH98" s="17"/>
      <c r="AI98" s="17"/>
      <c r="AJ98" s="17"/>
      <c r="AK98" s="29"/>
      <c r="AL98" s="29"/>
      <c r="AM98" s="29"/>
      <c r="AN98" s="17"/>
      <c r="AO98" s="17"/>
    </row>
    <row r="99" spans="1:41" ht="12.75" outlineLevel="1">
      <c r="A99" s="64" t="s">
        <v>150</v>
      </c>
      <c r="B99" s="64"/>
      <c r="C99" s="64"/>
      <c r="D99" s="64" t="s">
        <v>221</v>
      </c>
      <c r="E99" s="64" t="s">
        <v>49</v>
      </c>
      <c r="F99" s="65">
        <f>1.8*(4.8+9.5+17+17+9.6+9.6+17+10+17)+5</f>
        <v>205.70000000000002</v>
      </c>
      <c r="G99" s="96">
        <f>H99+I99</f>
        <v>0</v>
      </c>
      <c r="H99" s="86"/>
      <c r="I99" s="86"/>
      <c r="J99" s="96">
        <f>H99*F99</f>
        <v>0</v>
      </c>
      <c r="K99" s="71">
        <f>I99*F99</f>
        <v>0</v>
      </c>
      <c r="L99" s="71">
        <f>F99*G99</f>
        <v>0</v>
      </c>
      <c r="M99" s="86">
        <v>0</v>
      </c>
      <c r="N99" s="71">
        <f>F99*M99</f>
        <v>0</v>
      </c>
      <c r="O99" s="97">
        <f>L99-(H99*F99+I99*F99)</f>
        <v>0</v>
      </c>
      <c r="P99" s="34"/>
      <c r="Q99" s="35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35"/>
      <c r="AC99" s="35"/>
      <c r="AD99" s="35"/>
      <c r="AE99" s="17"/>
      <c r="AF99" s="35"/>
      <c r="AG99" s="35"/>
      <c r="AH99" s="35"/>
      <c r="AI99" s="17"/>
      <c r="AJ99" s="17"/>
      <c r="AK99" s="17"/>
      <c r="AL99" s="17"/>
      <c r="AM99" s="17"/>
      <c r="AN99" s="36"/>
      <c r="AO99" s="17"/>
    </row>
    <row r="100" spans="1:41" ht="25.5" outlineLevel="1">
      <c r="A100" s="64" t="s">
        <v>151</v>
      </c>
      <c r="B100" s="64"/>
      <c r="C100" s="64"/>
      <c r="D100" s="63" t="s">
        <v>339</v>
      </c>
      <c r="E100" s="64" t="s">
        <v>49</v>
      </c>
      <c r="F100" s="65">
        <f>F99*1.15</f>
        <v>236.555</v>
      </c>
      <c r="G100" s="96">
        <f>H100+I100</f>
        <v>0</v>
      </c>
      <c r="H100" s="86"/>
      <c r="I100" s="86"/>
      <c r="J100" s="96">
        <f>H100*F100</f>
        <v>0</v>
      </c>
      <c r="K100" s="71">
        <f>I100*F100</f>
        <v>0</v>
      </c>
      <c r="L100" s="71">
        <f>F100*G100</f>
        <v>0</v>
      </c>
      <c r="M100" s="86">
        <v>0</v>
      </c>
      <c r="N100" s="71">
        <f>F100*M100</f>
        <v>0</v>
      </c>
      <c r="O100" s="97">
        <f>L100-(H100*F100+I100*F100)</f>
        <v>0</v>
      </c>
      <c r="P100" s="34"/>
      <c r="Q100" s="35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35"/>
      <c r="AC100" s="35"/>
      <c r="AD100" s="35"/>
      <c r="AE100" s="17"/>
      <c r="AF100" s="35"/>
      <c r="AG100" s="35"/>
      <c r="AH100" s="35"/>
      <c r="AI100" s="17"/>
      <c r="AJ100" s="17"/>
      <c r="AK100" s="17"/>
      <c r="AL100" s="17"/>
      <c r="AM100" s="17"/>
      <c r="AN100" s="17"/>
      <c r="AO100" s="17"/>
    </row>
    <row r="101" spans="1:41" ht="12.75" outlineLevel="1">
      <c r="A101" s="64" t="s">
        <v>152</v>
      </c>
      <c r="B101" s="64"/>
      <c r="C101" s="64"/>
      <c r="D101" s="63" t="s">
        <v>341</v>
      </c>
      <c r="E101" s="64" t="s">
        <v>50</v>
      </c>
      <c r="F101" s="65">
        <f>(130+80)*1.15</f>
        <v>241.49999999999997</v>
      </c>
      <c r="G101" s="96">
        <f>H101+I101</f>
        <v>0</v>
      </c>
      <c r="H101" s="86"/>
      <c r="I101" s="86"/>
      <c r="J101" s="96">
        <f>H101*F101</f>
        <v>0</v>
      </c>
      <c r="K101" s="71">
        <f>I101*F101</f>
        <v>0</v>
      </c>
      <c r="L101" s="71">
        <f>F101*G101</f>
        <v>0</v>
      </c>
      <c r="M101" s="86">
        <v>0</v>
      </c>
      <c r="N101" s="71">
        <f>F101*M101</f>
        <v>0</v>
      </c>
      <c r="O101" s="97">
        <f>L101-(H101*F101+I101*F101)</f>
        <v>0</v>
      </c>
      <c r="P101" s="34"/>
      <c r="Q101" s="35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35"/>
      <c r="AC101" s="35"/>
      <c r="AD101" s="35"/>
      <c r="AE101" s="17"/>
      <c r="AF101" s="35"/>
      <c r="AG101" s="35"/>
      <c r="AH101" s="35"/>
      <c r="AI101" s="17"/>
      <c r="AJ101" s="17"/>
      <c r="AK101" s="17"/>
      <c r="AL101" s="17"/>
      <c r="AM101" s="17"/>
      <c r="AN101" s="17"/>
      <c r="AO101" s="17"/>
    </row>
    <row r="102" spans="1:41" ht="12.75" outlineLevel="1">
      <c r="A102" s="64" t="s">
        <v>153</v>
      </c>
      <c r="B102" s="64"/>
      <c r="C102" s="64"/>
      <c r="D102" s="64" t="s">
        <v>37</v>
      </c>
      <c r="E102" s="64" t="s">
        <v>52</v>
      </c>
      <c r="F102" s="71">
        <f>N98</f>
        <v>0</v>
      </c>
      <c r="G102" s="96">
        <f>H102+I102</f>
        <v>0</v>
      </c>
      <c r="H102" s="86"/>
      <c r="I102" s="86"/>
      <c r="J102" s="96">
        <f>H102*F102</f>
        <v>0</v>
      </c>
      <c r="K102" s="71">
        <f>I102*F102</f>
        <v>0</v>
      </c>
      <c r="L102" s="71">
        <f>F102*G102</f>
        <v>0</v>
      </c>
      <c r="M102" s="86">
        <v>0</v>
      </c>
      <c r="N102" s="71">
        <f>F102*M102</f>
        <v>0</v>
      </c>
      <c r="O102" s="97">
        <f>L102-(H102*F102+I102*F102)</f>
        <v>0</v>
      </c>
      <c r="P102" s="34"/>
      <c r="Q102" s="35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35"/>
      <c r="AC102" s="35"/>
      <c r="AD102" s="35"/>
      <c r="AE102" s="17"/>
      <c r="AF102" s="35"/>
      <c r="AG102" s="35"/>
      <c r="AH102" s="35"/>
      <c r="AI102" s="17"/>
      <c r="AJ102" s="17"/>
      <c r="AK102" s="17"/>
      <c r="AL102" s="17"/>
      <c r="AM102" s="17"/>
      <c r="AN102" s="17"/>
      <c r="AO102" s="17"/>
    </row>
    <row r="103" spans="1:41" ht="12.75">
      <c r="A103" s="99"/>
      <c r="B103" s="99"/>
      <c r="C103" s="70" t="s">
        <v>20</v>
      </c>
      <c r="D103" s="120" t="s">
        <v>223</v>
      </c>
      <c r="E103" s="121"/>
      <c r="F103" s="121"/>
      <c r="G103" s="121"/>
      <c r="H103" s="68"/>
      <c r="I103" s="68"/>
      <c r="J103" s="100">
        <f>SUM(J104:J105)</f>
        <v>0</v>
      </c>
      <c r="K103" s="100">
        <f>SUM(K104:K105)</f>
        <v>0</v>
      </c>
      <c r="L103" s="100">
        <f>J103+K103</f>
        <v>0</v>
      </c>
      <c r="M103" s="69"/>
      <c r="N103" s="100">
        <f>SUM(N104:N105)</f>
        <v>0</v>
      </c>
      <c r="O103" s="92"/>
      <c r="P103" s="17"/>
      <c r="Q103" s="17"/>
      <c r="R103" s="29"/>
      <c r="S103" s="28"/>
      <c r="T103" s="29"/>
      <c r="U103" s="29"/>
      <c r="V103" s="29"/>
      <c r="W103" s="29"/>
      <c r="X103" s="29"/>
      <c r="Y103" s="29"/>
      <c r="Z103" s="29"/>
      <c r="AA103" s="28"/>
      <c r="AB103" s="17"/>
      <c r="AC103" s="17"/>
      <c r="AD103" s="17"/>
      <c r="AE103" s="17"/>
      <c r="AF103" s="17"/>
      <c r="AG103" s="17"/>
      <c r="AH103" s="17"/>
      <c r="AI103" s="17"/>
      <c r="AJ103" s="17"/>
      <c r="AK103" s="29"/>
      <c r="AL103" s="29"/>
      <c r="AM103" s="29"/>
      <c r="AN103" s="17"/>
      <c r="AO103" s="17"/>
    </row>
    <row r="104" spans="1:41" ht="12.75" outlineLevel="1">
      <c r="A104" s="64" t="s">
        <v>154</v>
      </c>
      <c r="B104" s="64"/>
      <c r="C104" s="64"/>
      <c r="D104" s="64" t="s">
        <v>222</v>
      </c>
      <c r="E104" s="64" t="s">
        <v>49</v>
      </c>
      <c r="F104" s="65">
        <f>(4.8+9.5+17+17+9.6+9.6+17+10+17)*2+F95*1.25+50+50</f>
        <v>379.25</v>
      </c>
      <c r="G104" s="96">
        <f>H104+I104</f>
        <v>0</v>
      </c>
      <c r="H104" s="86"/>
      <c r="I104" s="86"/>
      <c r="J104" s="96">
        <f>H104*F104</f>
        <v>0</v>
      </c>
      <c r="K104" s="71">
        <f>I104*F104</f>
        <v>0</v>
      </c>
      <c r="L104" s="71">
        <f>F104*G104</f>
        <v>0</v>
      </c>
      <c r="M104" s="86">
        <v>0</v>
      </c>
      <c r="N104" s="71">
        <f>F104*M104</f>
        <v>0</v>
      </c>
      <c r="O104" s="97">
        <f>L104-(H104*F104+I104*F104)</f>
        <v>0</v>
      </c>
      <c r="P104" s="34"/>
      <c r="Q104" s="35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35"/>
      <c r="AC104" s="35"/>
      <c r="AD104" s="35"/>
      <c r="AE104" s="17"/>
      <c r="AF104" s="35"/>
      <c r="AG104" s="35"/>
      <c r="AH104" s="35"/>
      <c r="AI104" s="17"/>
      <c r="AJ104" s="17"/>
      <c r="AK104" s="17"/>
      <c r="AL104" s="17"/>
      <c r="AM104" s="17"/>
      <c r="AN104" s="17"/>
      <c r="AO104" s="17"/>
    </row>
    <row r="105" spans="1:41" ht="12.75" outlineLevel="1">
      <c r="A105" s="64" t="s">
        <v>310</v>
      </c>
      <c r="B105" s="64"/>
      <c r="C105" s="64"/>
      <c r="D105" s="63" t="s">
        <v>224</v>
      </c>
      <c r="E105" s="64" t="s">
        <v>51</v>
      </c>
      <c r="F105" s="65">
        <v>22</v>
      </c>
      <c r="G105" s="96">
        <f>H105+I105</f>
        <v>0</v>
      </c>
      <c r="H105" s="86"/>
      <c r="I105" s="86"/>
      <c r="J105" s="96">
        <f>H105*F105</f>
        <v>0</v>
      </c>
      <c r="K105" s="71">
        <f>I105*F105</f>
        <v>0</v>
      </c>
      <c r="L105" s="71">
        <f>F105*G105</f>
        <v>0</v>
      </c>
      <c r="M105" s="86">
        <v>0</v>
      </c>
      <c r="N105" s="71">
        <f>F105*M105</f>
        <v>0</v>
      </c>
      <c r="O105" s="97">
        <f>L105-(H105*F105+I105*F105)</f>
        <v>0</v>
      </c>
      <c r="P105" s="34"/>
      <c r="Q105" s="35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35"/>
      <c r="AC105" s="35"/>
      <c r="AD105" s="35"/>
      <c r="AE105" s="17"/>
      <c r="AF105" s="35"/>
      <c r="AG105" s="35"/>
      <c r="AH105" s="35"/>
      <c r="AI105" s="17"/>
      <c r="AJ105" s="17"/>
      <c r="AK105" s="17"/>
      <c r="AL105" s="17"/>
      <c r="AM105" s="17"/>
      <c r="AN105" s="17"/>
      <c r="AO105" s="17"/>
    </row>
    <row r="106" spans="1:41" ht="12.75">
      <c r="A106" s="99"/>
      <c r="B106" s="99"/>
      <c r="C106" s="70" t="s">
        <v>11</v>
      </c>
      <c r="D106" s="120" t="s">
        <v>38</v>
      </c>
      <c r="E106" s="121"/>
      <c r="F106" s="121"/>
      <c r="G106" s="121"/>
      <c r="H106" s="68"/>
      <c r="I106" s="68"/>
      <c r="J106" s="100">
        <f>SUM(J107:J124)</f>
        <v>0</v>
      </c>
      <c r="K106" s="100">
        <f>SUM(K107:K124)</f>
        <v>0</v>
      </c>
      <c r="L106" s="100">
        <f>J106+K106</f>
        <v>0</v>
      </c>
      <c r="M106" s="69"/>
      <c r="N106" s="100">
        <f>SUM(N107:N124)</f>
        <v>0</v>
      </c>
      <c r="O106" s="92"/>
      <c r="P106" s="17"/>
      <c r="Q106" s="17"/>
      <c r="R106" s="29"/>
      <c r="S106" s="28"/>
      <c r="T106" s="29"/>
      <c r="U106" s="29"/>
      <c r="V106" s="29"/>
      <c r="W106" s="29"/>
      <c r="X106" s="29"/>
      <c r="Y106" s="29"/>
      <c r="Z106" s="29"/>
      <c r="AA106" s="28"/>
      <c r="AB106" s="17"/>
      <c r="AC106" s="17"/>
      <c r="AD106" s="17"/>
      <c r="AE106" s="17"/>
      <c r="AF106" s="17"/>
      <c r="AG106" s="17"/>
      <c r="AH106" s="17"/>
      <c r="AI106" s="17"/>
      <c r="AJ106" s="17"/>
      <c r="AK106" s="29"/>
      <c r="AL106" s="29"/>
      <c r="AM106" s="29"/>
      <c r="AN106" s="17"/>
      <c r="AO106" s="17"/>
    </row>
    <row r="107" spans="1:43" ht="12.75" outlineLevel="1">
      <c r="A107" s="64" t="s">
        <v>311</v>
      </c>
      <c r="B107" s="64"/>
      <c r="C107" s="64"/>
      <c r="D107" s="64" t="s">
        <v>39</v>
      </c>
      <c r="E107" s="64" t="s">
        <v>51</v>
      </c>
      <c r="F107" s="65">
        <v>13</v>
      </c>
      <c r="G107" s="96">
        <f aca="true" t="shared" si="42" ref="G107:G126">H107+I107</f>
        <v>0</v>
      </c>
      <c r="H107" s="86"/>
      <c r="I107" s="86"/>
      <c r="J107" s="96">
        <f aca="true" t="shared" si="43" ref="J107:J124">H107*F107</f>
        <v>0</v>
      </c>
      <c r="K107" s="71">
        <f aca="true" t="shared" si="44" ref="K107:K124">I107*F107</f>
        <v>0</v>
      </c>
      <c r="L107" s="71">
        <f aca="true" t="shared" si="45" ref="L107:L124">F107*G107</f>
        <v>0</v>
      </c>
      <c r="M107" s="86">
        <v>0</v>
      </c>
      <c r="N107" s="71">
        <f aca="true" t="shared" si="46" ref="N107:N124">F107*M107</f>
        <v>0</v>
      </c>
      <c r="O107" s="97">
        <f aca="true" t="shared" si="47" ref="O107:O124">L107-(H107*F107+I107*F107)</f>
        <v>0</v>
      </c>
      <c r="P107" s="34"/>
      <c r="Q107" s="35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35"/>
      <c r="AC107" s="35"/>
      <c r="AD107" s="35"/>
      <c r="AE107" s="17"/>
      <c r="AF107" s="35"/>
      <c r="AG107" s="35"/>
      <c r="AH107" s="35"/>
      <c r="AI107" s="17"/>
      <c r="AJ107" s="17"/>
      <c r="AK107" s="17"/>
      <c r="AL107" s="17"/>
      <c r="AM107" s="17"/>
      <c r="AN107" s="19"/>
      <c r="AO107" s="19"/>
      <c r="AP107" s="35"/>
      <c r="AQ107" s="35"/>
    </row>
    <row r="108" spans="1:43" ht="12.75" outlineLevel="1">
      <c r="A108" s="64" t="s">
        <v>155</v>
      </c>
      <c r="B108" s="64"/>
      <c r="C108" s="64"/>
      <c r="D108" s="64" t="s">
        <v>40</v>
      </c>
      <c r="E108" s="64" t="s">
        <v>51</v>
      </c>
      <c r="F108" s="65">
        <v>9</v>
      </c>
      <c r="G108" s="96">
        <f t="shared" si="42"/>
        <v>0</v>
      </c>
      <c r="H108" s="86"/>
      <c r="I108" s="86"/>
      <c r="J108" s="96">
        <f t="shared" si="43"/>
        <v>0</v>
      </c>
      <c r="K108" s="71">
        <f t="shared" si="44"/>
        <v>0</v>
      </c>
      <c r="L108" s="71">
        <f t="shared" si="45"/>
        <v>0</v>
      </c>
      <c r="M108" s="86">
        <v>0</v>
      </c>
      <c r="N108" s="71">
        <f t="shared" si="46"/>
        <v>0</v>
      </c>
      <c r="O108" s="97">
        <f t="shared" si="47"/>
        <v>0</v>
      </c>
      <c r="P108" s="34"/>
      <c r="Q108" s="35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35"/>
      <c r="AC108" s="35"/>
      <c r="AD108" s="35"/>
      <c r="AE108" s="17"/>
      <c r="AF108" s="35"/>
      <c r="AG108" s="35"/>
      <c r="AH108" s="35"/>
      <c r="AI108" s="17"/>
      <c r="AJ108" s="17"/>
      <c r="AK108" s="17"/>
      <c r="AL108" s="17"/>
      <c r="AM108" s="17"/>
      <c r="AN108" s="19"/>
      <c r="AO108" s="19"/>
      <c r="AP108" s="35"/>
      <c r="AQ108" s="35"/>
    </row>
    <row r="109" spans="1:43" ht="12.75" outlineLevel="1">
      <c r="A109" s="64" t="s">
        <v>156</v>
      </c>
      <c r="B109" s="64"/>
      <c r="C109" s="64"/>
      <c r="D109" s="64" t="s">
        <v>240</v>
      </c>
      <c r="E109" s="64" t="s">
        <v>51</v>
      </c>
      <c r="F109" s="65">
        <v>8</v>
      </c>
      <c r="G109" s="96">
        <f t="shared" si="42"/>
        <v>0</v>
      </c>
      <c r="H109" s="86"/>
      <c r="I109" s="86"/>
      <c r="J109" s="96">
        <f t="shared" si="43"/>
        <v>0</v>
      </c>
      <c r="K109" s="71">
        <f t="shared" si="44"/>
        <v>0</v>
      </c>
      <c r="L109" s="71">
        <f t="shared" si="45"/>
        <v>0</v>
      </c>
      <c r="M109" s="86">
        <v>0</v>
      </c>
      <c r="N109" s="71">
        <f t="shared" si="46"/>
        <v>0</v>
      </c>
      <c r="O109" s="97">
        <f t="shared" si="47"/>
        <v>0</v>
      </c>
      <c r="P109" s="34"/>
      <c r="Q109" s="35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35"/>
      <c r="AC109" s="35"/>
      <c r="AD109" s="35"/>
      <c r="AE109" s="17"/>
      <c r="AF109" s="35"/>
      <c r="AG109" s="35"/>
      <c r="AH109" s="35"/>
      <c r="AI109" s="17"/>
      <c r="AJ109" s="17"/>
      <c r="AK109" s="17"/>
      <c r="AL109" s="17"/>
      <c r="AM109" s="17"/>
      <c r="AN109" s="19"/>
      <c r="AO109" s="19"/>
      <c r="AP109" s="35"/>
      <c r="AQ109" s="35"/>
    </row>
    <row r="110" spans="1:43" ht="12.75" outlineLevel="1">
      <c r="A110" s="64" t="s">
        <v>312</v>
      </c>
      <c r="B110" s="64"/>
      <c r="C110" s="64"/>
      <c r="D110" s="64" t="s">
        <v>245</v>
      </c>
      <c r="E110" s="64" t="s">
        <v>51</v>
      </c>
      <c r="F110" s="65">
        <v>36</v>
      </c>
      <c r="G110" s="96">
        <f t="shared" si="42"/>
        <v>0</v>
      </c>
      <c r="H110" s="86"/>
      <c r="I110" s="86"/>
      <c r="J110" s="96">
        <f t="shared" si="43"/>
        <v>0</v>
      </c>
      <c r="K110" s="71">
        <f t="shared" si="44"/>
        <v>0</v>
      </c>
      <c r="L110" s="71">
        <f t="shared" si="45"/>
        <v>0</v>
      </c>
      <c r="M110" s="86">
        <v>0</v>
      </c>
      <c r="N110" s="71">
        <f t="shared" si="46"/>
        <v>0</v>
      </c>
      <c r="O110" s="97">
        <f t="shared" si="47"/>
        <v>0</v>
      </c>
      <c r="P110" s="34"/>
      <c r="Q110" s="35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35"/>
      <c r="AC110" s="35"/>
      <c r="AD110" s="35"/>
      <c r="AE110" s="17"/>
      <c r="AF110" s="35"/>
      <c r="AG110" s="35"/>
      <c r="AH110" s="35"/>
      <c r="AI110" s="17"/>
      <c r="AJ110" s="17"/>
      <c r="AK110" s="17"/>
      <c r="AL110" s="17"/>
      <c r="AM110" s="17"/>
      <c r="AN110" s="19"/>
      <c r="AO110" s="19"/>
      <c r="AP110" s="35"/>
      <c r="AQ110" s="35"/>
    </row>
    <row r="111" spans="1:43" ht="12.75" outlineLevel="1">
      <c r="A111" s="64" t="s">
        <v>313</v>
      </c>
      <c r="B111" s="64"/>
      <c r="C111" s="64"/>
      <c r="D111" s="64" t="s">
        <v>246</v>
      </c>
      <c r="E111" s="64" t="s">
        <v>51</v>
      </c>
      <c r="F111" s="65">
        <v>9</v>
      </c>
      <c r="G111" s="96">
        <f t="shared" si="42"/>
        <v>0</v>
      </c>
      <c r="H111" s="86"/>
      <c r="I111" s="86"/>
      <c r="J111" s="96">
        <f t="shared" si="43"/>
        <v>0</v>
      </c>
      <c r="K111" s="71">
        <f t="shared" si="44"/>
        <v>0</v>
      </c>
      <c r="L111" s="71">
        <f t="shared" si="45"/>
        <v>0</v>
      </c>
      <c r="M111" s="86">
        <v>0</v>
      </c>
      <c r="N111" s="71">
        <f t="shared" si="46"/>
        <v>0</v>
      </c>
      <c r="O111" s="97">
        <f t="shared" si="47"/>
        <v>0</v>
      </c>
      <c r="P111" s="34"/>
      <c r="Q111" s="35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35"/>
      <c r="AC111" s="35"/>
      <c r="AD111" s="35"/>
      <c r="AE111" s="17"/>
      <c r="AF111" s="35"/>
      <c r="AG111" s="35"/>
      <c r="AH111" s="35"/>
      <c r="AI111" s="17"/>
      <c r="AJ111" s="17"/>
      <c r="AK111" s="17"/>
      <c r="AL111" s="17"/>
      <c r="AM111" s="17"/>
      <c r="AN111" s="19"/>
      <c r="AO111" s="19"/>
      <c r="AP111" s="35"/>
      <c r="AQ111" s="35"/>
    </row>
    <row r="112" spans="1:43" ht="25.5" outlineLevel="1">
      <c r="A112" s="64" t="s">
        <v>314</v>
      </c>
      <c r="B112" s="64"/>
      <c r="C112" s="64"/>
      <c r="D112" s="63" t="s">
        <v>241</v>
      </c>
      <c r="E112" s="64" t="s">
        <v>51</v>
      </c>
      <c r="F112" s="65">
        <v>9</v>
      </c>
      <c r="G112" s="96">
        <f t="shared" si="42"/>
        <v>0</v>
      </c>
      <c r="H112" s="86"/>
      <c r="I112" s="86"/>
      <c r="J112" s="96">
        <f t="shared" si="43"/>
        <v>0</v>
      </c>
      <c r="K112" s="71">
        <f t="shared" si="44"/>
        <v>0</v>
      </c>
      <c r="L112" s="71">
        <f t="shared" si="45"/>
        <v>0</v>
      </c>
      <c r="M112" s="86">
        <v>0</v>
      </c>
      <c r="N112" s="71">
        <f t="shared" si="46"/>
        <v>0</v>
      </c>
      <c r="O112" s="97">
        <f t="shared" si="47"/>
        <v>0</v>
      </c>
      <c r="P112" s="34"/>
      <c r="Q112" s="35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35"/>
      <c r="AC112" s="35"/>
      <c r="AD112" s="35"/>
      <c r="AE112" s="17"/>
      <c r="AF112" s="35"/>
      <c r="AG112" s="35"/>
      <c r="AH112" s="35"/>
      <c r="AI112" s="17"/>
      <c r="AJ112" s="17"/>
      <c r="AK112" s="17"/>
      <c r="AL112" s="17"/>
      <c r="AM112" s="17"/>
      <c r="AN112" s="19"/>
      <c r="AO112" s="19"/>
      <c r="AP112" s="35"/>
      <c r="AQ112" s="35"/>
    </row>
    <row r="113" spans="1:43" ht="12.75" outlineLevel="1">
      <c r="A113" s="64" t="s">
        <v>315</v>
      </c>
      <c r="B113" s="64"/>
      <c r="C113" s="64"/>
      <c r="D113" s="63" t="s">
        <v>347</v>
      </c>
      <c r="E113" s="64" t="s">
        <v>51</v>
      </c>
      <c r="F113" s="65">
        <v>12</v>
      </c>
      <c r="G113" s="96">
        <f t="shared" si="42"/>
        <v>0</v>
      </c>
      <c r="H113" s="86"/>
      <c r="I113" s="86"/>
      <c r="J113" s="96">
        <f t="shared" si="43"/>
        <v>0</v>
      </c>
      <c r="K113" s="71">
        <f t="shared" si="44"/>
        <v>0</v>
      </c>
      <c r="L113" s="71">
        <f t="shared" si="45"/>
        <v>0</v>
      </c>
      <c r="M113" s="86">
        <v>0</v>
      </c>
      <c r="N113" s="71">
        <f t="shared" si="46"/>
        <v>0</v>
      </c>
      <c r="O113" s="97">
        <f t="shared" si="47"/>
        <v>0</v>
      </c>
      <c r="P113" s="34"/>
      <c r="Q113" s="35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35"/>
      <c r="AC113" s="35"/>
      <c r="AD113" s="35"/>
      <c r="AE113" s="17"/>
      <c r="AF113" s="35"/>
      <c r="AG113" s="35"/>
      <c r="AH113" s="35"/>
      <c r="AI113" s="17"/>
      <c r="AJ113" s="17"/>
      <c r="AK113" s="17"/>
      <c r="AL113" s="17"/>
      <c r="AM113" s="17"/>
      <c r="AN113" s="19"/>
      <c r="AO113" s="19"/>
      <c r="AP113" s="35"/>
      <c r="AQ113" s="35"/>
    </row>
    <row r="114" spans="1:40" ht="12.75" outlineLevel="1">
      <c r="A114" s="64" t="s">
        <v>316</v>
      </c>
      <c r="B114" s="102"/>
      <c r="C114" s="64"/>
      <c r="D114" s="63" t="s">
        <v>242</v>
      </c>
      <c r="E114" s="64" t="s">
        <v>49</v>
      </c>
      <c r="F114" s="65">
        <f>F95</f>
        <v>45</v>
      </c>
      <c r="G114" s="96">
        <f t="shared" si="42"/>
        <v>0</v>
      </c>
      <c r="H114" s="86"/>
      <c r="I114" s="86"/>
      <c r="J114" s="96">
        <f t="shared" si="43"/>
        <v>0</v>
      </c>
      <c r="K114" s="71">
        <f t="shared" si="44"/>
        <v>0</v>
      </c>
      <c r="L114" s="71">
        <f t="shared" si="45"/>
        <v>0</v>
      </c>
      <c r="M114" s="86">
        <v>0</v>
      </c>
      <c r="N114" s="71">
        <f t="shared" si="46"/>
        <v>0</v>
      </c>
      <c r="O114" s="97">
        <f t="shared" si="47"/>
        <v>0</v>
      </c>
      <c r="P114" s="34"/>
      <c r="Q114" s="35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35">
        <f>IF(AF114=0,L114,0)</f>
        <v>0</v>
      </c>
      <c r="AC114" s="35">
        <f>IF(AF114=10,L114,0)</f>
        <v>0</v>
      </c>
      <c r="AD114" s="35">
        <f>IF(AF114=20,L114,0)</f>
        <v>0</v>
      </c>
      <c r="AE114" s="17"/>
      <c r="AF114" s="35">
        <v>10</v>
      </c>
      <c r="AG114" s="35">
        <f>G114*0</f>
        <v>0</v>
      </c>
      <c r="AH114" s="35">
        <f>G114*(1-0)</f>
        <v>0</v>
      </c>
      <c r="AI114" s="17"/>
      <c r="AJ114" s="17"/>
      <c r="AK114" s="17"/>
      <c r="AL114" s="17"/>
      <c r="AM114" s="17"/>
      <c r="AN114" s="17"/>
    </row>
    <row r="115" spans="1:43" ht="25.5" outlineLevel="1">
      <c r="A115" s="64" t="s">
        <v>317</v>
      </c>
      <c r="B115" s="64"/>
      <c r="C115" s="64"/>
      <c r="D115" s="63" t="s">
        <v>338</v>
      </c>
      <c r="E115" s="64" t="s">
        <v>49</v>
      </c>
      <c r="F115" s="65">
        <v>15</v>
      </c>
      <c r="G115" s="96">
        <f t="shared" si="42"/>
        <v>0</v>
      </c>
      <c r="H115" s="86"/>
      <c r="I115" s="86"/>
      <c r="J115" s="96">
        <f t="shared" si="43"/>
        <v>0</v>
      </c>
      <c r="K115" s="71">
        <f t="shared" si="44"/>
        <v>0</v>
      </c>
      <c r="L115" s="71">
        <f t="shared" si="45"/>
        <v>0</v>
      </c>
      <c r="M115" s="86">
        <v>0</v>
      </c>
      <c r="N115" s="71">
        <f t="shared" si="46"/>
        <v>0</v>
      </c>
      <c r="O115" s="97">
        <f t="shared" si="47"/>
        <v>0</v>
      </c>
      <c r="P115" s="34"/>
      <c r="Q115" s="35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35"/>
      <c r="AC115" s="35"/>
      <c r="AD115" s="35"/>
      <c r="AE115" s="17"/>
      <c r="AF115" s="35"/>
      <c r="AG115" s="35"/>
      <c r="AH115" s="35"/>
      <c r="AI115" s="17"/>
      <c r="AJ115" s="17"/>
      <c r="AK115" s="17"/>
      <c r="AL115" s="17"/>
      <c r="AM115" s="17"/>
      <c r="AN115" s="19"/>
      <c r="AO115" s="19"/>
      <c r="AP115" s="35"/>
      <c r="AQ115" s="35"/>
    </row>
    <row r="116" spans="1:43" ht="12.75" outlineLevel="1">
      <c r="A116" s="64" t="s">
        <v>318</v>
      </c>
      <c r="B116" s="64"/>
      <c r="C116" s="64"/>
      <c r="D116" s="63" t="s">
        <v>243</v>
      </c>
      <c r="E116" s="64" t="s">
        <v>49</v>
      </c>
      <c r="F116" s="65">
        <f>1.2*3</f>
        <v>3.5999999999999996</v>
      </c>
      <c r="G116" s="96">
        <f t="shared" si="42"/>
        <v>0</v>
      </c>
      <c r="H116" s="86"/>
      <c r="I116" s="86"/>
      <c r="J116" s="96">
        <f t="shared" si="43"/>
        <v>0</v>
      </c>
      <c r="K116" s="71">
        <f t="shared" si="44"/>
        <v>0</v>
      </c>
      <c r="L116" s="71">
        <f t="shared" si="45"/>
        <v>0</v>
      </c>
      <c r="M116" s="86">
        <v>0</v>
      </c>
      <c r="N116" s="71">
        <f t="shared" si="46"/>
        <v>0</v>
      </c>
      <c r="O116" s="97">
        <f t="shared" si="47"/>
        <v>0</v>
      </c>
      <c r="P116" s="34"/>
      <c r="Q116" s="35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35"/>
      <c r="AC116" s="35"/>
      <c r="AD116" s="35"/>
      <c r="AE116" s="17"/>
      <c r="AF116" s="35"/>
      <c r="AG116" s="35"/>
      <c r="AH116" s="35"/>
      <c r="AI116" s="17"/>
      <c r="AJ116" s="17"/>
      <c r="AK116" s="17"/>
      <c r="AL116" s="17"/>
      <c r="AM116" s="17"/>
      <c r="AN116" s="19"/>
      <c r="AO116" s="19"/>
      <c r="AP116" s="35"/>
      <c r="AQ116" s="35"/>
    </row>
    <row r="117" spans="1:43" ht="25.5" outlineLevel="1">
      <c r="A117" s="64" t="s">
        <v>319</v>
      </c>
      <c r="B117" s="64"/>
      <c r="C117" s="64"/>
      <c r="D117" s="63" t="s">
        <v>174</v>
      </c>
      <c r="E117" s="64" t="s">
        <v>50</v>
      </c>
      <c r="F117" s="66">
        <f>F17</f>
        <v>217.45</v>
      </c>
      <c r="G117" s="96">
        <f t="shared" si="42"/>
        <v>0</v>
      </c>
      <c r="H117" s="86"/>
      <c r="I117" s="86"/>
      <c r="J117" s="96">
        <f t="shared" si="43"/>
        <v>0</v>
      </c>
      <c r="K117" s="71">
        <f t="shared" si="44"/>
        <v>0</v>
      </c>
      <c r="L117" s="71">
        <f t="shared" si="45"/>
        <v>0</v>
      </c>
      <c r="M117" s="86">
        <v>0</v>
      </c>
      <c r="N117" s="71">
        <f t="shared" si="46"/>
        <v>0</v>
      </c>
      <c r="O117" s="97">
        <f t="shared" si="47"/>
        <v>0</v>
      </c>
      <c r="P117" s="34"/>
      <c r="Q117" s="35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35"/>
      <c r="AC117" s="35"/>
      <c r="AD117" s="35"/>
      <c r="AE117" s="17"/>
      <c r="AF117" s="35"/>
      <c r="AG117" s="35"/>
      <c r="AH117" s="35"/>
      <c r="AI117" s="17"/>
      <c r="AJ117" s="17"/>
      <c r="AK117" s="17"/>
      <c r="AL117" s="17"/>
      <c r="AM117" s="17"/>
      <c r="AN117" s="19"/>
      <c r="AO117" s="19"/>
      <c r="AP117" s="35"/>
      <c r="AQ117" s="35"/>
    </row>
    <row r="118" spans="1:40" ht="39.75" customHeight="1" outlineLevel="1">
      <c r="A118" s="64" t="s">
        <v>320</v>
      </c>
      <c r="B118" s="102"/>
      <c r="C118" s="64"/>
      <c r="D118" s="63" t="s">
        <v>179</v>
      </c>
      <c r="E118" s="64" t="s">
        <v>49</v>
      </c>
      <c r="F118" s="65">
        <f>3.6*(4.8+9.5+17+17+9.6+9.6+17+10+17)</f>
        <v>401.40000000000003</v>
      </c>
      <c r="G118" s="96">
        <f t="shared" si="42"/>
        <v>0</v>
      </c>
      <c r="H118" s="86"/>
      <c r="I118" s="86"/>
      <c r="J118" s="96">
        <f t="shared" si="43"/>
        <v>0</v>
      </c>
      <c r="K118" s="71">
        <f t="shared" si="44"/>
        <v>0</v>
      </c>
      <c r="L118" s="71">
        <f t="shared" si="45"/>
        <v>0</v>
      </c>
      <c r="M118" s="86">
        <v>0</v>
      </c>
      <c r="N118" s="71">
        <f t="shared" si="46"/>
        <v>0</v>
      </c>
      <c r="O118" s="97">
        <f t="shared" si="47"/>
        <v>0</v>
      </c>
      <c r="P118" s="34"/>
      <c r="Q118" s="35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35">
        <f>IF(AF118=0,L118,0)</f>
        <v>0</v>
      </c>
      <c r="AC118" s="35">
        <f>IF(AF118=10,L118,0)</f>
        <v>0</v>
      </c>
      <c r="AD118" s="35">
        <f>IF(AF118=20,L118,0)</f>
        <v>0</v>
      </c>
      <c r="AE118" s="17"/>
      <c r="AF118" s="35">
        <v>10</v>
      </c>
      <c r="AG118" s="35">
        <f>G118*0.00418410041841004</f>
        <v>0</v>
      </c>
      <c r="AH118" s="35">
        <f>G118*(1-0.00418410041841004)</f>
        <v>0</v>
      </c>
      <c r="AI118" s="17"/>
      <c r="AJ118" s="17"/>
      <c r="AK118" s="17"/>
      <c r="AL118" s="17"/>
      <c r="AM118" s="17"/>
      <c r="AN118" s="17"/>
    </row>
    <row r="119" spans="1:40" ht="29.25" customHeight="1" outlineLevel="1">
      <c r="A119" s="64" t="s">
        <v>321</v>
      </c>
      <c r="B119" s="102"/>
      <c r="C119" s="64"/>
      <c r="D119" s="63" t="s">
        <v>180</v>
      </c>
      <c r="E119" s="64" t="s">
        <v>49</v>
      </c>
      <c r="F119" s="65">
        <f>F95*1.25</f>
        <v>56.25</v>
      </c>
      <c r="G119" s="96">
        <f t="shared" si="42"/>
        <v>0</v>
      </c>
      <c r="H119" s="86"/>
      <c r="I119" s="86"/>
      <c r="J119" s="96">
        <f t="shared" si="43"/>
        <v>0</v>
      </c>
      <c r="K119" s="71">
        <f t="shared" si="44"/>
        <v>0</v>
      </c>
      <c r="L119" s="71">
        <f t="shared" si="45"/>
        <v>0</v>
      </c>
      <c r="M119" s="86">
        <v>0</v>
      </c>
      <c r="N119" s="71">
        <f t="shared" si="46"/>
        <v>0</v>
      </c>
      <c r="O119" s="97">
        <f t="shared" si="47"/>
        <v>0</v>
      </c>
      <c r="P119" s="34"/>
      <c r="Q119" s="35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35">
        <f>IF(AF119=0,L119,0)</f>
        <v>0</v>
      </c>
      <c r="AC119" s="35">
        <f>IF(AF119=10,L119,0)</f>
        <v>0</v>
      </c>
      <c r="AD119" s="35">
        <f>IF(AF119=20,L119,0)</f>
        <v>0</v>
      </c>
      <c r="AE119" s="17"/>
      <c r="AF119" s="35">
        <v>10</v>
      </c>
      <c r="AG119" s="35">
        <f>G119*0.00418410041841004</f>
        <v>0</v>
      </c>
      <c r="AH119" s="35">
        <f>G119*(1-0.00418410041841004)</f>
        <v>0</v>
      </c>
      <c r="AI119" s="17"/>
      <c r="AJ119" s="17"/>
      <c r="AK119" s="17"/>
      <c r="AL119" s="17"/>
      <c r="AM119" s="17"/>
      <c r="AN119" s="17"/>
    </row>
    <row r="120" spans="1:43" ht="12.75" outlineLevel="1">
      <c r="A120" s="64" t="s">
        <v>322</v>
      </c>
      <c r="B120" s="64"/>
      <c r="C120" s="64"/>
      <c r="D120" s="64" t="s">
        <v>248</v>
      </c>
      <c r="E120" s="64" t="s">
        <v>50</v>
      </c>
      <c r="F120" s="65">
        <f>F45</f>
        <v>116.19999999999999</v>
      </c>
      <c r="G120" s="96">
        <f t="shared" si="42"/>
        <v>0</v>
      </c>
      <c r="H120" s="86"/>
      <c r="I120" s="86"/>
      <c r="J120" s="96">
        <f t="shared" si="43"/>
        <v>0</v>
      </c>
      <c r="K120" s="71">
        <f t="shared" si="44"/>
        <v>0</v>
      </c>
      <c r="L120" s="71">
        <f t="shared" si="45"/>
        <v>0</v>
      </c>
      <c r="M120" s="86">
        <v>0</v>
      </c>
      <c r="N120" s="71">
        <f t="shared" si="46"/>
        <v>0</v>
      </c>
      <c r="O120" s="97">
        <f t="shared" si="47"/>
        <v>0</v>
      </c>
      <c r="P120" s="34"/>
      <c r="Q120" s="35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35"/>
      <c r="AC120" s="35"/>
      <c r="AD120" s="35"/>
      <c r="AE120" s="17"/>
      <c r="AF120" s="35"/>
      <c r="AG120" s="35"/>
      <c r="AH120" s="35"/>
      <c r="AI120" s="17"/>
      <c r="AJ120" s="17"/>
      <c r="AK120" s="17"/>
      <c r="AL120" s="17"/>
      <c r="AM120" s="17"/>
      <c r="AN120" s="19"/>
      <c r="AO120" s="19"/>
      <c r="AP120" s="35"/>
      <c r="AQ120" s="35"/>
    </row>
    <row r="121" spans="1:43" ht="12.75" outlineLevel="1">
      <c r="A121" s="64" t="s">
        <v>11</v>
      </c>
      <c r="B121" s="64"/>
      <c r="C121" s="64"/>
      <c r="D121" s="64" t="s">
        <v>106</v>
      </c>
      <c r="E121" s="64" t="s">
        <v>50</v>
      </c>
      <c r="F121" s="65">
        <f>F61</f>
        <v>202.5</v>
      </c>
      <c r="G121" s="96">
        <f t="shared" si="42"/>
        <v>0</v>
      </c>
      <c r="H121" s="86"/>
      <c r="I121" s="86"/>
      <c r="J121" s="96">
        <f t="shared" si="43"/>
        <v>0</v>
      </c>
      <c r="K121" s="71">
        <f t="shared" si="44"/>
        <v>0</v>
      </c>
      <c r="L121" s="71">
        <f t="shared" si="45"/>
        <v>0</v>
      </c>
      <c r="M121" s="86">
        <v>0</v>
      </c>
      <c r="N121" s="71">
        <f t="shared" si="46"/>
        <v>0</v>
      </c>
      <c r="O121" s="97">
        <f t="shared" si="47"/>
        <v>0</v>
      </c>
      <c r="P121" s="34"/>
      <c r="Q121" s="35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35"/>
      <c r="AC121" s="35"/>
      <c r="AD121" s="35"/>
      <c r="AE121" s="17"/>
      <c r="AF121" s="35"/>
      <c r="AG121" s="35"/>
      <c r="AH121" s="35"/>
      <c r="AI121" s="17"/>
      <c r="AJ121" s="17"/>
      <c r="AK121" s="17"/>
      <c r="AL121" s="17"/>
      <c r="AM121" s="17"/>
      <c r="AN121" s="19"/>
      <c r="AO121" s="19"/>
      <c r="AP121" s="35"/>
      <c r="AQ121" s="35"/>
    </row>
    <row r="122" spans="1:43" ht="12.75" outlineLevel="1">
      <c r="A122" s="64" t="s">
        <v>323</v>
      </c>
      <c r="B122" s="64"/>
      <c r="C122" s="64"/>
      <c r="D122" s="64" t="s">
        <v>244</v>
      </c>
      <c r="E122" s="64" t="s">
        <v>113</v>
      </c>
      <c r="F122" s="65">
        <v>1</v>
      </c>
      <c r="G122" s="96">
        <f t="shared" si="42"/>
        <v>0</v>
      </c>
      <c r="H122" s="86"/>
      <c r="I122" s="86"/>
      <c r="J122" s="96">
        <f t="shared" si="43"/>
        <v>0</v>
      </c>
      <c r="K122" s="71">
        <f t="shared" si="44"/>
        <v>0</v>
      </c>
      <c r="L122" s="71">
        <f t="shared" si="45"/>
        <v>0</v>
      </c>
      <c r="M122" s="86">
        <v>0</v>
      </c>
      <c r="N122" s="71">
        <f t="shared" si="46"/>
        <v>0</v>
      </c>
      <c r="O122" s="97">
        <f t="shared" si="47"/>
        <v>0</v>
      </c>
      <c r="P122" s="34"/>
      <c r="Q122" s="35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35"/>
      <c r="AC122" s="35"/>
      <c r="AD122" s="35"/>
      <c r="AE122" s="17"/>
      <c r="AF122" s="35"/>
      <c r="AG122" s="35"/>
      <c r="AH122" s="35"/>
      <c r="AI122" s="17"/>
      <c r="AJ122" s="17"/>
      <c r="AK122" s="17"/>
      <c r="AL122" s="17"/>
      <c r="AM122" s="17"/>
      <c r="AN122" s="19"/>
      <c r="AO122" s="19"/>
      <c r="AP122" s="35"/>
      <c r="AQ122" s="35"/>
    </row>
    <row r="123" spans="1:43" s="33" customFormat="1" ht="12.75" outlineLevel="1">
      <c r="A123" s="64" t="s">
        <v>324</v>
      </c>
      <c r="B123" s="64"/>
      <c r="C123" s="64"/>
      <c r="D123" s="64" t="s">
        <v>173</v>
      </c>
      <c r="E123" s="64" t="s">
        <v>49</v>
      </c>
      <c r="F123" s="65">
        <f>3*22*0.5</f>
        <v>33</v>
      </c>
      <c r="G123" s="96">
        <f t="shared" si="42"/>
        <v>0</v>
      </c>
      <c r="H123" s="86"/>
      <c r="I123" s="86"/>
      <c r="J123" s="96">
        <f t="shared" si="43"/>
        <v>0</v>
      </c>
      <c r="K123" s="71">
        <f t="shared" si="44"/>
        <v>0</v>
      </c>
      <c r="L123" s="71">
        <f t="shared" si="45"/>
        <v>0</v>
      </c>
      <c r="M123" s="86">
        <v>0</v>
      </c>
      <c r="N123" s="71">
        <f t="shared" si="46"/>
        <v>0</v>
      </c>
      <c r="O123" s="97">
        <f t="shared" si="47"/>
        <v>0</v>
      </c>
      <c r="P123" s="31"/>
      <c r="Q123" s="32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2"/>
      <c r="AC123" s="32"/>
      <c r="AD123" s="32"/>
      <c r="AE123" s="30"/>
      <c r="AF123" s="32"/>
      <c r="AG123" s="32"/>
      <c r="AH123" s="32"/>
      <c r="AI123" s="30"/>
      <c r="AJ123" s="30"/>
      <c r="AK123" s="30"/>
      <c r="AL123" s="30"/>
      <c r="AM123" s="30"/>
      <c r="AN123" s="19"/>
      <c r="AO123" s="19"/>
      <c r="AP123" s="35"/>
      <c r="AQ123" s="35"/>
    </row>
    <row r="124" spans="1:41" s="33" customFormat="1" ht="25.5" outlineLevel="1">
      <c r="A124" s="64" t="s">
        <v>325</v>
      </c>
      <c r="B124" s="64"/>
      <c r="C124" s="64"/>
      <c r="D124" s="63" t="s">
        <v>346</v>
      </c>
      <c r="E124" s="64" t="s">
        <v>107</v>
      </c>
      <c r="F124" s="65">
        <f>1.5+0.8</f>
        <v>2.3</v>
      </c>
      <c r="G124" s="96">
        <f t="shared" si="42"/>
        <v>0</v>
      </c>
      <c r="H124" s="86"/>
      <c r="I124" s="86"/>
      <c r="J124" s="96">
        <f t="shared" si="43"/>
        <v>0</v>
      </c>
      <c r="K124" s="71">
        <f t="shared" si="44"/>
        <v>0</v>
      </c>
      <c r="L124" s="71">
        <f t="shared" si="45"/>
        <v>0</v>
      </c>
      <c r="M124" s="86">
        <v>0</v>
      </c>
      <c r="N124" s="71">
        <f t="shared" si="46"/>
        <v>0</v>
      </c>
      <c r="O124" s="97">
        <f t="shared" si="47"/>
        <v>0</v>
      </c>
      <c r="P124" s="31"/>
      <c r="Q124" s="32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2"/>
      <c r="AC124" s="32"/>
      <c r="AD124" s="32"/>
      <c r="AE124" s="30"/>
      <c r="AF124" s="32"/>
      <c r="AG124" s="32"/>
      <c r="AH124" s="32"/>
      <c r="AI124" s="30"/>
      <c r="AJ124" s="30"/>
      <c r="AK124" s="30"/>
      <c r="AL124" s="30"/>
      <c r="AM124" s="30"/>
      <c r="AN124" s="30"/>
      <c r="AO124" s="30"/>
    </row>
    <row r="125" spans="1:41" ht="12.75">
      <c r="A125" s="99"/>
      <c r="B125" s="99"/>
      <c r="C125" s="70" t="s">
        <v>21</v>
      </c>
      <c r="D125" s="120" t="s">
        <v>41</v>
      </c>
      <c r="E125" s="121"/>
      <c r="F125" s="121"/>
      <c r="G125" s="121"/>
      <c r="H125" s="68"/>
      <c r="I125" s="68"/>
      <c r="J125" s="100">
        <f>SUM(J126)</f>
        <v>0</v>
      </c>
      <c r="K125" s="100">
        <f>SUM(K126)</f>
        <v>0</v>
      </c>
      <c r="L125" s="100">
        <f>L126</f>
        <v>0</v>
      </c>
      <c r="M125" s="69"/>
      <c r="N125" s="100">
        <f>SUM(N126:N126)</f>
        <v>0</v>
      </c>
      <c r="O125" s="92"/>
      <c r="P125" s="17"/>
      <c r="Q125" s="17"/>
      <c r="R125" s="29"/>
      <c r="S125" s="28"/>
      <c r="T125" s="29"/>
      <c r="U125" s="29"/>
      <c r="V125" s="29"/>
      <c r="W125" s="29"/>
      <c r="X125" s="29"/>
      <c r="Y125" s="29"/>
      <c r="Z125" s="29"/>
      <c r="AA125" s="28"/>
      <c r="AB125" s="17"/>
      <c r="AC125" s="17"/>
      <c r="AD125" s="17"/>
      <c r="AE125" s="17"/>
      <c r="AF125" s="17"/>
      <c r="AG125" s="17"/>
      <c r="AH125" s="17"/>
      <c r="AI125" s="17"/>
      <c r="AJ125" s="17"/>
      <c r="AK125" s="29"/>
      <c r="AL125" s="29"/>
      <c r="AM125" s="29"/>
      <c r="AN125" s="17"/>
      <c r="AO125" s="17"/>
    </row>
    <row r="126" spans="1:41" ht="12.75" outlineLevel="1">
      <c r="A126" s="64" t="s">
        <v>326</v>
      </c>
      <c r="B126" s="64"/>
      <c r="C126" s="64"/>
      <c r="D126" s="64" t="s">
        <v>158</v>
      </c>
      <c r="E126" s="64" t="s">
        <v>52</v>
      </c>
      <c r="F126" s="71">
        <f>N103+N98+N94+N87+N83+N62+N46+N30+N28+N21+N19+N12+N127+N135</f>
        <v>0</v>
      </c>
      <c r="G126" s="96">
        <f t="shared" si="42"/>
        <v>0</v>
      </c>
      <c r="H126" s="86"/>
      <c r="I126" s="86"/>
      <c r="J126" s="96">
        <f>H126*F126</f>
        <v>0</v>
      </c>
      <c r="K126" s="71">
        <f>I126*F126</f>
        <v>0</v>
      </c>
      <c r="L126" s="71">
        <f>F126*G126</f>
        <v>0</v>
      </c>
      <c r="M126" s="86">
        <v>0</v>
      </c>
      <c r="N126" s="71"/>
      <c r="O126" s="97">
        <f>L126-(H126*F126+I126*F126)</f>
        <v>0</v>
      </c>
      <c r="P126" s="34"/>
      <c r="Q126" s="35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35"/>
      <c r="AC126" s="35"/>
      <c r="AD126" s="35"/>
      <c r="AE126" s="17"/>
      <c r="AF126" s="35"/>
      <c r="AG126" s="35"/>
      <c r="AH126" s="35"/>
      <c r="AI126" s="17"/>
      <c r="AJ126" s="17"/>
      <c r="AK126" s="17"/>
      <c r="AL126" s="17"/>
      <c r="AM126" s="17"/>
      <c r="AN126" s="17"/>
      <c r="AO126" s="17"/>
    </row>
    <row r="127" spans="1:41" ht="12.75">
      <c r="A127" s="99"/>
      <c r="B127" s="99"/>
      <c r="C127" s="70" t="s">
        <v>22</v>
      </c>
      <c r="D127" s="120" t="s">
        <v>42</v>
      </c>
      <c r="E127" s="121"/>
      <c r="F127" s="121"/>
      <c r="G127" s="121"/>
      <c r="H127" s="68"/>
      <c r="I127" s="68"/>
      <c r="J127" s="100">
        <f>SUM(J128:J129)</f>
        <v>0</v>
      </c>
      <c r="K127" s="100">
        <f>SUM(K128:K129)</f>
        <v>0</v>
      </c>
      <c r="L127" s="100">
        <f>J127+K127</f>
        <v>0</v>
      </c>
      <c r="M127" s="69"/>
      <c r="N127" s="100">
        <f>SUM(N128:N129)</f>
        <v>0</v>
      </c>
      <c r="O127" s="92"/>
      <c r="P127" s="17"/>
      <c r="Q127" s="17"/>
      <c r="R127" s="29"/>
      <c r="S127" s="28"/>
      <c r="T127" s="29"/>
      <c r="U127" s="29"/>
      <c r="V127" s="29"/>
      <c r="W127" s="29"/>
      <c r="X127" s="29"/>
      <c r="Y127" s="29"/>
      <c r="Z127" s="29"/>
      <c r="AA127" s="28"/>
      <c r="AB127" s="17"/>
      <c r="AC127" s="17"/>
      <c r="AD127" s="17"/>
      <c r="AE127" s="17"/>
      <c r="AF127" s="17"/>
      <c r="AG127" s="17"/>
      <c r="AH127" s="17"/>
      <c r="AI127" s="17"/>
      <c r="AJ127" s="17"/>
      <c r="AK127" s="29"/>
      <c r="AL127" s="29"/>
      <c r="AM127" s="29"/>
      <c r="AN127" s="39"/>
      <c r="AO127" s="17"/>
    </row>
    <row r="128" spans="1:41" ht="25.5" outlineLevel="1">
      <c r="A128" s="64" t="s">
        <v>327</v>
      </c>
      <c r="B128" s="64"/>
      <c r="C128" s="64"/>
      <c r="D128" s="63" t="s">
        <v>369</v>
      </c>
      <c r="E128" s="64" t="s">
        <v>113</v>
      </c>
      <c r="F128" s="65">
        <v>1</v>
      </c>
      <c r="G128" s="96">
        <f>H128+I128</f>
        <v>0</v>
      </c>
      <c r="H128" s="86"/>
      <c r="I128" s="86"/>
      <c r="J128" s="96">
        <f>H128*F128</f>
        <v>0</v>
      </c>
      <c r="K128" s="71">
        <f>I128*F128</f>
        <v>0</v>
      </c>
      <c r="L128" s="71">
        <f>F128*G128</f>
        <v>0</v>
      </c>
      <c r="M128" s="86">
        <v>0</v>
      </c>
      <c r="N128" s="71">
        <f>F128*M128</f>
        <v>0</v>
      </c>
      <c r="O128" s="97">
        <f>L128-(H128*F128+I128*F128)</f>
        <v>0</v>
      </c>
      <c r="P128" s="34"/>
      <c r="Q128" s="35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35"/>
      <c r="AC128" s="35"/>
      <c r="AD128" s="35"/>
      <c r="AE128" s="17"/>
      <c r="AF128" s="35"/>
      <c r="AG128" s="35"/>
      <c r="AH128" s="35"/>
      <c r="AI128" s="17"/>
      <c r="AJ128" s="17"/>
      <c r="AK128" s="17"/>
      <c r="AL128" s="17"/>
      <c r="AM128" s="17"/>
      <c r="AN128" s="17"/>
      <c r="AO128" s="17"/>
    </row>
    <row r="129" spans="1:41" ht="12.75" outlineLevel="1">
      <c r="A129" s="64" t="s">
        <v>198</v>
      </c>
      <c r="B129" s="64"/>
      <c r="C129" s="64"/>
      <c r="D129" s="64" t="s">
        <v>350</v>
      </c>
      <c r="E129" s="64" t="s">
        <v>113</v>
      </c>
      <c r="F129" s="65">
        <v>1</v>
      </c>
      <c r="G129" s="96">
        <f>H129+I129</f>
        <v>0</v>
      </c>
      <c r="H129" s="86"/>
      <c r="I129" s="86"/>
      <c r="J129" s="96">
        <f>H129*F129</f>
        <v>0</v>
      </c>
      <c r="K129" s="71">
        <f>I129*F129</f>
        <v>0</v>
      </c>
      <c r="L129" s="71">
        <f>F129*G129</f>
        <v>0</v>
      </c>
      <c r="M129" s="86">
        <v>0</v>
      </c>
      <c r="N129" s="71">
        <f>F129*M129</f>
        <v>0</v>
      </c>
      <c r="O129" s="97">
        <f>L129-(H129*F129+I129*F129)</f>
        <v>0</v>
      </c>
      <c r="P129" s="34"/>
      <c r="Q129" s="35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35"/>
      <c r="AC129" s="35"/>
      <c r="AD129" s="35"/>
      <c r="AE129" s="17"/>
      <c r="AF129" s="35"/>
      <c r="AG129" s="35"/>
      <c r="AH129" s="35"/>
      <c r="AI129" s="17"/>
      <c r="AJ129" s="17"/>
      <c r="AK129" s="17"/>
      <c r="AL129" s="17"/>
      <c r="AM129" s="17"/>
      <c r="AN129" s="17"/>
      <c r="AO129" s="17"/>
    </row>
    <row r="130" spans="1:41" ht="12.75">
      <c r="A130" s="99"/>
      <c r="B130" s="99"/>
      <c r="C130" s="70" t="s">
        <v>23</v>
      </c>
      <c r="D130" s="120" t="s">
        <v>43</v>
      </c>
      <c r="E130" s="120"/>
      <c r="F130" s="120"/>
      <c r="G130" s="120"/>
      <c r="H130" s="67"/>
      <c r="I130" s="67"/>
      <c r="J130" s="100">
        <f>SUM(J131:J134)</f>
        <v>0</v>
      </c>
      <c r="K130" s="100">
        <f>SUM(K131:K134)</f>
        <v>0</v>
      </c>
      <c r="L130" s="100">
        <f>J130+K130</f>
        <v>0</v>
      </c>
      <c r="M130" s="69"/>
      <c r="N130" s="100">
        <f>SUM(N131:N134)</f>
        <v>0</v>
      </c>
      <c r="O130" s="92"/>
      <c r="P130" s="17"/>
      <c r="Q130" s="17"/>
      <c r="R130" s="29"/>
      <c r="S130" s="28"/>
      <c r="T130" s="29"/>
      <c r="U130" s="29"/>
      <c r="V130" s="29"/>
      <c r="W130" s="29"/>
      <c r="X130" s="29"/>
      <c r="Y130" s="29"/>
      <c r="Z130" s="29"/>
      <c r="AA130" s="28"/>
      <c r="AB130" s="17"/>
      <c r="AC130" s="17"/>
      <c r="AD130" s="17"/>
      <c r="AE130" s="17"/>
      <c r="AF130" s="17"/>
      <c r="AG130" s="17"/>
      <c r="AH130" s="17"/>
      <c r="AI130" s="17"/>
      <c r="AJ130" s="17"/>
      <c r="AK130" s="29"/>
      <c r="AL130" s="29"/>
      <c r="AM130" s="29"/>
      <c r="AN130" s="17"/>
      <c r="AO130" s="17"/>
    </row>
    <row r="131" spans="1:41" s="33" customFormat="1" ht="12.75" outlineLevel="1">
      <c r="A131" s="64" t="s">
        <v>199</v>
      </c>
      <c r="B131" s="64"/>
      <c r="C131" s="64"/>
      <c r="D131" s="64" t="s">
        <v>108</v>
      </c>
      <c r="E131" s="64" t="s">
        <v>52</v>
      </c>
      <c r="F131" s="71">
        <f>N106</f>
        <v>0</v>
      </c>
      <c r="G131" s="96">
        <f>H131+I131</f>
        <v>0</v>
      </c>
      <c r="H131" s="86"/>
      <c r="I131" s="86"/>
      <c r="J131" s="96">
        <f>H131*F131</f>
        <v>0</v>
      </c>
      <c r="K131" s="71">
        <f>I131*F131</f>
        <v>0</v>
      </c>
      <c r="L131" s="71">
        <f>F131*G131</f>
        <v>0</v>
      </c>
      <c r="M131" s="86">
        <v>0</v>
      </c>
      <c r="N131" s="71">
        <f>F131*M131</f>
        <v>0</v>
      </c>
      <c r="O131" s="97">
        <f>L131-(H131*F131+I131*F131)</f>
        <v>0</v>
      </c>
      <c r="P131" s="31"/>
      <c r="Q131" s="32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32"/>
      <c r="AE131" s="30"/>
      <c r="AF131" s="32"/>
      <c r="AG131" s="32"/>
      <c r="AH131" s="32"/>
      <c r="AI131" s="30"/>
      <c r="AJ131" s="30"/>
      <c r="AK131" s="30"/>
      <c r="AL131" s="30"/>
      <c r="AM131" s="30"/>
      <c r="AN131" s="44"/>
      <c r="AO131" s="30"/>
    </row>
    <row r="132" spans="1:41" s="33" customFormat="1" ht="12.75" outlineLevel="1">
      <c r="A132" s="64" t="s">
        <v>200</v>
      </c>
      <c r="B132" s="64"/>
      <c r="C132" s="64"/>
      <c r="D132" s="64" t="s">
        <v>109</v>
      </c>
      <c r="E132" s="64" t="s">
        <v>52</v>
      </c>
      <c r="F132" s="71">
        <f>N106</f>
        <v>0</v>
      </c>
      <c r="G132" s="96">
        <f>H132+I132</f>
        <v>0</v>
      </c>
      <c r="H132" s="86"/>
      <c r="I132" s="86"/>
      <c r="J132" s="96">
        <f>H132*F132</f>
        <v>0</v>
      </c>
      <c r="K132" s="71">
        <f>I132*F132</f>
        <v>0</v>
      </c>
      <c r="L132" s="71">
        <f>F132*G132</f>
        <v>0</v>
      </c>
      <c r="M132" s="86">
        <v>0</v>
      </c>
      <c r="N132" s="71">
        <f>F132*M132</f>
        <v>0</v>
      </c>
      <c r="O132" s="97">
        <f>L132-(H132*F132+I132*F132)</f>
        <v>0</v>
      </c>
      <c r="P132" s="31"/>
      <c r="Q132" s="32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32"/>
      <c r="AE132" s="30"/>
      <c r="AF132" s="32"/>
      <c r="AG132" s="32"/>
      <c r="AH132" s="32"/>
      <c r="AI132" s="30"/>
      <c r="AJ132" s="30"/>
      <c r="AK132" s="30"/>
      <c r="AL132" s="30"/>
      <c r="AM132" s="30"/>
      <c r="AN132" s="30"/>
      <c r="AO132" s="30"/>
    </row>
    <row r="133" spans="1:41" s="33" customFormat="1" ht="12.75" outlineLevel="1">
      <c r="A133" s="64" t="s">
        <v>328</v>
      </c>
      <c r="B133" s="64"/>
      <c r="C133" s="64"/>
      <c r="D133" s="64" t="s">
        <v>110</v>
      </c>
      <c r="E133" s="64" t="s">
        <v>52</v>
      </c>
      <c r="F133" s="71">
        <f>N106*20</f>
        <v>0</v>
      </c>
      <c r="G133" s="96">
        <f>H133+I133</f>
        <v>0</v>
      </c>
      <c r="H133" s="86"/>
      <c r="I133" s="86"/>
      <c r="J133" s="96">
        <f>H133*F133</f>
        <v>0</v>
      </c>
      <c r="K133" s="71">
        <f>I133*F133</f>
        <v>0</v>
      </c>
      <c r="L133" s="71">
        <f>F133*G133</f>
        <v>0</v>
      </c>
      <c r="M133" s="86">
        <v>0</v>
      </c>
      <c r="N133" s="71">
        <f>F133*M133</f>
        <v>0</v>
      </c>
      <c r="O133" s="97">
        <f>L133-(H133*F133+I133*F133)</f>
        <v>0</v>
      </c>
      <c r="P133" s="31"/>
      <c r="Q133" s="32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32"/>
      <c r="AE133" s="30"/>
      <c r="AF133" s="32"/>
      <c r="AG133" s="32"/>
      <c r="AH133" s="32"/>
      <c r="AI133" s="30"/>
      <c r="AJ133" s="30"/>
      <c r="AK133" s="30"/>
      <c r="AL133" s="30"/>
      <c r="AM133" s="30"/>
      <c r="AN133" s="30"/>
      <c r="AO133" s="30"/>
    </row>
    <row r="134" spans="1:41" s="33" customFormat="1" ht="12.75" outlineLevel="1">
      <c r="A134" s="64" t="s">
        <v>329</v>
      </c>
      <c r="B134" s="64"/>
      <c r="C134" s="64"/>
      <c r="D134" s="64" t="s">
        <v>125</v>
      </c>
      <c r="E134" s="64" t="s">
        <v>52</v>
      </c>
      <c r="F134" s="71">
        <f>N106</f>
        <v>0</v>
      </c>
      <c r="G134" s="96">
        <f>H134+I134</f>
        <v>0</v>
      </c>
      <c r="H134" s="86"/>
      <c r="I134" s="86"/>
      <c r="J134" s="96">
        <f>H134*F134</f>
        <v>0</v>
      </c>
      <c r="K134" s="71">
        <f>I134*F134</f>
        <v>0</v>
      </c>
      <c r="L134" s="71">
        <f>F134*G134</f>
        <v>0</v>
      </c>
      <c r="M134" s="86">
        <v>0</v>
      </c>
      <c r="N134" s="71">
        <f>F134*M134</f>
        <v>0</v>
      </c>
      <c r="O134" s="97">
        <f>L134-(H134*F134+I134*F134)</f>
        <v>0</v>
      </c>
      <c r="P134" s="31"/>
      <c r="Q134" s="32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32"/>
      <c r="AE134" s="30"/>
      <c r="AF134" s="32"/>
      <c r="AG134" s="32"/>
      <c r="AH134" s="32"/>
      <c r="AI134" s="30"/>
      <c r="AJ134" s="30"/>
      <c r="AK134" s="30"/>
      <c r="AL134" s="30"/>
      <c r="AM134" s="30"/>
      <c r="AN134" s="30"/>
      <c r="AO134" s="30"/>
    </row>
    <row r="135" spans="1:41" ht="12.75">
      <c r="A135" s="99"/>
      <c r="B135" s="99"/>
      <c r="C135" s="70" t="s">
        <v>102</v>
      </c>
      <c r="D135" s="120" t="s">
        <v>89</v>
      </c>
      <c r="E135" s="120"/>
      <c r="F135" s="120"/>
      <c r="G135" s="120"/>
      <c r="H135" s="67"/>
      <c r="I135" s="67"/>
      <c r="J135" s="100">
        <f>SUM(J136:J152)</f>
        <v>0</v>
      </c>
      <c r="K135" s="100">
        <f>SUM(K136:K152)</f>
        <v>0</v>
      </c>
      <c r="L135" s="100">
        <f>J135+K135</f>
        <v>0</v>
      </c>
      <c r="M135" s="69"/>
      <c r="N135" s="100">
        <f>SUM(N136:N152)</f>
        <v>0</v>
      </c>
      <c r="O135" s="98"/>
      <c r="P135" s="34"/>
      <c r="Q135" s="35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35"/>
      <c r="AC135" s="35"/>
      <c r="AD135" s="35"/>
      <c r="AE135" s="17"/>
      <c r="AF135" s="35"/>
      <c r="AG135" s="35"/>
      <c r="AH135" s="35"/>
      <c r="AI135" s="17"/>
      <c r="AJ135" s="17"/>
      <c r="AK135" s="17"/>
      <c r="AL135" s="17"/>
      <c r="AM135" s="17"/>
      <c r="AN135" s="17"/>
      <c r="AO135" s="17"/>
    </row>
    <row r="136" spans="1:41" ht="12.75" outlineLevel="1">
      <c r="A136" s="64" t="s">
        <v>330</v>
      </c>
      <c r="B136" s="64"/>
      <c r="C136" s="64"/>
      <c r="D136" s="64" t="s">
        <v>159</v>
      </c>
      <c r="E136" s="64" t="s">
        <v>113</v>
      </c>
      <c r="F136" s="65">
        <v>1</v>
      </c>
      <c r="G136" s="96">
        <f aca="true" t="shared" si="48" ref="G136:G152">H136+I136</f>
        <v>0</v>
      </c>
      <c r="H136" s="86"/>
      <c r="I136" s="86"/>
      <c r="J136" s="96">
        <f aca="true" t="shared" si="49" ref="J136:J152">H136*F136</f>
        <v>0</v>
      </c>
      <c r="K136" s="71">
        <f aca="true" t="shared" si="50" ref="K136:K152">I136*F136</f>
        <v>0</v>
      </c>
      <c r="L136" s="71">
        <f aca="true" t="shared" si="51" ref="L136:L152">F136*G136</f>
        <v>0</v>
      </c>
      <c r="M136" s="86">
        <v>0</v>
      </c>
      <c r="N136" s="71">
        <f aca="true" t="shared" si="52" ref="N136:N152">F136*M136</f>
        <v>0</v>
      </c>
      <c r="O136" s="97">
        <f aca="true" t="shared" si="53" ref="O136:O152">L136-(H136*F136+I136*F136)</f>
        <v>0</v>
      </c>
      <c r="P136" s="34"/>
      <c r="Q136" s="35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35"/>
      <c r="AC136" s="35"/>
      <c r="AD136" s="35"/>
      <c r="AE136" s="17"/>
      <c r="AF136" s="35"/>
      <c r="AG136" s="35"/>
      <c r="AH136" s="35"/>
      <c r="AI136" s="17"/>
      <c r="AJ136" s="17"/>
      <c r="AK136" s="17"/>
      <c r="AL136" s="17"/>
      <c r="AM136" s="17"/>
      <c r="AN136" s="17"/>
      <c r="AO136" s="17"/>
    </row>
    <row r="137" spans="1:41" s="33" customFormat="1" ht="12.75" outlineLevel="1">
      <c r="A137" s="64" t="s">
        <v>201</v>
      </c>
      <c r="B137" s="64"/>
      <c r="C137" s="64"/>
      <c r="D137" s="64" t="s">
        <v>111</v>
      </c>
      <c r="E137" s="64" t="s">
        <v>113</v>
      </c>
      <c r="F137" s="65">
        <v>1</v>
      </c>
      <c r="G137" s="96">
        <f t="shared" si="48"/>
        <v>0</v>
      </c>
      <c r="H137" s="86"/>
      <c r="I137" s="86"/>
      <c r="J137" s="96">
        <f t="shared" si="49"/>
        <v>0</v>
      </c>
      <c r="K137" s="71">
        <f t="shared" si="50"/>
        <v>0</v>
      </c>
      <c r="L137" s="71">
        <f t="shared" si="51"/>
        <v>0</v>
      </c>
      <c r="M137" s="86">
        <v>0</v>
      </c>
      <c r="N137" s="71">
        <f t="shared" si="52"/>
        <v>0</v>
      </c>
      <c r="O137" s="97">
        <f t="shared" si="53"/>
        <v>0</v>
      </c>
      <c r="P137" s="31"/>
      <c r="Q137" s="32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32"/>
      <c r="AE137" s="30"/>
      <c r="AF137" s="32"/>
      <c r="AG137" s="32"/>
      <c r="AH137" s="32"/>
      <c r="AI137" s="30"/>
      <c r="AJ137" s="30"/>
      <c r="AK137" s="30"/>
      <c r="AL137" s="30"/>
      <c r="AM137" s="30"/>
      <c r="AN137" s="30"/>
      <c r="AO137" s="30"/>
    </row>
    <row r="138" spans="1:41" ht="12.75" outlineLevel="1">
      <c r="A138" s="64" t="s">
        <v>331</v>
      </c>
      <c r="B138" s="64"/>
      <c r="C138" s="64"/>
      <c r="D138" s="64" t="s">
        <v>208</v>
      </c>
      <c r="E138" s="64" t="s">
        <v>51</v>
      </c>
      <c r="F138" s="65">
        <v>1</v>
      </c>
      <c r="G138" s="96">
        <f t="shared" si="48"/>
        <v>0</v>
      </c>
      <c r="H138" s="86"/>
      <c r="I138" s="86"/>
      <c r="J138" s="96">
        <f t="shared" si="49"/>
        <v>0</v>
      </c>
      <c r="K138" s="71">
        <f t="shared" si="50"/>
        <v>0</v>
      </c>
      <c r="L138" s="71">
        <f t="shared" si="51"/>
        <v>0</v>
      </c>
      <c r="M138" s="86">
        <v>0</v>
      </c>
      <c r="N138" s="71">
        <f t="shared" si="52"/>
        <v>0</v>
      </c>
      <c r="O138" s="97">
        <f t="shared" si="53"/>
        <v>0</v>
      </c>
      <c r="P138" s="34"/>
      <c r="Q138" s="35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35"/>
      <c r="AC138" s="35"/>
      <c r="AD138" s="35"/>
      <c r="AE138" s="17"/>
      <c r="AF138" s="35"/>
      <c r="AG138" s="35"/>
      <c r="AH138" s="35"/>
      <c r="AI138" s="17"/>
      <c r="AJ138" s="17"/>
      <c r="AK138" s="17"/>
      <c r="AL138" s="17"/>
      <c r="AM138" s="17"/>
      <c r="AN138" s="17"/>
      <c r="AO138" s="17"/>
    </row>
    <row r="139" spans="1:40" ht="13.5" customHeight="1" outlineLevel="1">
      <c r="A139" s="64" t="s">
        <v>332</v>
      </c>
      <c r="B139" s="64"/>
      <c r="C139" s="64"/>
      <c r="D139" s="64" t="s">
        <v>252</v>
      </c>
      <c r="E139" s="64" t="s">
        <v>51</v>
      </c>
      <c r="F139" s="65">
        <v>6</v>
      </c>
      <c r="G139" s="96">
        <f t="shared" si="48"/>
        <v>0</v>
      </c>
      <c r="H139" s="86"/>
      <c r="I139" s="86"/>
      <c r="J139" s="96">
        <f t="shared" si="49"/>
        <v>0</v>
      </c>
      <c r="K139" s="71">
        <f t="shared" si="50"/>
        <v>0</v>
      </c>
      <c r="L139" s="71">
        <f t="shared" si="51"/>
        <v>0</v>
      </c>
      <c r="M139" s="86">
        <v>0</v>
      </c>
      <c r="N139" s="71">
        <f t="shared" si="52"/>
        <v>0</v>
      </c>
      <c r="O139" s="97">
        <f t="shared" si="53"/>
        <v>0</v>
      </c>
      <c r="P139" s="34"/>
      <c r="Q139" s="35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35">
        <f aca="true" t="shared" si="54" ref="AB139:AB148">IF(AF139=0,L139,0)</f>
        <v>0</v>
      </c>
      <c r="AC139" s="35">
        <f aca="true" t="shared" si="55" ref="AC139:AC148">IF(AF139=10,L139,0)</f>
        <v>0</v>
      </c>
      <c r="AD139" s="35">
        <f aca="true" t="shared" si="56" ref="AD139:AD148">IF(AF139=20,L139,0)</f>
        <v>0</v>
      </c>
      <c r="AE139" s="17"/>
      <c r="AF139" s="35">
        <v>10</v>
      </c>
      <c r="AG139" s="35">
        <f aca="true" t="shared" si="57" ref="AG139:AG148">G139*1</f>
        <v>0</v>
      </c>
      <c r="AH139" s="35">
        <f aca="true" t="shared" si="58" ref="AH139:AH148">G139*(1-1)</f>
        <v>0</v>
      </c>
      <c r="AI139" s="17"/>
      <c r="AJ139" s="17"/>
      <c r="AK139" s="17"/>
      <c r="AL139" s="17"/>
      <c r="AM139" s="17"/>
      <c r="AN139" s="17"/>
    </row>
    <row r="140" spans="1:40" ht="13.5" customHeight="1" outlineLevel="1">
      <c r="A140" s="64" t="s">
        <v>333</v>
      </c>
      <c r="B140" s="64"/>
      <c r="C140" s="64"/>
      <c r="D140" s="64" t="s">
        <v>172</v>
      </c>
      <c r="E140" s="64" t="s">
        <v>51</v>
      </c>
      <c r="F140" s="65">
        <v>12</v>
      </c>
      <c r="G140" s="96">
        <f t="shared" si="48"/>
        <v>0</v>
      </c>
      <c r="H140" s="86"/>
      <c r="I140" s="86"/>
      <c r="J140" s="96">
        <f t="shared" si="49"/>
        <v>0</v>
      </c>
      <c r="K140" s="71">
        <f t="shared" si="50"/>
        <v>0</v>
      </c>
      <c r="L140" s="71">
        <f t="shared" si="51"/>
        <v>0</v>
      </c>
      <c r="M140" s="86">
        <v>0</v>
      </c>
      <c r="N140" s="71">
        <f t="shared" si="52"/>
        <v>0</v>
      </c>
      <c r="O140" s="97">
        <f t="shared" si="53"/>
        <v>0</v>
      </c>
      <c r="P140" s="34"/>
      <c r="Q140" s="35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35">
        <f t="shared" si="54"/>
        <v>0</v>
      </c>
      <c r="AC140" s="35">
        <f t="shared" si="55"/>
        <v>0</v>
      </c>
      <c r="AD140" s="35">
        <f t="shared" si="56"/>
        <v>0</v>
      </c>
      <c r="AE140" s="17"/>
      <c r="AF140" s="35">
        <v>10</v>
      </c>
      <c r="AG140" s="35">
        <f t="shared" si="57"/>
        <v>0</v>
      </c>
      <c r="AH140" s="35">
        <f t="shared" si="58"/>
        <v>0</v>
      </c>
      <c r="AI140" s="17"/>
      <c r="AJ140" s="17"/>
      <c r="AK140" s="17"/>
      <c r="AL140" s="17"/>
      <c r="AM140" s="17"/>
      <c r="AN140" s="17"/>
    </row>
    <row r="141" spans="1:40" ht="13.5" customHeight="1" outlineLevel="1">
      <c r="A141" s="64" t="s">
        <v>334</v>
      </c>
      <c r="B141" s="64"/>
      <c r="C141" s="64"/>
      <c r="D141" s="64" t="s">
        <v>209</v>
      </c>
      <c r="E141" s="64" t="s">
        <v>51</v>
      </c>
      <c r="F141" s="65">
        <v>9</v>
      </c>
      <c r="G141" s="96">
        <f t="shared" si="48"/>
        <v>0</v>
      </c>
      <c r="H141" s="86"/>
      <c r="I141" s="86"/>
      <c r="J141" s="96">
        <f t="shared" si="49"/>
        <v>0</v>
      </c>
      <c r="K141" s="71">
        <f t="shared" si="50"/>
        <v>0</v>
      </c>
      <c r="L141" s="71">
        <f t="shared" si="51"/>
        <v>0</v>
      </c>
      <c r="M141" s="86">
        <v>0</v>
      </c>
      <c r="N141" s="71">
        <f t="shared" si="52"/>
        <v>0</v>
      </c>
      <c r="O141" s="97">
        <f t="shared" si="53"/>
        <v>0</v>
      </c>
      <c r="P141" s="34"/>
      <c r="Q141" s="35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35">
        <f t="shared" si="54"/>
        <v>0</v>
      </c>
      <c r="AC141" s="35">
        <f t="shared" si="55"/>
        <v>0</v>
      </c>
      <c r="AD141" s="35">
        <f t="shared" si="56"/>
        <v>0</v>
      </c>
      <c r="AE141" s="17"/>
      <c r="AF141" s="35">
        <v>10</v>
      </c>
      <c r="AG141" s="35">
        <f t="shared" si="57"/>
        <v>0</v>
      </c>
      <c r="AH141" s="35">
        <f t="shared" si="58"/>
        <v>0</v>
      </c>
      <c r="AI141" s="17"/>
      <c r="AJ141" s="17"/>
      <c r="AK141" s="17"/>
      <c r="AL141" s="17"/>
      <c r="AM141" s="17"/>
      <c r="AN141" s="17"/>
    </row>
    <row r="142" spans="1:40" ht="13.5" customHeight="1" outlineLevel="1">
      <c r="A142" s="64" t="s">
        <v>340</v>
      </c>
      <c r="B142" s="64"/>
      <c r="C142" s="64"/>
      <c r="D142" s="64" t="s">
        <v>210</v>
      </c>
      <c r="E142" s="64" t="s">
        <v>51</v>
      </c>
      <c r="F142" s="65">
        <v>9</v>
      </c>
      <c r="G142" s="96">
        <f t="shared" si="48"/>
        <v>0</v>
      </c>
      <c r="H142" s="86"/>
      <c r="I142" s="86"/>
      <c r="J142" s="96">
        <f t="shared" si="49"/>
        <v>0</v>
      </c>
      <c r="K142" s="71">
        <f t="shared" si="50"/>
        <v>0</v>
      </c>
      <c r="L142" s="71">
        <f t="shared" si="51"/>
        <v>0</v>
      </c>
      <c r="M142" s="86">
        <v>0</v>
      </c>
      <c r="N142" s="71">
        <f t="shared" si="52"/>
        <v>0</v>
      </c>
      <c r="O142" s="97">
        <f t="shared" si="53"/>
        <v>0</v>
      </c>
      <c r="P142" s="34"/>
      <c r="Q142" s="35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35">
        <f t="shared" si="54"/>
        <v>0</v>
      </c>
      <c r="AC142" s="35">
        <f t="shared" si="55"/>
        <v>0</v>
      </c>
      <c r="AD142" s="35">
        <f t="shared" si="56"/>
        <v>0</v>
      </c>
      <c r="AE142" s="17"/>
      <c r="AF142" s="35">
        <v>10</v>
      </c>
      <c r="AG142" s="35">
        <f t="shared" si="57"/>
        <v>0</v>
      </c>
      <c r="AH142" s="35">
        <f t="shared" si="58"/>
        <v>0</v>
      </c>
      <c r="AI142" s="17"/>
      <c r="AJ142" s="17"/>
      <c r="AK142" s="17"/>
      <c r="AL142" s="17"/>
      <c r="AM142" s="17"/>
      <c r="AN142" s="17"/>
    </row>
    <row r="143" spans="1:40" ht="13.5" customHeight="1" outlineLevel="1">
      <c r="A143" s="64" t="s">
        <v>356</v>
      </c>
      <c r="B143" s="64"/>
      <c r="C143" s="64"/>
      <c r="D143" s="64" t="s">
        <v>211</v>
      </c>
      <c r="E143" s="64" t="s">
        <v>51</v>
      </c>
      <c r="F143" s="65">
        <v>7</v>
      </c>
      <c r="G143" s="96">
        <f t="shared" si="48"/>
        <v>0</v>
      </c>
      <c r="H143" s="86"/>
      <c r="I143" s="86"/>
      <c r="J143" s="96">
        <f t="shared" si="49"/>
        <v>0</v>
      </c>
      <c r="K143" s="71">
        <f t="shared" si="50"/>
        <v>0</v>
      </c>
      <c r="L143" s="71">
        <f t="shared" si="51"/>
        <v>0</v>
      </c>
      <c r="M143" s="86">
        <v>0</v>
      </c>
      <c r="N143" s="71">
        <f t="shared" si="52"/>
        <v>0</v>
      </c>
      <c r="O143" s="97">
        <f t="shared" si="53"/>
        <v>0</v>
      </c>
      <c r="P143" s="34"/>
      <c r="Q143" s="35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35">
        <f t="shared" si="54"/>
        <v>0</v>
      </c>
      <c r="AC143" s="35">
        <f t="shared" si="55"/>
        <v>0</v>
      </c>
      <c r="AD143" s="35">
        <f t="shared" si="56"/>
        <v>0</v>
      </c>
      <c r="AE143" s="17"/>
      <c r="AF143" s="35">
        <v>10</v>
      </c>
      <c r="AG143" s="35">
        <f t="shared" si="57"/>
        <v>0</v>
      </c>
      <c r="AH143" s="35">
        <f t="shared" si="58"/>
        <v>0</v>
      </c>
      <c r="AI143" s="17"/>
      <c r="AJ143" s="17"/>
      <c r="AK143" s="17"/>
      <c r="AL143" s="17"/>
      <c r="AM143" s="17"/>
      <c r="AN143" s="17"/>
    </row>
    <row r="144" spans="1:40" ht="13.5" customHeight="1" outlineLevel="1">
      <c r="A144" s="64" t="s">
        <v>357</v>
      </c>
      <c r="B144" s="64"/>
      <c r="C144" s="64"/>
      <c r="D144" s="64" t="s">
        <v>366</v>
      </c>
      <c r="E144" s="64" t="s">
        <v>51</v>
      </c>
      <c r="F144" s="65">
        <v>9</v>
      </c>
      <c r="G144" s="96">
        <f t="shared" si="48"/>
        <v>0</v>
      </c>
      <c r="H144" s="86"/>
      <c r="I144" s="86"/>
      <c r="J144" s="96">
        <f t="shared" si="49"/>
        <v>0</v>
      </c>
      <c r="K144" s="71">
        <f t="shared" si="50"/>
        <v>0</v>
      </c>
      <c r="L144" s="71">
        <f t="shared" si="51"/>
        <v>0</v>
      </c>
      <c r="M144" s="86">
        <v>0</v>
      </c>
      <c r="N144" s="71">
        <f t="shared" si="52"/>
        <v>0</v>
      </c>
      <c r="O144" s="97">
        <f t="shared" si="53"/>
        <v>0</v>
      </c>
      <c r="P144" s="34"/>
      <c r="Q144" s="35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35">
        <f t="shared" si="54"/>
        <v>0</v>
      </c>
      <c r="AC144" s="35">
        <f t="shared" si="55"/>
        <v>0</v>
      </c>
      <c r="AD144" s="35">
        <f t="shared" si="56"/>
        <v>0</v>
      </c>
      <c r="AE144" s="17"/>
      <c r="AF144" s="35">
        <v>10</v>
      </c>
      <c r="AG144" s="35">
        <f t="shared" si="57"/>
        <v>0</v>
      </c>
      <c r="AH144" s="35">
        <f t="shared" si="58"/>
        <v>0</v>
      </c>
      <c r="AI144" s="17"/>
      <c r="AJ144" s="17"/>
      <c r="AK144" s="17"/>
      <c r="AL144" s="17"/>
      <c r="AM144" s="17"/>
      <c r="AN144" s="17"/>
    </row>
    <row r="145" spans="1:40" ht="13.5" customHeight="1" outlineLevel="1">
      <c r="A145" s="64" t="s">
        <v>358</v>
      </c>
      <c r="B145" s="64"/>
      <c r="C145" s="64"/>
      <c r="D145" s="64" t="s">
        <v>212</v>
      </c>
      <c r="E145" s="64" t="s">
        <v>51</v>
      </c>
      <c r="F145" s="65">
        <v>9</v>
      </c>
      <c r="G145" s="96">
        <f t="shared" si="48"/>
        <v>0</v>
      </c>
      <c r="H145" s="86"/>
      <c r="I145" s="86"/>
      <c r="J145" s="96">
        <f t="shared" si="49"/>
        <v>0</v>
      </c>
      <c r="K145" s="71">
        <f t="shared" si="50"/>
        <v>0</v>
      </c>
      <c r="L145" s="71">
        <f t="shared" si="51"/>
        <v>0</v>
      </c>
      <c r="M145" s="86">
        <v>0</v>
      </c>
      <c r="N145" s="71">
        <f t="shared" si="52"/>
        <v>0</v>
      </c>
      <c r="O145" s="97">
        <f t="shared" si="53"/>
        <v>0</v>
      </c>
      <c r="P145" s="34"/>
      <c r="Q145" s="35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35">
        <f t="shared" si="54"/>
        <v>0</v>
      </c>
      <c r="AC145" s="35">
        <f t="shared" si="55"/>
        <v>0</v>
      </c>
      <c r="AD145" s="35">
        <f t="shared" si="56"/>
        <v>0</v>
      </c>
      <c r="AE145" s="17"/>
      <c r="AF145" s="35">
        <v>10</v>
      </c>
      <c r="AG145" s="35">
        <f t="shared" si="57"/>
        <v>0</v>
      </c>
      <c r="AH145" s="35">
        <f t="shared" si="58"/>
        <v>0</v>
      </c>
      <c r="AI145" s="17"/>
      <c r="AJ145" s="17"/>
      <c r="AK145" s="17"/>
      <c r="AL145" s="17"/>
      <c r="AM145" s="17"/>
      <c r="AN145" s="17"/>
    </row>
    <row r="146" spans="1:40" ht="13.5" customHeight="1" outlineLevel="1">
      <c r="A146" s="64" t="s">
        <v>359</v>
      </c>
      <c r="B146" s="64"/>
      <c r="C146" s="64"/>
      <c r="D146" s="64" t="s">
        <v>213</v>
      </c>
      <c r="E146" s="64" t="s">
        <v>51</v>
      </c>
      <c r="F146" s="65">
        <v>9</v>
      </c>
      <c r="G146" s="96">
        <f t="shared" si="48"/>
        <v>0</v>
      </c>
      <c r="H146" s="86"/>
      <c r="I146" s="86"/>
      <c r="J146" s="96">
        <f t="shared" si="49"/>
        <v>0</v>
      </c>
      <c r="K146" s="71">
        <f t="shared" si="50"/>
        <v>0</v>
      </c>
      <c r="L146" s="71">
        <f t="shared" si="51"/>
        <v>0</v>
      </c>
      <c r="M146" s="86">
        <v>0</v>
      </c>
      <c r="N146" s="71">
        <f t="shared" si="52"/>
        <v>0</v>
      </c>
      <c r="O146" s="97">
        <f t="shared" si="53"/>
        <v>0</v>
      </c>
      <c r="P146" s="34"/>
      <c r="Q146" s="35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35">
        <f t="shared" si="54"/>
        <v>0</v>
      </c>
      <c r="AC146" s="35">
        <f t="shared" si="55"/>
        <v>0</v>
      </c>
      <c r="AD146" s="35">
        <f t="shared" si="56"/>
        <v>0</v>
      </c>
      <c r="AE146" s="17"/>
      <c r="AF146" s="35">
        <v>10</v>
      </c>
      <c r="AG146" s="35">
        <f t="shared" si="57"/>
        <v>0</v>
      </c>
      <c r="AH146" s="35">
        <f t="shared" si="58"/>
        <v>0</v>
      </c>
      <c r="AI146" s="17"/>
      <c r="AJ146" s="17"/>
      <c r="AK146" s="17"/>
      <c r="AL146" s="17"/>
      <c r="AM146" s="17"/>
      <c r="AN146" s="17"/>
    </row>
    <row r="147" spans="1:40" ht="13.5" customHeight="1" outlineLevel="1">
      <c r="A147" s="64" t="s">
        <v>360</v>
      </c>
      <c r="B147" s="64"/>
      <c r="C147" s="64"/>
      <c r="D147" s="64" t="s">
        <v>336</v>
      </c>
      <c r="E147" s="64" t="s">
        <v>51</v>
      </c>
      <c r="F147" s="65">
        <v>5</v>
      </c>
      <c r="G147" s="96">
        <f t="shared" si="48"/>
        <v>0</v>
      </c>
      <c r="H147" s="86"/>
      <c r="I147" s="86"/>
      <c r="J147" s="96">
        <f t="shared" si="49"/>
        <v>0</v>
      </c>
      <c r="K147" s="71">
        <f t="shared" si="50"/>
        <v>0</v>
      </c>
      <c r="L147" s="71">
        <f t="shared" si="51"/>
        <v>0</v>
      </c>
      <c r="M147" s="86">
        <v>0</v>
      </c>
      <c r="N147" s="71">
        <f t="shared" si="52"/>
        <v>0</v>
      </c>
      <c r="O147" s="97">
        <f t="shared" si="53"/>
        <v>0</v>
      </c>
      <c r="P147" s="34"/>
      <c r="Q147" s="35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35">
        <f t="shared" si="54"/>
        <v>0</v>
      </c>
      <c r="AC147" s="35">
        <f t="shared" si="55"/>
        <v>0</v>
      </c>
      <c r="AD147" s="35">
        <f t="shared" si="56"/>
        <v>0</v>
      </c>
      <c r="AE147" s="17"/>
      <c r="AF147" s="35">
        <v>10</v>
      </c>
      <c r="AG147" s="35">
        <f t="shared" si="57"/>
        <v>0</v>
      </c>
      <c r="AH147" s="35">
        <f t="shared" si="58"/>
        <v>0</v>
      </c>
      <c r="AI147" s="17"/>
      <c r="AJ147" s="17"/>
      <c r="AK147" s="17"/>
      <c r="AL147" s="17"/>
      <c r="AM147" s="17"/>
      <c r="AN147" s="17"/>
    </row>
    <row r="148" spans="1:40" s="43" customFormat="1" ht="13.5" customHeight="1" outlineLevel="1">
      <c r="A148" s="64" t="s">
        <v>361</v>
      </c>
      <c r="B148" s="64"/>
      <c r="C148" s="64"/>
      <c r="D148" s="64" t="s">
        <v>351</v>
      </c>
      <c r="E148" s="64" t="s">
        <v>51</v>
      </c>
      <c r="F148" s="65">
        <v>4</v>
      </c>
      <c r="G148" s="96">
        <f t="shared" si="48"/>
        <v>0</v>
      </c>
      <c r="H148" s="86"/>
      <c r="I148" s="86"/>
      <c r="J148" s="96">
        <f t="shared" si="49"/>
        <v>0</v>
      </c>
      <c r="K148" s="71">
        <f t="shared" si="50"/>
        <v>0</v>
      </c>
      <c r="L148" s="71">
        <f t="shared" si="51"/>
        <v>0</v>
      </c>
      <c r="M148" s="86">
        <v>0</v>
      </c>
      <c r="N148" s="71">
        <f t="shared" si="52"/>
        <v>0</v>
      </c>
      <c r="O148" s="97">
        <f t="shared" si="53"/>
        <v>0</v>
      </c>
      <c r="P148" s="41"/>
      <c r="Q148" s="42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2">
        <f t="shared" si="54"/>
        <v>0</v>
      </c>
      <c r="AC148" s="42">
        <f t="shared" si="55"/>
        <v>0</v>
      </c>
      <c r="AD148" s="42">
        <f t="shared" si="56"/>
        <v>0</v>
      </c>
      <c r="AE148" s="40"/>
      <c r="AF148" s="42">
        <v>10</v>
      </c>
      <c r="AG148" s="42">
        <f t="shared" si="57"/>
        <v>0</v>
      </c>
      <c r="AH148" s="42">
        <f t="shared" si="58"/>
        <v>0</v>
      </c>
      <c r="AI148" s="40"/>
      <c r="AJ148" s="40"/>
      <c r="AK148" s="40"/>
      <c r="AL148" s="40"/>
      <c r="AM148" s="40"/>
      <c r="AN148" s="40"/>
    </row>
    <row r="149" spans="1:40" s="43" customFormat="1" ht="13.5" customHeight="1" outlineLevel="1">
      <c r="A149" s="64" t="s">
        <v>362</v>
      </c>
      <c r="B149" s="64"/>
      <c r="C149" s="64"/>
      <c r="D149" s="64" t="s">
        <v>352</v>
      </c>
      <c r="E149" s="64" t="s">
        <v>51</v>
      </c>
      <c r="F149" s="65">
        <v>5</v>
      </c>
      <c r="G149" s="96">
        <f t="shared" si="48"/>
        <v>0</v>
      </c>
      <c r="H149" s="86"/>
      <c r="I149" s="86"/>
      <c r="J149" s="96">
        <f t="shared" si="49"/>
        <v>0</v>
      </c>
      <c r="K149" s="71">
        <f t="shared" si="50"/>
        <v>0</v>
      </c>
      <c r="L149" s="71">
        <f t="shared" si="51"/>
        <v>0</v>
      </c>
      <c r="M149" s="86">
        <v>0</v>
      </c>
      <c r="N149" s="71">
        <f t="shared" si="52"/>
        <v>0</v>
      </c>
      <c r="O149" s="97">
        <f t="shared" si="53"/>
        <v>0</v>
      </c>
      <c r="P149" s="41"/>
      <c r="Q149" s="42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2">
        <f>IF(AF149=0,L149,0)</f>
        <v>0</v>
      </c>
      <c r="AC149" s="42">
        <f>IF(AF149=10,L149,0)</f>
        <v>0</v>
      </c>
      <c r="AD149" s="42">
        <f>IF(AF149=20,L149,0)</f>
        <v>0</v>
      </c>
      <c r="AE149" s="40"/>
      <c r="AF149" s="42">
        <v>10</v>
      </c>
      <c r="AG149" s="42">
        <f>G149*1</f>
        <v>0</v>
      </c>
      <c r="AH149" s="42">
        <f>G149*(1-1)</f>
        <v>0</v>
      </c>
      <c r="AI149" s="40"/>
      <c r="AJ149" s="40"/>
      <c r="AK149" s="40"/>
      <c r="AL149" s="40"/>
      <c r="AM149" s="40"/>
      <c r="AN149" s="40"/>
    </row>
    <row r="150" spans="1:41" s="33" customFormat="1" ht="12.75" outlineLevel="1">
      <c r="A150" s="64" t="s">
        <v>363</v>
      </c>
      <c r="B150" s="64"/>
      <c r="C150" s="64"/>
      <c r="D150" s="64" t="s">
        <v>114</v>
      </c>
      <c r="E150" s="64" t="s">
        <v>113</v>
      </c>
      <c r="F150" s="65">
        <v>1</v>
      </c>
      <c r="G150" s="96">
        <f t="shared" si="48"/>
        <v>0</v>
      </c>
      <c r="H150" s="86"/>
      <c r="I150" s="86"/>
      <c r="J150" s="96">
        <f t="shared" si="49"/>
        <v>0</v>
      </c>
      <c r="K150" s="71">
        <f t="shared" si="50"/>
        <v>0</v>
      </c>
      <c r="L150" s="71">
        <f t="shared" si="51"/>
        <v>0</v>
      </c>
      <c r="M150" s="86">
        <v>0</v>
      </c>
      <c r="N150" s="71">
        <f t="shared" si="52"/>
        <v>0</v>
      </c>
      <c r="O150" s="97">
        <f t="shared" si="53"/>
        <v>0</v>
      </c>
      <c r="P150" s="31"/>
      <c r="Q150" s="32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2"/>
      <c r="AC150" s="32"/>
      <c r="AD150" s="32"/>
      <c r="AE150" s="30"/>
      <c r="AF150" s="32"/>
      <c r="AG150" s="32"/>
      <c r="AH150" s="32"/>
      <c r="AI150" s="30"/>
      <c r="AJ150" s="30"/>
      <c r="AK150" s="30"/>
      <c r="AL150" s="30"/>
      <c r="AM150" s="30"/>
      <c r="AN150" s="30"/>
      <c r="AO150" s="30"/>
    </row>
    <row r="151" spans="1:41" ht="12.75" outlineLevel="1">
      <c r="A151" s="64" t="s">
        <v>364</v>
      </c>
      <c r="B151" s="64"/>
      <c r="C151" s="64"/>
      <c r="D151" s="64" t="s">
        <v>207</v>
      </c>
      <c r="E151" s="64" t="s">
        <v>113</v>
      </c>
      <c r="F151" s="65">
        <v>1</v>
      </c>
      <c r="G151" s="96">
        <f t="shared" si="48"/>
        <v>0</v>
      </c>
      <c r="H151" s="86"/>
      <c r="I151" s="86"/>
      <c r="J151" s="96">
        <f t="shared" si="49"/>
        <v>0</v>
      </c>
      <c r="K151" s="71">
        <f t="shared" si="50"/>
        <v>0</v>
      </c>
      <c r="L151" s="71">
        <f t="shared" si="51"/>
        <v>0</v>
      </c>
      <c r="M151" s="86">
        <v>0</v>
      </c>
      <c r="N151" s="71">
        <f t="shared" si="52"/>
        <v>0</v>
      </c>
      <c r="O151" s="97">
        <f t="shared" si="53"/>
        <v>0</v>
      </c>
      <c r="P151" s="34"/>
      <c r="Q151" s="35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35"/>
      <c r="AC151" s="35"/>
      <c r="AD151" s="35"/>
      <c r="AE151" s="17"/>
      <c r="AF151" s="35"/>
      <c r="AG151" s="35"/>
      <c r="AH151" s="35"/>
      <c r="AI151" s="17"/>
      <c r="AJ151" s="17"/>
      <c r="AK151" s="17"/>
      <c r="AL151" s="17"/>
      <c r="AM151" s="17"/>
      <c r="AN151" s="17"/>
      <c r="AO151" s="17"/>
    </row>
    <row r="152" spans="1:41" ht="13.5" outlineLevel="1" thickBot="1">
      <c r="A152" s="73" t="s">
        <v>365</v>
      </c>
      <c r="B152" s="73"/>
      <c r="C152" s="73"/>
      <c r="D152" s="73" t="s">
        <v>103</v>
      </c>
      <c r="E152" s="73" t="s">
        <v>113</v>
      </c>
      <c r="F152" s="74">
        <v>1</v>
      </c>
      <c r="G152" s="104">
        <f t="shared" si="48"/>
        <v>0</v>
      </c>
      <c r="H152" s="87"/>
      <c r="I152" s="87"/>
      <c r="J152" s="104">
        <f t="shared" si="49"/>
        <v>0</v>
      </c>
      <c r="K152" s="105">
        <f t="shared" si="50"/>
        <v>0</v>
      </c>
      <c r="L152" s="105">
        <f t="shared" si="51"/>
        <v>0</v>
      </c>
      <c r="M152" s="87">
        <v>0</v>
      </c>
      <c r="N152" s="105">
        <f t="shared" si="52"/>
        <v>0</v>
      </c>
      <c r="O152" s="97">
        <f t="shared" si="53"/>
        <v>0</v>
      </c>
      <c r="P152" s="34"/>
      <c r="Q152" s="35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35"/>
      <c r="AC152" s="35"/>
      <c r="AD152" s="35"/>
      <c r="AE152" s="17"/>
      <c r="AF152" s="35"/>
      <c r="AG152" s="35"/>
      <c r="AH152" s="35"/>
      <c r="AI152" s="17"/>
      <c r="AJ152" s="17"/>
      <c r="AK152" s="17"/>
      <c r="AL152" s="17"/>
      <c r="AM152" s="17"/>
      <c r="AN152" s="17"/>
      <c r="AO152" s="17"/>
    </row>
    <row r="153" spans="1:41" ht="12.75">
      <c r="A153" s="106"/>
      <c r="B153" s="106"/>
      <c r="C153" s="106"/>
      <c r="D153" s="106"/>
      <c r="E153" s="106"/>
      <c r="F153" s="106"/>
      <c r="G153" s="106"/>
      <c r="H153" s="75" t="s">
        <v>56</v>
      </c>
      <c r="I153" s="76"/>
      <c r="J153" s="107"/>
      <c r="K153" s="107"/>
      <c r="L153" s="108">
        <f>L12+L19+L21+L28+L30+L46+L62+L76+L83+L87+L94+L98+L103+L106+L125+L127+L130+L135</f>
        <v>0</v>
      </c>
      <c r="M153" s="72"/>
      <c r="N153" s="108"/>
      <c r="O153" s="109"/>
      <c r="P153" s="7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29"/>
      <c r="AC153" s="29"/>
      <c r="AD153" s="29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</row>
    <row r="154" spans="1:39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ht="12.75">
      <c r="A155" s="45" t="s">
        <v>182</v>
      </c>
    </row>
    <row r="156" ht="12.75">
      <c r="A156" s="46"/>
    </row>
    <row r="157" spans="1:4" ht="12.75">
      <c r="A157" s="88" t="s">
        <v>389</v>
      </c>
      <c r="B157" s="89"/>
      <c r="C157" s="89"/>
      <c r="D157" s="89"/>
    </row>
    <row r="158" ht="12.75">
      <c r="A158" s="47" t="s">
        <v>183</v>
      </c>
    </row>
    <row r="159" ht="12.75">
      <c r="A159" s="38" t="s">
        <v>184</v>
      </c>
    </row>
    <row r="161" ht="12.75">
      <c r="A161" s="45" t="s">
        <v>185</v>
      </c>
    </row>
    <row r="163" ht="15" customHeight="1">
      <c r="A163" s="48" t="s">
        <v>370</v>
      </c>
    </row>
    <row r="164" spans="1:11" ht="12.75">
      <c r="A164" s="48" t="s">
        <v>186</v>
      </c>
      <c r="K164" s="18" t="s">
        <v>4</v>
      </c>
    </row>
    <row r="165" ht="12.75">
      <c r="A165" s="48" t="s">
        <v>187</v>
      </c>
    </row>
    <row r="166" ht="12.75">
      <c r="A166" s="49" t="s">
        <v>188</v>
      </c>
    </row>
    <row r="167" ht="12.75">
      <c r="A167" s="48" t="s">
        <v>189</v>
      </c>
    </row>
    <row r="168" ht="12.75">
      <c r="A168" s="49" t="s">
        <v>190</v>
      </c>
    </row>
    <row r="169" ht="12.75">
      <c r="A169" s="49" t="s">
        <v>191</v>
      </c>
    </row>
    <row r="170" ht="12.75">
      <c r="A170" s="49" t="s">
        <v>192</v>
      </c>
    </row>
    <row r="171" ht="12.75">
      <c r="A171" s="49" t="s">
        <v>193</v>
      </c>
    </row>
    <row r="172" ht="12.75">
      <c r="A172" s="49" t="s">
        <v>194</v>
      </c>
    </row>
    <row r="173" ht="12.75">
      <c r="A173" s="49" t="s">
        <v>195</v>
      </c>
    </row>
    <row r="174" ht="12.75">
      <c r="A174" s="49" t="s">
        <v>196</v>
      </c>
    </row>
    <row r="175" ht="12.75">
      <c r="A175" s="50" t="s">
        <v>197</v>
      </c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</sheetData>
  <sheetProtection password="C7A4" sheet="1" objects="1" scenarios="1" selectLockedCells="1"/>
  <mergeCells count="48">
    <mergeCell ref="E2:F3"/>
    <mergeCell ref="G8:H9"/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I2:I3"/>
    <mergeCell ref="I4:I5"/>
    <mergeCell ref="I6:I7"/>
    <mergeCell ref="I8:I9"/>
    <mergeCell ref="E4:F5"/>
    <mergeCell ref="E6:F7"/>
    <mergeCell ref="E8:F9"/>
    <mergeCell ref="G2:H3"/>
    <mergeCell ref="G4:H5"/>
    <mergeCell ref="G6:H7"/>
    <mergeCell ref="D12:G12"/>
    <mergeCell ref="D19:G19"/>
    <mergeCell ref="D21:G21"/>
    <mergeCell ref="D30:G30"/>
    <mergeCell ref="D28:G28"/>
    <mergeCell ref="J10:L10"/>
    <mergeCell ref="G10:I10"/>
    <mergeCell ref="D135:G135"/>
    <mergeCell ref="D46:G46"/>
    <mergeCell ref="D62:G62"/>
    <mergeCell ref="D87:G87"/>
    <mergeCell ref="D94:G94"/>
    <mergeCell ref="D83:G83"/>
    <mergeCell ref="D76:G76"/>
    <mergeCell ref="D98:G98"/>
    <mergeCell ref="D103:G103"/>
    <mergeCell ref="D106:G106"/>
    <mergeCell ref="D125:G125"/>
    <mergeCell ref="D127:G127"/>
    <mergeCell ref="D130:G130"/>
    <mergeCell ref="O10:O11"/>
    <mergeCell ref="M10:N10"/>
    <mergeCell ref="J2:K3"/>
    <mergeCell ref="J4:J5"/>
    <mergeCell ref="J8:J9"/>
    <mergeCell ref="M8:M9"/>
    <mergeCell ref="L8:L9"/>
  </mergeCells>
  <printOptions/>
  <pageMargins left="0.3937007874015748" right="0.7874015748031497" top="0.5905511811023623" bottom="0.5905511811023623" header="0.5118110236220472" footer="0.5118110236220472"/>
  <pageSetup fitToHeight="1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9.140625" style="91" customWidth="1"/>
    <col min="2" max="2" width="11.8515625" style="91" customWidth="1"/>
    <col min="3" max="3" width="21.7109375" style="91" customWidth="1"/>
    <col min="4" max="4" width="23.28125" style="91" customWidth="1"/>
    <col min="5" max="5" width="14.00390625" style="91" customWidth="1"/>
    <col min="6" max="6" width="22.57421875" style="91" customWidth="1"/>
    <col min="7" max="7" width="15.57421875" style="91" customWidth="1"/>
    <col min="8" max="8" width="11.8515625" style="91" customWidth="1"/>
    <col min="9" max="9" width="22.421875" style="91" customWidth="1"/>
    <col min="10" max="16384" width="11.421875" style="91" customWidth="1"/>
  </cols>
  <sheetData>
    <row r="1" spans="1:9" ht="67.5" customHeight="1">
      <c r="A1" s="178" t="s">
        <v>368</v>
      </c>
      <c r="B1" s="179"/>
      <c r="C1" s="179"/>
      <c r="D1" s="179"/>
      <c r="E1" s="179"/>
      <c r="F1" s="179"/>
      <c r="G1" s="179"/>
      <c r="H1" s="179"/>
      <c r="I1" s="179"/>
    </row>
    <row r="2" spans="1:10" ht="12.75">
      <c r="A2" s="180" t="s">
        <v>0</v>
      </c>
      <c r="B2" s="181"/>
      <c r="C2" s="185" t="s">
        <v>203</v>
      </c>
      <c r="D2" s="186"/>
      <c r="E2" s="168" t="s">
        <v>57</v>
      </c>
      <c r="F2" s="168" t="s">
        <v>205</v>
      </c>
      <c r="G2" s="169"/>
      <c r="H2" s="173" t="s">
        <v>94</v>
      </c>
      <c r="I2" s="162" t="s">
        <v>372</v>
      </c>
      <c r="J2" s="2"/>
    </row>
    <row r="3" spans="1:10" ht="12.75">
      <c r="A3" s="182"/>
      <c r="B3" s="172"/>
      <c r="C3" s="187"/>
      <c r="D3" s="187"/>
      <c r="E3" s="171"/>
      <c r="F3" s="170"/>
      <c r="G3" s="170"/>
      <c r="H3" s="170"/>
      <c r="I3" s="163"/>
      <c r="J3" s="2"/>
    </row>
    <row r="4" spans="1:10" ht="12.75">
      <c r="A4" s="183" t="s">
        <v>1</v>
      </c>
      <c r="B4" s="172"/>
      <c r="C4" s="188" t="s">
        <v>204</v>
      </c>
      <c r="D4" s="189"/>
      <c r="E4" s="171" t="s">
        <v>58</v>
      </c>
      <c r="F4" s="171" t="s">
        <v>202</v>
      </c>
      <c r="G4" s="170"/>
      <c r="H4" s="174" t="s">
        <v>94</v>
      </c>
      <c r="I4" s="164" t="s">
        <v>377</v>
      </c>
      <c r="J4" s="2"/>
    </row>
    <row r="5" spans="1:10" ht="12.75">
      <c r="A5" s="182"/>
      <c r="B5" s="172"/>
      <c r="C5" s="189"/>
      <c r="D5" s="189"/>
      <c r="E5" s="171"/>
      <c r="F5" s="170"/>
      <c r="G5" s="170"/>
      <c r="H5" s="170"/>
      <c r="I5" s="163"/>
      <c r="J5" s="2"/>
    </row>
    <row r="6" spans="1:10" ht="12.75">
      <c r="A6" s="183" t="s">
        <v>2</v>
      </c>
      <c r="B6" s="172"/>
      <c r="C6" s="171" t="s">
        <v>206</v>
      </c>
      <c r="D6" s="172"/>
      <c r="E6" s="171" t="s">
        <v>59</v>
      </c>
      <c r="F6" s="171"/>
      <c r="G6" s="172"/>
      <c r="H6" s="171" t="s">
        <v>94</v>
      </c>
      <c r="I6" s="164"/>
      <c r="J6" s="2"/>
    </row>
    <row r="7" spans="1:10" ht="12.75">
      <c r="A7" s="182"/>
      <c r="B7" s="172"/>
      <c r="C7" s="172"/>
      <c r="D7" s="172"/>
      <c r="E7" s="172"/>
      <c r="F7" s="172"/>
      <c r="G7" s="172"/>
      <c r="H7" s="172"/>
      <c r="I7" s="165"/>
      <c r="J7" s="2"/>
    </row>
    <row r="8" spans="1:10" ht="12.75">
      <c r="A8" s="183" t="s">
        <v>45</v>
      </c>
      <c r="B8" s="172"/>
      <c r="C8" s="176" t="s">
        <v>374</v>
      </c>
      <c r="D8" s="172"/>
      <c r="E8" s="171" t="s">
        <v>46</v>
      </c>
      <c r="F8" s="172" t="s">
        <v>378</v>
      </c>
      <c r="G8" s="172"/>
      <c r="H8" s="171" t="s">
        <v>95</v>
      </c>
      <c r="I8" s="164" t="s">
        <v>365</v>
      </c>
      <c r="J8" s="2"/>
    </row>
    <row r="9" spans="1:10" ht="12.75">
      <c r="A9" s="182"/>
      <c r="B9" s="172"/>
      <c r="C9" s="172"/>
      <c r="D9" s="172"/>
      <c r="E9" s="172"/>
      <c r="F9" s="172"/>
      <c r="G9" s="172"/>
      <c r="H9" s="172"/>
      <c r="I9" s="165"/>
      <c r="J9" s="2"/>
    </row>
    <row r="10" spans="1:10" ht="12.75">
      <c r="A10" s="183" t="s">
        <v>3</v>
      </c>
      <c r="B10" s="172"/>
      <c r="C10" s="171"/>
      <c r="D10" s="172"/>
      <c r="E10" s="171" t="s">
        <v>60</v>
      </c>
      <c r="F10" s="84" t="s">
        <v>202</v>
      </c>
      <c r="G10" s="15"/>
      <c r="H10" s="171" t="s">
        <v>96</v>
      </c>
      <c r="I10" s="56" t="s">
        <v>373</v>
      </c>
      <c r="J10" s="2"/>
    </row>
    <row r="11" spans="1:10" ht="12.75">
      <c r="A11" s="184"/>
      <c r="B11" s="175"/>
      <c r="C11" s="175"/>
      <c r="D11" s="175"/>
      <c r="E11" s="175"/>
      <c r="F11" s="9" t="s">
        <v>386</v>
      </c>
      <c r="G11" s="9"/>
      <c r="H11" s="175"/>
      <c r="I11" s="56">
        <v>42919</v>
      </c>
      <c r="J11" s="2"/>
    </row>
    <row r="12" spans="1:9" ht="23.25" customHeight="1">
      <c r="A12" s="166" t="s">
        <v>64</v>
      </c>
      <c r="B12" s="167"/>
      <c r="C12" s="167"/>
      <c r="D12" s="167"/>
      <c r="E12" s="167"/>
      <c r="F12" s="167"/>
      <c r="G12" s="167"/>
      <c r="H12" s="167"/>
      <c r="I12" s="167"/>
    </row>
    <row r="13" spans="1:10" ht="26.25" customHeight="1">
      <c r="A13" s="4" t="s">
        <v>65</v>
      </c>
      <c r="B13" s="160" t="s">
        <v>75</v>
      </c>
      <c r="C13" s="161"/>
      <c r="D13" s="4" t="s">
        <v>77</v>
      </c>
      <c r="E13" s="160" t="s">
        <v>83</v>
      </c>
      <c r="F13" s="161"/>
      <c r="G13" s="4" t="s">
        <v>84</v>
      </c>
      <c r="H13" s="160" t="s">
        <v>97</v>
      </c>
      <c r="I13" s="161"/>
      <c r="J13" s="2"/>
    </row>
    <row r="14" spans="1:10" ht="15" customHeight="1">
      <c r="A14" s="138" t="s">
        <v>66</v>
      </c>
      <c r="B14" s="7" t="s">
        <v>76</v>
      </c>
      <c r="C14" s="10">
        <f>'Stavební rozpočet'!J12+'Stavební rozpočet'!J19+'Stavební rozpočet'!J21+'Stavební rozpočet'!J106</f>
        <v>0</v>
      </c>
      <c r="D14" s="158" t="s">
        <v>78</v>
      </c>
      <c r="E14" s="159"/>
      <c r="F14" s="13" t="s">
        <v>124</v>
      </c>
      <c r="G14" s="158" t="s">
        <v>85</v>
      </c>
      <c r="H14" s="159"/>
      <c r="I14" s="13" t="s">
        <v>124</v>
      </c>
      <c r="J14" s="2"/>
    </row>
    <row r="15" spans="1:10" ht="15" customHeight="1">
      <c r="A15" s="139"/>
      <c r="B15" s="7" t="s">
        <v>61</v>
      </c>
      <c r="C15" s="10">
        <f>'Stavební rozpočet'!K12+'Stavební rozpočet'!K19+'Stavební rozpočet'!K21+'Stavební rozpočet'!K106</f>
        <v>0</v>
      </c>
      <c r="D15" s="158" t="s">
        <v>79</v>
      </c>
      <c r="E15" s="159"/>
      <c r="F15" s="13" t="s">
        <v>124</v>
      </c>
      <c r="G15" s="158" t="s">
        <v>86</v>
      </c>
      <c r="H15" s="159"/>
      <c r="I15" s="13" t="s">
        <v>124</v>
      </c>
      <c r="J15" s="2"/>
    </row>
    <row r="16" spans="1:10" ht="15" customHeight="1">
      <c r="A16" s="140"/>
      <c r="B16" s="7" t="s">
        <v>62</v>
      </c>
      <c r="C16" s="10">
        <f>C14+C15</f>
        <v>0</v>
      </c>
      <c r="D16" s="54"/>
      <c r="E16" s="55"/>
      <c r="F16" s="13"/>
      <c r="G16" s="54"/>
      <c r="H16" s="55"/>
      <c r="I16" s="13"/>
      <c r="J16" s="2"/>
    </row>
    <row r="17" spans="1:10" ht="15" customHeight="1">
      <c r="A17" s="138" t="s">
        <v>67</v>
      </c>
      <c r="B17" s="7" t="s">
        <v>76</v>
      </c>
      <c r="C17" s="10">
        <f>'Stavební rozpočet'!J28+'Stavební rozpočet'!J30+'Stavební rozpočet'!J46+'Stavební rozpočet'!J62+'Stavební rozpočet'!J76+'Stavební rozpočet'!J87+'Stavební rozpočet'!J94+'Stavební rozpočet'!J98+'Stavební rozpočet'!J103</f>
        <v>0</v>
      </c>
      <c r="D17" s="158" t="s">
        <v>80</v>
      </c>
      <c r="E17" s="159"/>
      <c r="F17" s="13" t="s">
        <v>124</v>
      </c>
      <c r="G17" s="158" t="s">
        <v>87</v>
      </c>
      <c r="H17" s="159"/>
      <c r="I17" s="13" t="s">
        <v>124</v>
      </c>
      <c r="J17" s="2"/>
    </row>
    <row r="18" spans="1:10" ht="15" customHeight="1">
      <c r="A18" s="139"/>
      <c r="B18" s="7" t="s">
        <v>61</v>
      </c>
      <c r="C18" s="10">
        <f>'Stavební rozpočet'!K28+'Stavební rozpočet'!K30+'Stavební rozpočet'!K46+'Stavební rozpočet'!K62+'Stavební rozpočet'!K76+'Stavební rozpočet'!K87+'Stavební rozpočet'!K94+'Stavební rozpočet'!K98+'Stavební rozpočet'!K103</f>
        <v>0</v>
      </c>
      <c r="D18" s="158"/>
      <c r="E18" s="159"/>
      <c r="F18" s="11"/>
      <c r="G18" s="158" t="s">
        <v>88</v>
      </c>
      <c r="H18" s="159"/>
      <c r="I18" s="13" t="s">
        <v>124</v>
      </c>
      <c r="J18" s="2"/>
    </row>
    <row r="19" spans="1:10" ht="15" customHeight="1">
      <c r="A19" s="140"/>
      <c r="B19" s="7" t="s">
        <v>62</v>
      </c>
      <c r="C19" s="10">
        <f>C17+C18</f>
        <v>0</v>
      </c>
      <c r="D19" s="54"/>
      <c r="E19" s="55"/>
      <c r="F19" s="11"/>
      <c r="G19" s="54"/>
      <c r="H19" s="55"/>
      <c r="I19" s="13"/>
      <c r="J19" s="2"/>
    </row>
    <row r="20" spans="1:10" ht="15" customHeight="1">
      <c r="A20" s="141" t="s">
        <v>68</v>
      </c>
      <c r="B20" s="7" t="s">
        <v>76</v>
      </c>
      <c r="C20" s="10">
        <f>'Stavební rozpočet'!J127+'Stavební rozpočet'!J83</f>
        <v>0</v>
      </c>
      <c r="D20" s="158"/>
      <c r="E20" s="159"/>
      <c r="F20" s="11"/>
      <c r="G20" s="158" t="s">
        <v>89</v>
      </c>
      <c r="H20" s="159"/>
      <c r="I20" s="13" t="s">
        <v>124</v>
      </c>
      <c r="J20" s="2"/>
    </row>
    <row r="21" spans="1:10" ht="15" customHeight="1">
      <c r="A21" s="142"/>
      <c r="B21" s="7" t="s">
        <v>61</v>
      </c>
      <c r="C21" s="10">
        <f>'Stavební rozpočet'!K83+'Stavební rozpočet'!K127</f>
        <v>0</v>
      </c>
      <c r="D21" s="158"/>
      <c r="E21" s="159"/>
      <c r="F21" s="11"/>
      <c r="G21" s="158" t="s">
        <v>387</v>
      </c>
      <c r="H21" s="159"/>
      <c r="I21" s="13" t="s">
        <v>124</v>
      </c>
      <c r="J21" s="2"/>
    </row>
    <row r="22" spans="1:10" ht="15" customHeight="1">
      <c r="A22" s="143"/>
      <c r="B22" s="7" t="s">
        <v>62</v>
      </c>
      <c r="C22" s="10">
        <f>C20+C21</f>
        <v>0</v>
      </c>
      <c r="D22" s="54"/>
      <c r="E22" s="55"/>
      <c r="F22" s="11"/>
      <c r="G22" s="54"/>
      <c r="H22" s="55"/>
      <c r="I22" s="13"/>
      <c r="J22" s="2"/>
    </row>
    <row r="23" spans="1:10" ht="15" customHeight="1">
      <c r="A23" s="154" t="s">
        <v>69</v>
      </c>
      <c r="B23" s="155"/>
      <c r="C23" s="10">
        <f>'Stavební rozpočet'!L135</f>
        <v>0</v>
      </c>
      <c r="D23" s="158"/>
      <c r="E23" s="159"/>
      <c r="F23" s="11"/>
      <c r="G23" s="158"/>
      <c r="H23" s="159"/>
      <c r="I23" s="11"/>
      <c r="J23" s="2"/>
    </row>
    <row r="24" spans="1:10" ht="15" customHeight="1">
      <c r="A24" s="154" t="s">
        <v>70</v>
      </c>
      <c r="B24" s="155"/>
      <c r="C24" s="10">
        <f>'Stavební rozpočet'!L130+'Stavební rozpočet'!L125</f>
        <v>0</v>
      </c>
      <c r="D24" s="158"/>
      <c r="E24" s="159"/>
      <c r="F24" s="11"/>
      <c r="G24" s="158"/>
      <c r="H24" s="159"/>
      <c r="I24" s="11"/>
      <c r="J24" s="2"/>
    </row>
    <row r="25" spans="1:10" ht="16.5" customHeight="1">
      <c r="A25" s="154" t="s">
        <v>71</v>
      </c>
      <c r="B25" s="155"/>
      <c r="C25" s="10">
        <f>C14+C15+C17+C18+C20+C21+C23+C24</f>
        <v>0</v>
      </c>
      <c r="D25" s="154" t="s">
        <v>81</v>
      </c>
      <c r="E25" s="155"/>
      <c r="F25" s="10">
        <v>0</v>
      </c>
      <c r="G25" s="154" t="s">
        <v>90</v>
      </c>
      <c r="H25" s="155"/>
      <c r="I25" s="10">
        <v>0</v>
      </c>
      <c r="J25" s="2"/>
    </row>
    <row r="26" spans="1:9" ht="12.75">
      <c r="A26" s="144" t="s">
        <v>388</v>
      </c>
      <c r="B26" s="144"/>
      <c r="C26" s="85">
        <f>C25-C22-C19-C16-C23-C24</f>
        <v>0</v>
      </c>
      <c r="D26" s="1"/>
      <c r="E26" s="1"/>
      <c r="F26" s="1"/>
      <c r="G26" s="1"/>
      <c r="H26" s="1"/>
      <c r="I26" s="1"/>
    </row>
    <row r="27" spans="1:9" ht="15" customHeight="1">
      <c r="A27" s="156" t="s">
        <v>72</v>
      </c>
      <c r="B27" s="157"/>
      <c r="C27" s="12">
        <v>0</v>
      </c>
      <c r="D27" s="8"/>
      <c r="E27" s="9"/>
      <c r="F27" s="9"/>
      <c r="G27" s="9"/>
      <c r="H27" s="9"/>
      <c r="I27" s="9"/>
    </row>
    <row r="28" spans="1:10" ht="15" customHeight="1">
      <c r="A28" s="156" t="s">
        <v>122</v>
      </c>
      <c r="B28" s="157"/>
      <c r="C28" s="12">
        <v>0</v>
      </c>
      <c r="D28" s="156" t="s">
        <v>120</v>
      </c>
      <c r="E28" s="157"/>
      <c r="F28" s="12">
        <f>C28*0.15</f>
        <v>0</v>
      </c>
      <c r="G28" s="156" t="s">
        <v>91</v>
      </c>
      <c r="H28" s="157"/>
      <c r="I28" s="12">
        <f>C28</f>
        <v>0</v>
      </c>
      <c r="J28" s="2"/>
    </row>
    <row r="29" spans="1:10" ht="15" customHeight="1">
      <c r="A29" s="156" t="s">
        <v>123</v>
      </c>
      <c r="B29" s="157"/>
      <c r="C29" s="12">
        <f>C25+F25+I25</f>
        <v>0</v>
      </c>
      <c r="D29" s="156" t="s">
        <v>121</v>
      </c>
      <c r="E29" s="157"/>
      <c r="F29" s="12">
        <f>ROUND(C29*(21/100),2)</f>
        <v>0</v>
      </c>
      <c r="G29" s="156" t="s">
        <v>92</v>
      </c>
      <c r="H29" s="157"/>
      <c r="I29" s="12">
        <f>F29+C29</f>
        <v>0</v>
      </c>
      <c r="J29" s="2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10" ht="14.25" customHeight="1">
      <c r="A31" s="151" t="s">
        <v>73</v>
      </c>
      <c r="B31" s="152"/>
      <c r="C31" s="153"/>
      <c r="D31" s="151" t="s">
        <v>82</v>
      </c>
      <c r="E31" s="152"/>
      <c r="F31" s="153"/>
      <c r="G31" s="151" t="s">
        <v>93</v>
      </c>
      <c r="H31" s="152"/>
      <c r="I31" s="153"/>
      <c r="J31" s="3"/>
    </row>
    <row r="32" spans="1:10" ht="14.25" customHeight="1">
      <c r="A32" s="145"/>
      <c r="B32" s="146"/>
      <c r="C32" s="147"/>
      <c r="D32" s="145"/>
      <c r="E32" s="146"/>
      <c r="F32" s="147"/>
      <c r="G32" s="145"/>
      <c r="H32" s="146"/>
      <c r="I32" s="147"/>
      <c r="J32" s="3"/>
    </row>
    <row r="33" spans="1:10" ht="14.25" customHeight="1">
      <c r="A33" s="145"/>
      <c r="B33" s="146"/>
      <c r="C33" s="147"/>
      <c r="D33" s="145"/>
      <c r="E33" s="146"/>
      <c r="F33" s="147"/>
      <c r="G33" s="145"/>
      <c r="H33" s="146"/>
      <c r="I33" s="147"/>
      <c r="J33" s="3"/>
    </row>
    <row r="34" spans="1:10" ht="14.25" customHeight="1">
      <c r="A34" s="145"/>
      <c r="B34" s="146"/>
      <c r="C34" s="147"/>
      <c r="D34" s="145"/>
      <c r="E34" s="146"/>
      <c r="F34" s="147"/>
      <c r="G34" s="145"/>
      <c r="H34" s="146"/>
      <c r="I34" s="147"/>
      <c r="J34" s="3"/>
    </row>
    <row r="35" spans="1:10" ht="14.25" customHeight="1">
      <c r="A35" s="148" t="s">
        <v>74</v>
      </c>
      <c r="B35" s="149"/>
      <c r="C35" s="150"/>
      <c r="D35" s="148" t="s">
        <v>74</v>
      </c>
      <c r="E35" s="149"/>
      <c r="F35" s="150"/>
      <c r="G35" s="148" t="s">
        <v>74</v>
      </c>
      <c r="H35" s="149"/>
      <c r="I35" s="150"/>
      <c r="J35" s="3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8" spans="1:9" ht="12.75">
      <c r="A38" s="14"/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177"/>
      <c r="B39" s="172"/>
      <c r="C39" s="172"/>
      <c r="D39" s="172"/>
      <c r="E39" s="172"/>
      <c r="F39" s="172"/>
      <c r="G39" s="172"/>
      <c r="H39" s="172"/>
      <c r="I39" s="172"/>
    </row>
    <row r="40" ht="12.75">
      <c r="A40" s="16"/>
    </row>
    <row r="41" ht="12.75">
      <c r="A41" s="16"/>
    </row>
    <row r="42" ht="12.75">
      <c r="A42" s="16"/>
    </row>
    <row r="43" ht="12.75">
      <c r="A43" s="16"/>
    </row>
    <row r="44" ht="12.75">
      <c r="A44" s="16"/>
    </row>
    <row r="45" ht="12.75">
      <c r="A45" s="16"/>
    </row>
  </sheetData>
  <sheetProtection sheet="1" selectLockedCells="1" selectUnlockedCells="1"/>
  <mergeCells count="81"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E2:E3"/>
    <mergeCell ref="E4:E5"/>
    <mergeCell ref="E6:E7"/>
    <mergeCell ref="E8:E9"/>
    <mergeCell ref="E10:E11"/>
    <mergeCell ref="A39:I39"/>
    <mergeCell ref="H4:H5"/>
    <mergeCell ref="H6:H7"/>
    <mergeCell ref="H8:H9"/>
    <mergeCell ref="H10:H11"/>
    <mergeCell ref="A14:A16"/>
    <mergeCell ref="C8:D9"/>
    <mergeCell ref="C10:D11"/>
    <mergeCell ref="I2:I3"/>
    <mergeCell ref="I4:I5"/>
    <mergeCell ref="I6:I7"/>
    <mergeCell ref="I8:I9"/>
    <mergeCell ref="A12:I12"/>
    <mergeCell ref="F2:G3"/>
    <mergeCell ref="F4:G5"/>
    <mergeCell ref="F6:G7"/>
    <mergeCell ref="F8:G9"/>
    <mergeCell ref="H2:H3"/>
    <mergeCell ref="G21:H21"/>
    <mergeCell ref="G23:H23"/>
    <mergeCell ref="G24:H24"/>
    <mergeCell ref="B13:C13"/>
    <mergeCell ref="E13:F13"/>
    <mergeCell ref="H13:I13"/>
    <mergeCell ref="D14:E14"/>
    <mergeCell ref="D15:E15"/>
    <mergeCell ref="D17:E17"/>
    <mergeCell ref="G14:H14"/>
    <mergeCell ref="G15:H15"/>
    <mergeCell ref="G17:H17"/>
    <mergeCell ref="G18:H18"/>
    <mergeCell ref="G20:H20"/>
    <mergeCell ref="D18:E18"/>
    <mergeCell ref="D20:E20"/>
    <mergeCell ref="D28:E28"/>
    <mergeCell ref="D21:E21"/>
    <mergeCell ref="D23:E23"/>
    <mergeCell ref="D24:E24"/>
    <mergeCell ref="D25:E25"/>
    <mergeCell ref="A23:B23"/>
    <mergeCell ref="A24:B24"/>
    <mergeCell ref="A25:B25"/>
    <mergeCell ref="G25:H25"/>
    <mergeCell ref="G28:H28"/>
    <mergeCell ref="G29:H29"/>
    <mergeCell ref="D32:F32"/>
    <mergeCell ref="A29:B29"/>
    <mergeCell ref="G32:I32"/>
    <mergeCell ref="A32:C32"/>
    <mergeCell ref="D29:E29"/>
    <mergeCell ref="A27:B27"/>
    <mergeCell ref="A28:B28"/>
    <mergeCell ref="G31:I31"/>
    <mergeCell ref="D31:F31"/>
    <mergeCell ref="D33:F33"/>
    <mergeCell ref="D34:F34"/>
    <mergeCell ref="D35:F35"/>
    <mergeCell ref="G33:I33"/>
    <mergeCell ref="G34:I34"/>
    <mergeCell ref="G35:I35"/>
    <mergeCell ref="A17:A19"/>
    <mergeCell ref="A20:A22"/>
    <mergeCell ref="A26:B26"/>
    <mergeCell ref="A33:C33"/>
    <mergeCell ref="A34:C34"/>
    <mergeCell ref="A35:C35"/>
    <mergeCell ref="A31:C31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ARP-N03</dc:creator>
  <cp:keywords/>
  <dc:description/>
  <cp:lastModifiedBy>Prokopová Věra PhDr. (UPA-AAA)</cp:lastModifiedBy>
  <cp:lastPrinted>2017-06-07T14:16:10Z</cp:lastPrinted>
  <dcterms:created xsi:type="dcterms:W3CDTF">2011-11-21T23:43:48Z</dcterms:created>
  <dcterms:modified xsi:type="dcterms:W3CDTF">2017-07-03T13:42:14Z</dcterms:modified>
  <cp:category/>
  <cp:version/>
  <cp:contentType/>
  <cp:contentStatus/>
</cp:coreProperties>
</file>