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65" windowHeight="13080" activeTab="3"/>
  </bookViews>
  <sheets>
    <sheet name="Krycí list" sheetId="1" r:id="rId1"/>
    <sheet name="Rekapitulace" sheetId="2" r:id="rId2"/>
    <sheet name="Rozpocet" sheetId="3" r:id="rId3"/>
    <sheet name="výpis dveří" sheetId="4" r:id="rId4"/>
    <sheet name="#Figury" sheetId="5" state="hidden" r:id="rId5"/>
  </sheets>
  <definedNames/>
  <calcPr fullCalcOnLoad="1"/>
</workbook>
</file>

<file path=xl/sharedStrings.xml><?xml version="1.0" encoding="utf-8"?>
<sst xmlns="http://schemas.openxmlformats.org/spreadsheetml/2006/main" count="9722" uniqueCount="1473">
  <si>
    <t>m, 213</t>
  </si>
  <si>
    <t>211</t>
  </si>
  <si>
    <t>781414111</t>
  </si>
  <si>
    <t>Montáž obkladaček vnitřních pravoúhlých pórovinových do 22 ks/m2 lepených flexibilním lepidlem</t>
  </si>
  <si>
    <t>(1,20+1,90)*2*2,10</t>
  </si>
  <si>
    <t>(3,52+2,10)*2*2,00</t>
  </si>
  <si>
    <t>m 115</t>
  </si>
  <si>
    <t>(1,40+3,52)*2*2,00</t>
  </si>
  <si>
    <t>(2,20+3,52)*2*2,00</t>
  </si>
  <si>
    <t>m 117</t>
  </si>
  <si>
    <t>(1,50+3,30)*2*2,00</t>
  </si>
  <si>
    <t>(2,00+3,30)*2*2,00</t>
  </si>
  <si>
    <t>(2,30+3,52)*2*2,00</t>
  </si>
  <si>
    <t>3,50*0,60</t>
  </si>
  <si>
    <t>(4,00+3,60+2,80+1,40)*2*2,10</t>
  </si>
  <si>
    <t>(4,00+3,60+2,80+1,40*2)*2*2,10</t>
  </si>
  <si>
    <t>1,50*1,50</t>
  </si>
  <si>
    <t>(0,60+2,00)*0,60</t>
  </si>
  <si>
    <t>212</t>
  </si>
  <si>
    <t>5976100</t>
  </si>
  <si>
    <t xml:space="preserve">obkládačky keramické </t>
  </si>
  <si>
    <t>213</t>
  </si>
  <si>
    <t>781419191</t>
  </si>
  <si>
    <t>Příplatek k montáži obkladů vnitřních pórovinových za plochu do 10 m2</t>
  </si>
  <si>
    <t>214</t>
  </si>
  <si>
    <t>781419195</t>
  </si>
  <si>
    <t xml:space="preserve">Příplatek k montáži obkladů vnitřních pórovinových za spárování </t>
  </si>
  <si>
    <t>215</t>
  </si>
  <si>
    <t>781419197</t>
  </si>
  <si>
    <t>Příplatek k montáži obkladů vnitřních pórovinových za spárování silikonem</t>
  </si>
  <si>
    <t>216</t>
  </si>
  <si>
    <t>781494111</t>
  </si>
  <si>
    <t>Plastové profily rohové lepené flexibilním lepidlem</t>
  </si>
  <si>
    <t>(1,20+1,90)*2+2,10*2</t>
  </si>
  <si>
    <t>217</t>
  </si>
  <si>
    <t>998781202</t>
  </si>
  <si>
    <t>Přesun hmot procentní pro obklady keramické v objektech v do 12 m</t>
  </si>
  <si>
    <t>783</t>
  </si>
  <si>
    <t>Dokončovací práce - nátěry</t>
  </si>
  <si>
    <t>218</t>
  </si>
  <si>
    <t>783201811</t>
  </si>
  <si>
    <t>Odstranění nátěrů ze zámečnických konstrukcí oškrabáním</t>
  </si>
  <si>
    <t>dle demontáže tepelné izolace</t>
  </si>
  <si>
    <t>1126,98</t>
  </si>
  <si>
    <t>219</t>
  </si>
  <si>
    <t>783221123</t>
  </si>
  <si>
    <t>Nátěry syntetické KDK barva dražší matný povrch 1x antikorozní, 1x základní, 3x email</t>
  </si>
  <si>
    <t>nátěry zárubní</t>
  </si>
  <si>
    <t>220</t>
  </si>
  <si>
    <t>783221124</t>
  </si>
  <si>
    <t>Nátěry syntetické KDK barva dražší matný povrch 2x antikorozní, 1x základní, 1x email</t>
  </si>
  <si>
    <t>dle odstranění nátěrů</t>
  </si>
  <si>
    <t>783325132</t>
  </si>
  <si>
    <t>Nátěry syntetické článkových radiátorů barva dražší lesklý povrch 1x antikorozní a 2x email</t>
  </si>
  <si>
    <t>otopná tělesa - odhad</t>
  </si>
  <si>
    <t>400</t>
  </si>
  <si>
    <t>222</t>
  </si>
  <si>
    <t>783601813</t>
  </si>
  <si>
    <t>Odstranění nátěrů z dřevěných dveří a zárubní oškrabáním s obroušením</t>
  </si>
  <si>
    <t>223</t>
  </si>
  <si>
    <t>783621122</t>
  </si>
  <si>
    <t>Nátěry syntetické truhlářských konstrukcí barva dražší matný povrch dvojnásobné, 1x email a 2x tmel</t>
  </si>
  <si>
    <t>dveře m 0,4</t>
  </si>
  <si>
    <t>dveře m 05, 0,13, 014</t>
  </si>
  <si>
    <t>2*0,80*2,00*2</t>
  </si>
  <si>
    <t>dveře m 07,08, 10</t>
  </si>
  <si>
    <t>0,80*2,00*2*(1+2+3)</t>
  </si>
  <si>
    <t>224</t>
  </si>
  <si>
    <t>783812110</t>
  </si>
  <si>
    <t>Nátěry olejové omítek stěn dvojnásobné a 1x email a 2x plné tmelení</t>
  </si>
  <si>
    <t>(25,00+2,64)*2*2,00</t>
  </si>
  <si>
    <t>(21,00+2,64)*2*2,00</t>
  </si>
  <si>
    <t>(1,30+2,70)*2*1,50</t>
  </si>
  <si>
    <t>m 205, 234</t>
  </si>
  <si>
    <t>(3,60+1,90)*2*1,50*2</t>
  </si>
  <si>
    <t>784</t>
  </si>
  <si>
    <t>Dokončovací práce - malby</t>
  </si>
  <si>
    <t>225</t>
  </si>
  <si>
    <t>784402801</t>
  </si>
  <si>
    <t xml:space="preserve">nátěr křídla </t>
  </si>
  <si>
    <t>nátěr</t>
  </si>
  <si>
    <t>mč</t>
  </si>
  <si>
    <t>80/197 EW 45 DP 1 - C</t>
  </si>
  <si>
    <t>80 / 197 - EI 30 DP 3 - C</t>
  </si>
  <si>
    <t>70 / 197 - lam</t>
  </si>
  <si>
    <t>80 / 197 - lam</t>
  </si>
  <si>
    <t>60 / 197 - lam</t>
  </si>
  <si>
    <t>90 / 197 - lam</t>
  </si>
  <si>
    <t>zárubeň</t>
  </si>
  <si>
    <t>m 05.013.014</t>
  </si>
  <si>
    <t>m 07</t>
  </si>
  <si>
    <t>m 08</t>
  </si>
  <si>
    <t>m 010</t>
  </si>
  <si>
    <t>m 114 až 119</t>
  </si>
  <si>
    <t>m 120 až 122</t>
  </si>
  <si>
    <t>m 123. 124</t>
  </si>
  <si>
    <t>m 130 až 133</t>
  </si>
  <si>
    <t>m 136 až 138</t>
  </si>
  <si>
    <t>m 139. 110</t>
  </si>
  <si>
    <t>m 205 až 207. 234</t>
  </si>
  <si>
    <t>celkem</t>
  </si>
  <si>
    <t>dle rozpisu</t>
  </si>
  <si>
    <t>š 80</t>
  </si>
  <si>
    <t>š 70</t>
  </si>
  <si>
    <t>š 60</t>
  </si>
  <si>
    <t>dveře m 205. 206.207.234</t>
  </si>
  <si>
    <t>0.7*2.00*2*8</t>
  </si>
  <si>
    <t>dveře m 208 - 211</t>
  </si>
  <si>
    <t>0.8*2*2*3</t>
  </si>
  <si>
    <t>dle výpisu</t>
  </si>
  <si>
    <t>samozavírač</t>
  </si>
  <si>
    <t>(2*1.97+0.70)*(0.15+2*0.05)*9</t>
  </si>
  <si>
    <t>(2*1.97+0.60)*(0.15+2*0.05)*1</t>
  </si>
  <si>
    <t>(2*1.97+0.90)*(0.15+2*0.05)*1</t>
  </si>
  <si>
    <t>(2*1.97+0.80)*(0.15+2*0.05)*81</t>
  </si>
  <si>
    <t>Odstranění maleb oškrabáním v místnostech v do 3,8 m</t>
  </si>
  <si>
    <t>226</t>
  </si>
  <si>
    <t>784453321</t>
  </si>
  <si>
    <t>Malby směsi  tekuté hlinkové bílé dvojnásobné v místnostech v do 3,8 m</t>
  </si>
  <si>
    <t>(3,60*4+2,20+0,40*8)*2*2,60+39,27</t>
  </si>
  <si>
    <t>(3,60+6,00)*2*2,60+18,74</t>
  </si>
  <si>
    <t>(3,60*2+6,00+0,80+0,40)*2*2,60+40,24</t>
  </si>
  <si>
    <t>(3,60*2+6,00+0,80)*2,60+39,34</t>
  </si>
  <si>
    <t>(3,40+4,00+1,90+2,00+1,20+1,90)*2*2,60+2,28+4,02+12,59</t>
  </si>
  <si>
    <t>(3,60+5,40)*2*2,60+18,24</t>
  </si>
  <si>
    <t>(3,60+6,00)*2*2,60+18,08</t>
  </si>
  <si>
    <t>(5,60+5,40+0,80+0,40+1,00+0,40)*2*2,60+26,81</t>
  </si>
  <si>
    <t>(7,20+3,00)*2*2,60+19,27</t>
  </si>
  <si>
    <t>(8,00+10,00+2,70+4,00+2,50)*(2,95-2,00)+59,42</t>
  </si>
  <si>
    <t>(6,50+3,00+2,64)*(2,95-2,00)+50,40</t>
  </si>
  <si>
    <t>(6,30+3,80)*2*2,96+23,20</t>
  </si>
  <si>
    <t>6,30*2,96+21,52</t>
  </si>
  <si>
    <t>6,30*2,96+21,60</t>
  </si>
  <si>
    <t>(2,10+2,53+1,40+2,53+2,20+3,30+3,30+1,50+3,30+2,00+2,30+2,53)*(2,93-2,10)</t>
  </si>
  <si>
    <t>(1,90+2,70)*2*(3,00-2,10)</t>
  </si>
  <si>
    <t>(1,30+2,70)*2*(3,00-1,50)</t>
  </si>
  <si>
    <t>(3,50+6,20)*3,00</t>
  </si>
  <si>
    <t>3,40*3,00</t>
  </si>
  <si>
    <t>3,50*3,00</t>
  </si>
  <si>
    <t>(3,80+6,20)*3,00</t>
  </si>
  <si>
    <t>3,50*3,00*4</t>
  </si>
  <si>
    <t>(3,50+3,40*2)*3,00</t>
  </si>
  <si>
    <t>6,00*3,00*2</t>
  </si>
  <si>
    <t>(3,60+6,20)*3,00</t>
  </si>
  <si>
    <t>7,20*3,00</t>
  </si>
  <si>
    <t>(1,90+3,60)*2*(3,00-1,50)</t>
  </si>
  <si>
    <t>(4,00+3,60+2,40+1,40)*2*(3,00-2,00)</t>
  </si>
  <si>
    <t>(4,00+3,60+2,40+1,40*2)*2*(3,00-2,00)</t>
  </si>
  <si>
    <t>3,60*3,00*12</t>
  </si>
  <si>
    <t>(3,60+6,20)*2*4</t>
  </si>
  <si>
    <t>227</t>
  </si>
  <si>
    <t>784453351</t>
  </si>
  <si>
    <t>Malby směsi  tekuté disperzní bílé dvojnásobné v místnostech v do 3,8 m</t>
  </si>
  <si>
    <t>(7,00+10,50+4,00)*(2,95-2,00)</t>
  </si>
  <si>
    <t>(14,50+18,00+2,64)*(2,95-2,00)</t>
  </si>
  <si>
    <t>(6,30+3,50*2)*2,96</t>
  </si>
  <si>
    <t>(6,20*2+3,40)*3,00</t>
  </si>
  <si>
    <t>(3,50+6,20*2)*3,00</t>
  </si>
  <si>
    <t>(3,50+6,20*2)*3,00*4</t>
  </si>
  <si>
    <t>(3,50*2+6,20)*3,00</t>
  </si>
  <si>
    <t>(3,50+3,40*2+6,20*3*2)*3,00</t>
  </si>
  <si>
    <t>((21,00+2,40)*2-6,00)*3,00</t>
  </si>
  <si>
    <t>(7,20+6,20*2)*3,00</t>
  </si>
  <si>
    <t>m 205, 206, 207, 208, 234</t>
  </si>
  <si>
    <t>(3,60+6,20*2)*12</t>
  </si>
  <si>
    <t>(3,60+6,20)*4</t>
  </si>
  <si>
    <t>228</t>
  </si>
  <si>
    <t>784457131</t>
  </si>
  <si>
    <t>Malby ze směsí vyhlazení tmelem jednonásobné v místnostech v do 3,8 m</t>
  </si>
  <si>
    <t>229</t>
  </si>
  <si>
    <t>784495921</t>
  </si>
  <si>
    <t>Izolování izolačními barvami dvojnásobně v místnostech v do 3,8 m</t>
  </si>
  <si>
    <t>izolace skvrn</t>
  </si>
  <si>
    <t>786</t>
  </si>
  <si>
    <t>Dokončovací práce - čalounické úpravy</t>
  </si>
  <si>
    <t>230</t>
  </si>
  <si>
    <t>786681003</t>
  </si>
  <si>
    <t>Montáž skládacích stěn jednodílných nebo dvoudílných typu Variant nebo Universal přes 7 m2</t>
  </si>
  <si>
    <t>3,00*3,00</t>
  </si>
  <si>
    <t>231</t>
  </si>
  <si>
    <t>999variant</t>
  </si>
  <si>
    <t xml:space="preserve">skládací stěna </t>
  </si>
  <si>
    <t>787</t>
  </si>
  <si>
    <t>Dokončovací práce - zasklívání</t>
  </si>
  <si>
    <t>232</t>
  </si>
  <si>
    <t>787911115</t>
  </si>
  <si>
    <t>Montáž neprůhledné fólie na sklo</t>
  </si>
  <si>
    <t>m 116, 115</t>
  </si>
  <si>
    <t>2,3*0,60*2</t>
  </si>
  <si>
    <t>233</t>
  </si>
  <si>
    <t>634790140</t>
  </si>
  <si>
    <t>fólie na sklo - neprůhledná</t>
  </si>
  <si>
    <t>921</t>
  </si>
  <si>
    <t>přípomoce pro řemesla</t>
  </si>
  <si>
    <t>234</t>
  </si>
  <si>
    <t>999přípomoce</t>
  </si>
  <si>
    <t>stavební přípomoce pro řemesla</t>
  </si>
  <si>
    <t>971</t>
  </si>
  <si>
    <t>Protipožární vybavení objektu</t>
  </si>
  <si>
    <t>235</t>
  </si>
  <si>
    <t>999požár</t>
  </si>
  <si>
    <t>protipožární vybavení</t>
  </si>
  <si>
    <t>požární ucpávky a vybavení hasícími přístroji v rozsaho PBŘ a technické zprávy, požární a bezpečnostní značení dle PBŘ a TZ</t>
  </si>
  <si>
    <t>12.10.2012</t>
  </si>
  <si>
    <t>.12.10.2012</t>
  </si>
  <si>
    <t>úprava  osazemní radiátorů ÚT, vč demontáže, zpětné montáže, výměny těsnění a repase ventilů,nap. a vyp. syst.,tlak zk.</t>
  </si>
  <si>
    <t>KRYCÍ LIST ROZPOČTU</t>
  </si>
  <si>
    <t>Název stavby</t>
  </si>
  <si>
    <t>12900009 - Louny - Pod nemocnicí 2380 stavební úpravy 1.pp a 1, a 2, np rev 15.10.</t>
  </si>
  <si>
    <t>JKSO</t>
  </si>
  <si>
    <t xml:space="preserve"> </t>
  </si>
  <si>
    <t>Kód stavby</t>
  </si>
  <si>
    <t>12900009</t>
  </si>
  <si>
    <t>Název objektu</t>
  </si>
  <si>
    <t>EČO</t>
  </si>
  <si>
    <t>Kód objektu</t>
  </si>
  <si>
    <t>Název části</t>
  </si>
  <si>
    <t>Místo</t>
  </si>
  <si>
    <t>Louny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</si>
  <si>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</si>
  <si>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</si>
  <si>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</si>
  <si>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</si>
  <si>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</si>
  <si>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</si>
  <si>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</si>
  <si>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ing.arch. Jarkovský - projektový atelier</t>
  </si>
  <si>
    <t>402 05 321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</si>
  <si>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</si>
  <si>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</si>
  <si>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</si>
  <si>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</si>
  <si>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</si>
  <si>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</si>
  <si>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</si>
  <si>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</si>
  <si>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</si>
  <si>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</si>
  <si>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</si>
  <si>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</si>
  <si>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</si>
  <si>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</si>
  <si>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</si>
  <si>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</si>
  <si>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</si>
  <si>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</si>
  <si>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</si>
  <si>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</si>
  <si>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</si>
  <si>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</si>
  <si>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</si>
  <si>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</si>
  <si>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</si>
  <si>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</si>
  <si>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</si>
  <si>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</si>
  <si>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</si>
  <si>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</si>
  <si>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</si>
  <si>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</si>
  <si>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</si>
  <si>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</si>
  <si>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</si>
  <si>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</si>
  <si>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</si>
  <si>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</si>
  <si>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</si>
  <si>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</si>
  <si>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</si>
  <si>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</si>
  <si>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</si>
  <si>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</si>
  <si>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</si>
  <si>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</si>
  <si>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</si>
  <si>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</si>
  <si>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</si>
  <si>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</si>
  <si>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</si>
  <si>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</si>
  <si>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</si>
  <si>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</si>
  <si>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</si>
  <si>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</si>
  <si>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</si>
  <si>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</si>
  <si>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</si>
  <si>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</si>
  <si>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</si>
  <si>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</si>
  <si>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</si>
  <si>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</si>
  <si>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</si>
  <si>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</si>
  <si>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</si>
  <si>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</si>
  <si>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</si>
  <si>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</si>
  <si>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</si>
  <si>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</si>
  <si>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</si>
  <si>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</si>
  <si>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</si>
  <si>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</si>
  <si>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</si>
  <si>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</si>
  <si>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</si>
  <si>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</si>
  <si>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</si>
  <si>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</si>
  <si>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</si>
  <si>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</si>
  <si>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 xml:space="preserve">01 </t>
  </si>
  <si>
    <t>stavební úpravy pro kanalizaci v 1 pp</t>
  </si>
  <si>
    <t>1</t>
  </si>
  <si>
    <t>K</t>
  </si>
  <si>
    <t>001</t>
  </si>
  <si>
    <t>139711101</t>
  </si>
  <si>
    <t>Vykopávky v uzavřených prostorách v hornině tř. 1 až 4</t>
  </si>
  <si>
    <t>m3</t>
  </si>
  <si>
    <t>2</t>
  </si>
  <si>
    <t>pro ležatou kanalizaci</t>
  </si>
  <si>
    <t>-1</t>
  </si>
  <si>
    <t>(9,00+2,00+4,00)*0,60*0,15</t>
  </si>
  <si>
    <t>1,70*0,40*0,15</t>
  </si>
  <si>
    <t>Součet</t>
  </si>
  <si>
    <t>4</t>
  </si>
  <si>
    <t>014</t>
  </si>
  <si>
    <t>310237261</t>
  </si>
  <si>
    <t>Zazdívka otvorů pl do 0,25 m2 ve zdivu nadzákladovém cihlami pálenými tl do 600 mm</t>
  </si>
  <si>
    <t>kus</t>
  </si>
  <si>
    <t>po ležaté kanalizaci</t>
  </si>
  <si>
    <t>3</t>
  </si>
  <si>
    <t>011</t>
  </si>
  <si>
    <t>631311116</t>
  </si>
  <si>
    <t>Mazanina tl do 80 mm z betonu prostého tř. C 25/30</t>
  </si>
  <si>
    <t>podlaha - oprava po ležaté kanalizaci</t>
  </si>
  <si>
    <t>9,68*0,06</t>
  </si>
  <si>
    <t>m 05, 013, 14</t>
  </si>
  <si>
    <t>(2,28+4,02+12,59)*0,06</t>
  </si>
  <si>
    <t>631319011</t>
  </si>
  <si>
    <t>Příplatek k mazanině tl do 80 mm za přehlazení povrchu</t>
  </si>
  <si>
    <t>5</t>
  </si>
  <si>
    <t>631311126</t>
  </si>
  <si>
    <t>Mazanina tl do 120 mm z betonu prostého tř. C 25/30</t>
  </si>
  <si>
    <t>1,452/0,15*0,10</t>
  </si>
  <si>
    <t>m 0,5, 0,13 0,14</t>
  </si>
  <si>
    <t>(2,28+4,02+12,59)*0,10</t>
  </si>
  <si>
    <t>6</t>
  </si>
  <si>
    <t>631319173</t>
  </si>
  <si>
    <t>Příplatek k mazanině tl do 120 mm za stržení povrchu spodní vrstvy před vložením výztuže</t>
  </si>
  <si>
    <t>7</t>
  </si>
  <si>
    <t>631362021</t>
  </si>
  <si>
    <t>Výztuž mazanin svařovanými sítěmi Kari</t>
  </si>
  <si>
    <t>t</t>
  </si>
  <si>
    <t>podkladní mazanina</t>
  </si>
  <si>
    <t>1,452/0,15*0,006</t>
  </si>
  <si>
    <t>m 0,5, 0,14, 0,13</t>
  </si>
  <si>
    <t>(2,28+4,02+12,59)*0,006</t>
  </si>
  <si>
    <t>8</t>
  </si>
  <si>
    <t>635111115</t>
  </si>
  <si>
    <t>Násyp pod podlahy ze štěrkopísku s udusáním</t>
  </si>
  <si>
    <t>podlaha - po ležaté kanalizaci</t>
  </si>
  <si>
    <t>1,452</t>
  </si>
  <si>
    <t>m 0,5, 0,13, 0,14</t>
  </si>
  <si>
    <t>(2,28+4,02+12,59)*0,15</t>
  </si>
  <si>
    <t>9</t>
  </si>
  <si>
    <t>221</t>
  </si>
  <si>
    <t>919735122</t>
  </si>
  <si>
    <t>Řezání stávajícího betonového krytu hl do 100 mm</t>
  </si>
  <si>
    <t>m</t>
  </si>
  <si>
    <t>místnost 0,4, 0,14, 0,5</t>
  </si>
  <si>
    <t>(9+8)*2</t>
  </si>
  <si>
    <t>10</t>
  </si>
  <si>
    <t>013</t>
  </si>
  <si>
    <t>965042121</t>
  </si>
  <si>
    <t>Bourání podkladů pod dlažby nebo mazanin betonových nebo z litého asfaltu tl do 100 mm pl do 1 m2</t>
  </si>
  <si>
    <t>vybourání podlahy pro ležatou kanalizaci</t>
  </si>
  <si>
    <t xml:space="preserve">m 0,4, </t>
  </si>
  <si>
    <t>(9,00*0,60+2,00*0,60+1,70*0,40+4,00*0,60)*(0,10+0,06)</t>
  </si>
  <si>
    <t>m 0,14, 05, 0,13</t>
  </si>
  <si>
    <t>(2,38+4,02+12,59)*(0,10+0,06)</t>
  </si>
  <si>
    <t>11</t>
  </si>
  <si>
    <t>965049111</t>
  </si>
  <si>
    <t>Příplatek k bourání betonových mazanin za bourání se svařovanou sítí tl do 100 mm</t>
  </si>
  <si>
    <t>m 0,4,</t>
  </si>
  <si>
    <t>(9,00*0,60+2,00*0,60+1,70*0,40+4,00*0,60)*0,10</t>
  </si>
  <si>
    <t>m 0,14, 0,13, 0,5</t>
  </si>
  <si>
    <t>12</t>
  </si>
  <si>
    <t>965082923</t>
  </si>
  <si>
    <t>Odstranění násypů pod podlahy tl do 100 mm pl přes 2 m2</t>
  </si>
  <si>
    <t>m 0,5, 0,13, 0,15</t>
  </si>
  <si>
    <t>(2,28+4,023+12,59)*0,15</t>
  </si>
  <si>
    <t>13</t>
  </si>
  <si>
    <t>971042451</t>
  </si>
  <si>
    <t>Vybourání otvorů v betonových příčkách a zdech pl do 0,25 m2 tl do 450 mm</t>
  </si>
  <si>
    <t>pro opravu kanalizace</t>
  </si>
  <si>
    <t>14</t>
  </si>
  <si>
    <t>978071261</t>
  </si>
  <si>
    <t>Odstranění izolace z lepenky vodorovné pl přes 1 m2</t>
  </si>
  <si>
    <t>m2</t>
  </si>
  <si>
    <t>1,452/0,15</t>
  </si>
  <si>
    <t>(2,28+4,02+12,59)</t>
  </si>
  <si>
    <t>15</t>
  </si>
  <si>
    <t>997013212</t>
  </si>
  <si>
    <t>Vnitrostaveništní doprava suti a vybouraných hmot pro budovy v do 9 m ručně</t>
  </si>
  <si>
    <t>16</t>
  </si>
  <si>
    <t>997013219</t>
  </si>
  <si>
    <t>Příplatek k vnitrostaveništní dopravě suti a vybouraných hmot za zvětšenou dopravu suti ZKD 10 m</t>
  </si>
  <si>
    <t>16,639*2</t>
  </si>
  <si>
    <t>17</t>
  </si>
  <si>
    <t>997013501</t>
  </si>
  <si>
    <t>Odvoz suti na skládku a vybouraných hmot nebo meziskládku do 1 km se složením</t>
  </si>
  <si>
    <t>18</t>
  </si>
  <si>
    <t>997013509</t>
  </si>
  <si>
    <t>Příplatek k odvozu suti a vybouraných hmot na skládku ZKD 1 km přes 1 km</t>
  </si>
  <si>
    <t>19</t>
  </si>
  <si>
    <t>997013831</t>
  </si>
  <si>
    <t>Poplatek za uložení stavebního směsného odpadu na skládce (skládkovné)</t>
  </si>
  <si>
    <t>20</t>
  </si>
  <si>
    <t>998011002</t>
  </si>
  <si>
    <t>Přesun hmot pro budovy zděné v do 12 m</t>
  </si>
  <si>
    <t>21</t>
  </si>
  <si>
    <t>711</t>
  </si>
  <si>
    <t>711111001</t>
  </si>
  <si>
    <t>Provedení izolace proti zemní vlhkosti vodorovné za studena nátěrem penetračním</t>
  </si>
  <si>
    <t>oprava po ležaté kanalizaci</t>
  </si>
  <si>
    <t>9,68</t>
  </si>
  <si>
    <t>2,28+4,02+12,59</t>
  </si>
  <si>
    <t>22</t>
  </si>
  <si>
    <t>M</t>
  </si>
  <si>
    <t>MAT</t>
  </si>
  <si>
    <t>111631500</t>
  </si>
  <si>
    <t>lak asfaltový ALP/9 bal 9 kg</t>
  </si>
  <si>
    <t>23</t>
  </si>
  <si>
    <t>711141559</t>
  </si>
  <si>
    <t>Provedení izolace proti zemní vlhkosti pásy přitavením vodorovné NAIP</t>
  </si>
  <si>
    <t>24</t>
  </si>
  <si>
    <t>628321340</t>
  </si>
  <si>
    <t xml:space="preserve">pás těžký asfaltovaný </t>
  </si>
  <si>
    <t>25</t>
  </si>
  <si>
    <t>998711202</t>
  </si>
  <si>
    <t>Přesun hmot procentní pro izolace proti vodě, vlhkosti a plynům v objektech v do 12 m</t>
  </si>
  <si>
    <t>Zemní práce</t>
  </si>
  <si>
    <t>Svislé a kompletní konstrukce</t>
  </si>
  <si>
    <t>26</t>
  </si>
  <si>
    <t>317141212</t>
  </si>
  <si>
    <t>Překlady ploché z pórobetonu  š 125 mm pro světlost otvoru do 1000 mm</t>
  </si>
  <si>
    <t>m 114 - 119</t>
  </si>
  <si>
    <t>27</t>
  </si>
  <si>
    <t>317141222</t>
  </si>
  <si>
    <t>Překlady ploché z pórobetonu  š 150 mm pro světlost otvoru do 1000 mm</t>
  </si>
  <si>
    <t>m 013 - 05</t>
  </si>
  <si>
    <t>m 123, 124</t>
  </si>
  <si>
    <t>m 139 - 110</t>
  </si>
  <si>
    <t>28</t>
  </si>
  <si>
    <t>317944323</t>
  </si>
  <si>
    <t>Válcované nosníky č.14 až 22 dodatečně osazované do připravených otvorů</t>
  </si>
  <si>
    <t>I č 160</t>
  </si>
  <si>
    <t>m 120 - 122</t>
  </si>
  <si>
    <t>3,60*17,90*0,001*1,08</t>
  </si>
  <si>
    <t>29</t>
  </si>
  <si>
    <t>340238235</t>
  </si>
  <si>
    <t>Zazdívka otvorů pl do 1 m2 v příčkách nebo stěnách z příčkovek porobetonových tl 150 mm</t>
  </si>
  <si>
    <t>m 03</t>
  </si>
  <si>
    <t>1,20*1,20</t>
  </si>
  <si>
    <t>1,40*2,00</t>
  </si>
  <si>
    <t>m 0,14</t>
  </si>
  <si>
    <t>1,20*2,10*2</t>
  </si>
  <si>
    <t>m 101 - 118, 119</t>
  </si>
  <si>
    <t>0,70*2,10*2</t>
  </si>
  <si>
    <t>1,20*2,10*3</t>
  </si>
  <si>
    <t>0,90*2,30*2</t>
  </si>
  <si>
    <t>m 213</t>
  </si>
  <si>
    <t>1,10*2,10*2</t>
  </si>
  <si>
    <t>30</t>
  </si>
  <si>
    <t>342272323</t>
  </si>
  <si>
    <t>Příčky tl 100 mm z pórobetonových přesných hladkých příčkovek objemové hmotnosti 500 kg/m3</t>
  </si>
  <si>
    <t>m 115 - 114</t>
  </si>
  <si>
    <t>3,50*2,96-0,70*2,00</t>
  </si>
  <si>
    <t>31</t>
  </si>
  <si>
    <t>342272523</t>
  </si>
  <si>
    <t>Příčky tl 150 mm z pórobetonových přesných hladkých příčkovek objemové hmotnosti 500 kg/m3</t>
  </si>
  <si>
    <t>m 0,5 - 0,13</t>
  </si>
  <si>
    <t>1,90*2,60-0,70*2,00</t>
  </si>
  <si>
    <t>m 116 - 118</t>
  </si>
  <si>
    <t>(3,50+3,80)*2,96-0,70*2,00</t>
  </si>
  <si>
    <t>m 119 - 114</t>
  </si>
  <si>
    <t>3,50*2,96</t>
  </si>
  <si>
    <t>přizdívka za wc a pisoáry - m 114 - 119</t>
  </si>
  <si>
    <t>6,00*1,30</t>
  </si>
  <si>
    <t>m 120 - 121</t>
  </si>
  <si>
    <t>3,30*3,00</t>
  </si>
  <si>
    <t>2,70*3,00</t>
  </si>
  <si>
    <t>přizdívka za wc - m 124</t>
  </si>
  <si>
    <t>1,90*1,30</t>
  </si>
  <si>
    <t>32</t>
  </si>
  <si>
    <t>346244381</t>
  </si>
  <si>
    <t>Plentování jednostranné v do 200 mm válcovaných nosníků cihlami</t>
  </si>
  <si>
    <t>3,60*0,16*2</t>
  </si>
  <si>
    <t>33</t>
  </si>
  <si>
    <t>349231811</t>
  </si>
  <si>
    <t>Přizdívka ostění s ozubem z cihel tl do 150 mm</t>
  </si>
  <si>
    <t>nové dveře z  m 101  do 117, 118, 119</t>
  </si>
  <si>
    <t>2,10*0,15*2*3</t>
  </si>
  <si>
    <t>34</t>
  </si>
  <si>
    <t>dveře 123 124</t>
  </si>
  <si>
    <t>2,30*0,25*2*2</t>
  </si>
  <si>
    <t>Vodorovné konstrukce</t>
  </si>
  <si>
    <t>35</t>
  </si>
  <si>
    <t>413232221</t>
  </si>
  <si>
    <t>Zazdívka zhlaví válcovaných nosníků v do 300 mm</t>
  </si>
  <si>
    <t>Úpravy povrchů, podlahy a osazování výplní</t>
  </si>
  <si>
    <t>36</t>
  </si>
  <si>
    <t>611311131</t>
  </si>
  <si>
    <t>Vápenná omítka štuková jednovrstvá vnitřních stropů rovných nanášená ručně</t>
  </si>
  <si>
    <t>dle opravy omítek stropů v 1 pp</t>
  </si>
  <si>
    <t>283,66</t>
  </si>
  <si>
    <t>37</t>
  </si>
  <si>
    <t>611325402</t>
  </si>
  <si>
    <t>Oprava vnitřní vápenocementové hrubé omítky stropů v rozsahu plochy do 30%</t>
  </si>
  <si>
    <t>stropy v 1 pp - dle tabulky podlah</t>
  </si>
  <si>
    <t>39,27+40,24+40,75+39,38+2,28+39,34+18,24+18,08+26,81+19,27</t>
  </si>
  <si>
    <t>38</t>
  </si>
  <si>
    <t>612142001</t>
  </si>
  <si>
    <t>Potažení vnitřních stěn sklovláknitým pletivem vtlačeným do tenkovrstvé hmoty</t>
  </si>
  <si>
    <t>m 01 - 01 A</t>
  </si>
  <si>
    <t>(3,60*2,60-0,80*2,00)*2</t>
  </si>
  <si>
    <t>m 03 - 0,11, 0,10</t>
  </si>
  <si>
    <t>(1,50*1,50+1,50*2,20)*2</t>
  </si>
  <si>
    <t>1,10*2,10*2*2+1,90*2,60*2</t>
  </si>
  <si>
    <t>(3,50*3+3,70)*2*2,96</t>
  </si>
  <si>
    <t>3,30*3,00*2</t>
  </si>
  <si>
    <t>zazdívky</t>
  </si>
  <si>
    <t>1,20*2,10*2*3</t>
  </si>
  <si>
    <t>2,70*3,00*2</t>
  </si>
  <si>
    <t>1,00*2,30*2*2</t>
  </si>
  <si>
    <t>1,20*2,10*2*2</t>
  </si>
  <si>
    <t>39</t>
  </si>
  <si>
    <t>612311131</t>
  </si>
  <si>
    <t>Vápenná omítka štuková jednovrstvá vnitřních stěn nanášená ručně</t>
  </si>
  <si>
    <t>m 0,2</t>
  </si>
  <si>
    <t>6,00*2,60</t>
  </si>
  <si>
    <t>3,60*2*2,60</t>
  </si>
  <si>
    <t>1,90*(2,60+2,60-2,10)</t>
  </si>
  <si>
    <t>dle opravy omítek 1 pp</t>
  </si>
  <si>
    <t>353,60</t>
  </si>
  <si>
    <t>nová příčka</t>
  </si>
  <si>
    <t>opravy omítek</t>
  </si>
  <si>
    <t>m 120</t>
  </si>
  <si>
    <t>(3,60+3,30)*2*3,00</t>
  </si>
  <si>
    <t>m 121</t>
  </si>
  <si>
    <t>(1,90*2+3,30)*3,00</t>
  </si>
  <si>
    <t>m 122</t>
  </si>
  <si>
    <t>(3,30+3,30)*2*3,00</t>
  </si>
  <si>
    <t>2,70*3,00+2,70*(3,00-2,10)</t>
  </si>
  <si>
    <t>m 205 - 212, 234</t>
  </si>
  <si>
    <t>(1,90+3,60)*2*3,00</t>
  </si>
  <si>
    <t>(4,00+3,60+2,80+1,40)*2*(3,00-2,00)</t>
  </si>
  <si>
    <t>(4,00+3,60+2,80+1,40*2)*2*(3,00-2,00)</t>
  </si>
  <si>
    <t>(3,60+2,40)*2*(3,00-2,00)</t>
  </si>
  <si>
    <t>(1,90+1,40)*2*(3,00-2,00)</t>
  </si>
  <si>
    <t>(3,60+1,40)*2*3,00</t>
  </si>
  <si>
    <t>(3,60+6,20)*2*3,00</t>
  </si>
  <si>
    <t>40</t>
  </si>
  <si>
    <t>612321121</t>
  </si>
  <si>
    <t>Vápenocementová omítka hladká jednovrstvá vnitřních stěn nanášená ručně</t>
  </si>
  <si>
    <t>pod obklad</t>
  </si>
  <si>
    <t>(2,10+3,30+1,40+3,30+2,20+3,30+3,30+1,40+2,00+3,30+2,30+3,30)*2*2,10</t>
  </si>
  <si>
    <t>m 124</t>
  </si>
  <si>
    <t>(1,90+2,70)*2*2,10</t>
  </si>
  <si>
    <t>m 213 po obkladech</t>
  </si>
  <si>
    <t>(3,60*2+6,20)*2*2,00</t>
  </si>
  <si>
    <t>41</t>
  </si>
  <si>
    <t>612321141</t>
  </si>
  <si>
    <t>Vápenocementová omítka štuková dvouvrstvá vnitřních stěn nanášená ručně</t>
  </si>
  <si>
    <t>omítka stěn</t>
  </si>
  <si>
    <t>m 0,1</t>
  </si>
  <si>
    <t>(3,60*4+2,20)*2*0,50+0,30*2*4*2*0,50-0,80*0,50*6-1,40*0,50</t>
  </si>
  <si>
    <t>3,60*2,60-0,80*2,00</t>
  </si>
  <si>
    <t>1,00*2,10</t>
  </si>
  <si>
    <t>Mezisoučet</t>
  </si>
  <si>
    <t>m 0,1 a</t>
  </si>
  <si>
    <t>(3,60+6,00*2)*0,50</t>
  </si>
  <si>
    <t>m 02</t>
  </si>
  <si>
    <t>(3,60*2*2+6,00*2)*0,50</t>
  </si>
  <si>
    <t>zazdívka</t>
  </si>
  <si>
    <t>(1,30*1,30+1,50*2,10)*2</t>
  </si>
  <si>
    <t>m 04</t>
  </si>
  <si>
    <t>(3,60*2+6,00+0,80*2)*0,50</t>
  </si>
  <si>
    <t>m 0,13 0,14</t>
  </si>
  <si>
    <t>(4,00+3,40)*2*2,60</t>
  </si>
  <si>
    <t>m 0,13</t>
  </si>
  <si>
    <t>(2,20*2+1,90)*2,60</t>
  </si>
  <si>
    <t>m 0,5</t>
  </si>
  <si>
    <t>(1,90+1,20)*(2,60-2,10)</t>
  </si>
  <si>
    <t>m 0,7</t>
  </si>
  <si>
    <t>(3,60+5,40)*2*0,50</t>
  </si>
  <si>
    <t>m 0,8</t>
  </si>
  <si>
    <t>(3,60+6,00)*2*0,50</t>
  </si>
  <si>
    <t>m 0,10</t>
  </si>
  <si>
    <t>(5,60+5,40)*2*0,50</t>
  </si>
  <si>
    <t>m 0,11</t>
  </si>
  <si>
    <t>(7,20+3,00)*2*0,50</t>
  </si>
  <si>
    <t>nové příčky</t>
  </si>
  <si>
    <t>(3,50*3+3,70)*2*(2,96-2,10)</t>
  </si>
  <si>
    <t>na stávající příčky</t>
  </si>
  <si>
    <t>(6,00*2+3,60*2)*2*(2,96-2,10)</t>
  </si>
  <si>
    <t>0,80*2,10*2*2</t>
  </si>
  <si>
    <t>zazdívky m 120 - 122</t>
  </si>
  <si>
    <t>(1,90*2+2,70)*(3,00-2,10)</t>
  </si>
  <si>
    <t>m 123</t>
  </si>
  <si>
    <t>(1,30*2+2,70)*3,00</t>
  </si>
  <si>
    <t>42</t>
  </si>
  <si>
    <t>612325302</t>
  </si>
  <si>
    <t>Vápenocementová štuková omítka ostění nebo nadpraží</t>
  </si>
  <si>
    <t>dveře do m 0,2</t>
  </si>
  <si>
    <t>(2,30*2+1,10)*0,15*2</t>
  </si>
  <si>
    <t>dveře do m 0,3</t>
  </si>
  <si>
    <t>dveře do m 05</t>
  </si>
  <si>
    <t>dveře do m 011</t>
  </si>
  <si>
    <t>dveře do 114 - 119</t>
  </si>
  <si>
    <t>(2,30*2+1,10)*0,15*2*4</t>
  </si>
  <si>
    <t>okno 114 - 119</t>
  </si>
  <si>
    <t>(2,30+0,60*2)*0,30</t>
  </si>
  <si>
    <t>dveře do m 120 - 122</t>
  </si>
  <si>
    <t>dveře do 123, 124</t>
  </si>
  <si>
    <t>(2,30*2+1,10)*0,15*2*2</t>
  </si>
  <si>
    <t>dveře do 139, 110</t>
  </si>
  <si>
    <t>43</t>
  </si>
  <si>
    <t>612325402</t>
  </si>
  <si>
    <t>Oprava vnitřní vápenocementové hrubé omítky stěn v rozsahu plochy do 30%</t>
  </si>
  <si>
    <t>(3,60*2+6,00)*2,60+3,60*2*2,60</t>
  </si>
  <si>
    <t>(3,60*2+6,00)*2,60</t>
  </si>
  <si>
    <t>(5,40+3,60)*2*2,60</t>
  </si>
  <si>
    <t>(3,60+6,00)*2*2,60</t>
  </si>
  <si>
    <t>(5,60+5,40+0,80+0,40)*2*2,60</t>
  </si>
  <si>
    <t>(7,20+3,00)*2*2,60</t>
  </si>
  <si>
    <t>(3,60+3,30+1,90+3,30+3,30+3,30)*2*3,00</t>
  </si>
  <si>
    <t>m 205 až 212, 234</t>
  </si>
  <si>
    <t>(3,60+1,90)*2*3,00</t>
  </si>
  <si>
    <t>(4,00+3,60+1,40+2,80)*2*(3,00-2,00)</t>
  </si>
  <si>
    <t>(4,00+3,60+1,40*2+2,80)*2*(3,00-2,00)</t>
  </si>
  <si>
    <t>(1,80+1,60)*2*(3,00-2,00)</t>
  </si>
  <si>
    <t>(6,20+3,60)*2*3,00</t>
  </si>
  <si>
    <t>44</t>
  </si>
  <si>
    <t>619995001</t>
  </si>
  <si>
    <t>Začištění omítek kolem oken, dveří, podlah nebo obkladů</t>
  </si>
  <si>
    <t>m 05</t>
  </si>
  <si>
    <t>(2,30*2+1,10)*2</t>
  </si>
  <si>
    <t>(3,60+5,40)*2</t>
  </si>
  <si>
    <t>(3,60+6,00)*2</t>
  </si>
  <si>
    <t>(5,60+5,40+0,80+0,40)*2</t>
  </si>
  <si>
    <t>(7,20+3,00)*2</t>
  </si>
  <si>
    <t>m 015</t>
  </si>
  <si>
    <t>m 101 - do 117, 118, 119</t>
  </si>
  <si>
    <t>(2,30*2+1,10)*3</t>
  </si>
  <si>
    <t>(2,30+0,60)*2</t>
  </si>
  <si>
    <t>(1,20+2,10*2)*3*2</t>
  </si>
  <si>
    <t>3,30*2</t>
  </si>
  <si>
    <t>(2,30*2+1,10)*2*2</t>
  </si>
  <si>
    <t>(1,10+2,30*2)*2*2</t>
  </si>
  <si>
    <t>45</t>
  </si>
  <si>
    <t>619999041</t>
  </si>
  <si>
    <t>Příplatek k úpravám povrchů za provádění prací ve stísněném prostoru</t>
  </si>
  <si>
    <t>25,79</t>
  </si>
  <si>
    <t>m 01 A</t>
  </si>
  <si>
    <t>15,56</t>
  </si>
  <si>
    <t>9,00</t>
  </si>
  <si>
    <t>9,60</t>
  </si>
  <si>
    <t>12,20</t>
  </si>
  <si>
    <t>10,20</t>
  </si>
  <si>
    <t>46</t>
  </si>
  <si>
    <t>629135102</t>
  </si>
  <si>
    <t>Vyrovnávací vrstva pod klempířské prvky z MC š do 300 mm</t>
  </si>
  <si>
    <t>2,30</t>
  </si>
  <si>
    <t>47</t>
  </si>
  <si>
    <t>nová konstrukce podlahy</t>
  </si>
  <si>
    <t>m 114 - 116</t>
  </si>
  <si>
    <t>6,00*3,50*2*0,06</t>
  </si>
  <si>
    <t>48</t>
  </si>
  <si>
    <t>6,00*3,50*0,10*2</t>
  </si>
  <si>
    <t>49</t>
  </si>
  <si>
    <t>50</t>
  </si>
  <si>
    <t>51</t>
  </si>
  <si>
    <t>6,00*3,50*2*0,006</t>
  </si>
  <si>
    <t>52</t>
  </si>
  <si>
    <t>6324501 - 1</t>
  </si>
  <si>
    <t xml:space="preserve">Vyrovnávací silikonová stěrka tl do 40 mm </t>
  </si>
  <si>
    <t>podlaha ozn A</t>
  </si>
  <si>
    <t>m 101</t>
  </si>
  <si>
    <t>59,42</t>
  </si>
  <si>
    <t>m 103</t>
  </si>
  <si>
    <t>50,40</t>
  </si>
  <si>
    <t>3,43+4,37</t>
  </si>
  <si>
    <t>podlaha ozn H</t>
  </si>
  <si>
    <t>13,98+6,62+11,81</t>
  </si>
  <si>
    <t>podlaha A</t>
  </si>
  <si>
    <t>m 206, 207</t>
  </si>
  <si>
    <t>18,63+18,39</t>
  </si>
  <si>
    <t>podlaha H</t>
  </si>
  <si>
    <t>20,74</t>
  </si>
  <si>
    <t>53</t>
  </si>
  <si>
    <t>54</t>
  </si>
  <si>
    <t>639995299</t>
  </si>
  <si>
    <t>Očištění vnitřních ploch otryskáním betonového povrchu s broušením</t>
  </si>
  <si>
    <t>podlaha ozn B</t>
  </si>
  <si>
    <t>26,81</t>
  </si>
  <si>
    <t>m 106</t>
  </si>
  <si>
    <t>23,20</t>
  </si>
  <si>
    <t>m 107</t>
  </si>
  <si>
    <t>21,52</t>
  </si>
  <si>
    <t>m 109</t>
  </si>
  <si>
    <t>21,42</t>
  </si>
  <si>
    <t>m 125</t>
  </si>
  <si>
    <t>21,04</t>
  </si>
  <si>
    <t>m 126</t>
  </si>
  <si>
    <t>21,22</t>
  </si>
  <si>
    <t>m 127</t>
  </si>
  <si>
    <t>20,10</t>
  </si>
  <si>
    <t>m 128</t>
  </si>
  <si>
    <t>22,82</t>
  </si>
  <si>
    <t>m 129</t>
  </si>
  <si>
    <t>22,52</t>
  </si>
  <si>
    <t>m 130 - 133</t>
  </si>
  <si>
    <t>21,55*4</t>
  </si>
  <si>
    <t>m 134</t>
  </si>
  <si>
    <t>21,94</t>
  </si>
  <si>
    <t>m 135</t>
  </si>
  <si>
    <t>21,75</t>
  </si>
  <si>
    <t>m 136 - 138</t>
  </si>
  <si>
    <t>21,51+21,35+21,00</t>
  </si>
  <si>
    <t>m 201, 233</t>
  </si>
  <si>
    <t>50,23+49,96</t>
  </si>
  <si>
    <t>m 202</t>
  </si>
  <si>
    <t>23,67</t>
  </si>
  <si>
    <t>m 203</t>
  </si>
  <si>
    <t>43,18</t>
  </si>
  <si>
    <t>m 204</t>
  </si>
  <si>
    <t>21,39</t>
  </si>
  <si>
    <t>m 214 - 229</t>
  </si>
  <si>
    <t>21,04+21,63+21,51+23,67+23,67+21,61+21,61+21,94+21,63+21,96+21,46+21,63+21,63+21,63+21,63+23,67</t>
  </si>
  <si>
    <t>m 208 - 211</t>
  </si>
  <si>
    <t>8,48+3,13+3,13+4,90</t>
  </si>
  <si>
    <t>m 212</t>
  </si>
  <si>
    <t>21,01</t>
  </si>
  <si>
    <t>55</t>
  </si>
  <si>
    <t>642942111</t>
  </si>
  <si>
    <t>Osazování zárubní nebo rámů dveřních kovových do 2,5 m2 na MC</t>
  </si>
  <si>
    <t>56</t>
  </si>
  <si>
    <t>553312200</t>
  </si>
  <si>
    <t>zárubeň ocelová s drážkou pro těsnění H 160 DV 700 L/P</t>
  </si>
  <si>
    <t>57</t>
  </si>
  <si>
    <t>553311990</t>
  </si>
  <si>
    <t>zárubeň ocelová s drážkou pro těsnění H 110 DV 700 L/P</t>
  </si>
  <si>
    <t>58</t>
  </si>
  <si>
    <t>642944121</t>
  </si>
  <si>
    <t>Osazování ocelových zárubní dodatečné pl do 2,5 m2</t>
  </si>
  <si>
    <t>m 011</t>
  </si>
  <si>
    <t>1+1</t>
  </si>
  <si>
    <t>m 139, 110</t>
  </si>
  <si>
    <t>59</t>
  </si>
  <si>
    <t>553312220</t>
  </si>
  <si>
    <t>zárubeň ocelová s drážkou pro těsnění H 160 DV 800 L/P</t>
  </si>
  <si>
    <t>60</t>
  </si>
  <si>
    <t>553311130</t>
  </si>
  <si>
    <t>zárubeň ocelová pro běžné zdění H 110 600 L/P</t>
  </si>
  <si>
    <t>61</t>
  </si>
  <si>
    <t>553311560</t>
  </si>
  <si>
    <t>zárubeň ocelová pro běžné zdění H 160 800 L/P</t>
  </si>
  <si>
    <t>62</t>
  </si>
  <si>
    <t>553311580</t>
  </si>
  <si>
    <t>zárubeň ocelová pro běžné zdění H 160 900 L/P</t>
  </si>
  <si>
    <t>Ostatní konstrukce a práce-bourání</t>
  </si>
  <si>
    <t>63</t>
  </si>
  <si>
    <t>003</t>
  </si>
  <si>
    <t>945421110</t>
  </si>
  <si>
    <t>Hydraulická zvedací plošina na automobilovém podvozku výška zdvihu do 18 m včetně obsluhy</t>
  </si>
  <si>
    <t>hod</t>
  </si>
  <si>
    <t>montáž klima jednotek</t>
  </si>
  <si>
    <t>64</t>
  </si>
  <si>
    <t>949101112</t>
  </si>
  <si>
    <t>Lešení pomocné pro objekty pozemních staveb s lešeňovou podlahou v do 3,5 m zatížení do 150 kg/m2</t>
  </si>
  <si>
    <t>pomocné</t>
  </si>
  <si>
    <t>1250</t>
  </si>
  <si>
    <t>65</t>
  </si>
  <si>
    <t>952901111</t>
  </si>
  <si>
    <t>Vyčištění budov bytové a občanské výstavby při výšce podlaží do 4 m</t>
  </si>
  <si>
    <t>39,27+40,24+40,75+39,28+2,28+39,34+18,24+18,08+4,95+26,81+19,27+3,36+4,02+12,59</t>
  </si>
  <si>
    <t>59,42+25,83+50,40+7,59+21,04+23,20+2,52+21,60+21,42+21,29+7,42+4,59+6,79+4,91+7,53+7,95+13,98+6,62+11,81+3,43+4,37+21,04+21,22+20,10+22,82+22,52+21,55</t>
  </si>
  <si>
    <t>21,55+21,55+21,55+21,94+21,75+21,51+21,35+21,00+23,35+30,64</t>
  </si>
  <si>
    <t>50,23+23,67+43,18+21,39+1,47+18,63+18,39+8,48+3,13+3,13+4,90+21,01+20,74+21,047+21,63+21,51+23,67+23,67+21,61+21,61+21,94+21,63+21,96+21,46+21,63</t>
  </si>
  <si>
    <t>21,63+21,63+21,63+23,47+33,46+49,96+1,80</t>
  </si>
  <si>
    <t>66</t>
  </si>
  <si>
    <t>962031132</t>
  </si>
  <si>
    <t>Bourání příček z cihel pálených na MVC tl do 100 mm</t>
  </si>
  <si>
    <t>(1,80+1,80+3,00+1,50*2)*2,96</t>
  </si>
  <si>
    <t>m 206</t>
  </si>
  <si>
    <t>1,40*3,00</t>
  </si>
  <si>
    <t>67</t>
  </si>
  <si>
    <t>962031133</t>
  </si>
  <si>
    <t>Bourání příček z cihel pálených na MVC tl do 150 mm</t>
  </si>
  <si>
    <t>(3,50*2+2,00+3,50*2+2,00)*2,96</t>
  </si>
  <si>
    <t>(3,30+3,70)*3,00</t>
  </si>
  <si>
    <t>m 101, 103</t>
  </si>
  <si>
    <t>2,40*3,00*2</t>
  </si>
  <si>
    <t>m 233</t>
  </si>
  <si>
    <t>2,40*3,00</t>
  </si>
  <si>
    <t>68</t>
  </si>
  <si>
    <t xml:space="preserve">pro novou konstrukci podlahy </t>
  </si>
  <si>
    <t>6,00*3,50*2*(0,10+0,06)</t>
  </si>
  <si>
    <t>(3,43+4,37)*0,05</t>
  </si>
  <si>
    <t>(18,63+18,39)*0,05</t>
  </si>
  <si>
    <t>20,74*0,05</t>
  </si>
  <si>
    <t>69</t>
  </si>
  <si>
    <t>965042141</t>
  </si>
  <si>
    <t>Bourání podkladů pod dlažby nebo mazanin betonových nebo z litého asfaltu tl do 100 mm pl přes 4 m2</t>
  </si>
  <si>
    <t>59,42*0,05</t>
  </si>
  <si>
    <t>50,40*0,05</t>
  </si>
  <si>
    <t>(13,98+6,62+11,81)*0,05</t>
  </si>
  <si>
    <t>70</t>
  </si>
  <si>
    <t>968062245</t>
  </si>
  <si>
    <t>Vybourání dřevěných rámů oken jednoduchých včetně křídel pl do 2 m2</t>
  </si>
  <si>
    <t>m 0,3 - 0,10</t>
  </si>
  <si>
    <t>71</t>
  </si>
  <si>
    <t>968062355</t>
  </si>
  <si>
    <t>Vybourání dřevěných rámů oken dvojitých včetně křídel pl do 2 m2</t>
  </si>
  <si>
    <t>2,30*0,60</t>
  </si>
  <si>
    <t>72</t>
  </si>
  <si>
    <t>okno v 116, 117</t>
  </si>
  <si>
    <t>2,30*00,60</t>
  </si>
  <si>
    <t>73</t>
  </si>
  <si>
    <t>968072455</t>
  </si>
  <si>
    <t>Vybourání kovových dveřních zárubní pl do 2 m2</t>
  </si>
  <si>
    <t>0,8*2,00</t>
  </si>
  <si>
    <t>0,80*2,00</t>
  </si>
  <si>
    <t>0,70*2,00</t>
  </si>
  <si>
    <t>10*0,70*2,00</t>
  </si>
  <si>
    <t>0,80*2,00*3</t>
  </si>
  <si>
    <t>m 120 - 124</t>
  </si>
  <si>
    <t>4*0,60*2,00+3*0,80*2,00</t>
  </si>
  <si>
    <t>0,80*2,00*2</t>
  </si>
  <si>
    <t>74</t>
  </si>
  <si>
    <t>999sprcha</t>
  </si>
  <si>
    <t>vybourání konstrukce pro sprchu - vanička</t>
  </si>
  <si>
    <t>kpl</t>
  </si>
  <si>
    <t>m 115 - původně m 114</t>
  </si>
  <si>
    <t>75</t>
  </si>
  <si>
    <t>968072456</t>
  </si>
  <si>
    <t>Vybourání kovových dveřních zárubní pl přes 2 m2</t>
  </si>
  <si>
    <t>1,80*2,10*3</t>
  </si>
  <si>
    <t>1,80*2,10</t>
  </si>
  <si>
    <t>76</t>
  </si>
  <si>
    <t>971033631</t>
  </si>
  <si>
    <t>Vybourání otvorů ve zdivu cihelném pl do 4 m2 na MVC nebo MV tl do 150 mm</t>
  </si>
  <si>
    <t>0,80*2,10*4</t>
  </si>
  <si>
    <t>0,80*2,10*1</t>
  </si>
  <si>
    <t>m 110</t>
  </si>
  <si>
    <t>m 138, 110, 139</t>
  </si>
  <si>
    <t>0,90*2,10*2</t>
  </si>
  <si>
    <t>77</t>
  </si>
  <si>
    <t>973031812</t>
  </si>
  <si>
    <t>Vysekání kapes ve zdivu cihelném na MV nebo MVC pro zavázání příček tl do 100 mm</t>
  </si>
  <si>
    <t>stěny v 115 - 114</t>
  </si>
  <si>
    <t>2,96*2</t>
  </si>
  <si>
    <t>78</t>
  </si>
  <si>
    <t>973031813</t>
  </si>
  <si>
    <t>Vysekání kapes ve zdivu cihelném na MV nebo MVC pro zavázání příček tl do 150 mm</t>
  </si>
  <si>
    <t>stěny v 114 - 117</t>
  </si>
  <si>
    <t>2,96*5</t>
  </si>
  <si>
    <t>79</t>
  </si>
  <si>
    <t>příčky</t>
  </si>
  <si>
    <t>80</t>
  </si>
  <si>
    <t>974031666</t>
  </si>
  <si>
    <t>Vysekání rýh ve zdivu cihelném pro vtahování nosníků hl do 150 mm v do 250 mm</t>
  </si>
  <si>
    <t xml:space="preserve">m 120 - 122 </t>
  </si>
  <si>
    <t>překlad I č 160</t>
  </si>
  <si>
    <t>3,60</t>
  </si>
  <si>
    <t>81</t>
  </si>
  <si>
    <t>974031666-1</t>
  </si>
  <si>
    <t>Vysekání rýh ve zdivu cihelném pro překlady</t>
  </si>
  <si>
    <t>4*1,25</t>
  </si>
  <si>
    <t>m 123 - 124</t>
  </si>
  <si>
    <t>2*1,25</t>
  </si>
  <si>
    <t>82</t>
  </si>
  <si>
    <t>978011141</t>
  </si>
  <si>
    <t>Otlučení vnitřních omítek MV nebo MVC stropů o rozsahu do 30 %</t>
  </si>
  <si>
    <t>83</t>
  </si>
  <si>
    <t>978013141</t>
  </si>
  <si>
    <t>Otlučení vnitřních omítek stěn MV nebo MVC stěn v rozsahu do 30 %</t>
  </si>
  <si>
    <t>(3,60*2+6,00)*2,60+3,60*2*(2,60-1,50)</t>
  </si>
  <si>
    <t>m 0,4</t>
  </si>
  <si>
    <t>(3,60+5,40)*2*2,60</t>
  </si>
  <si>
    <t>(5,60+5,40+0,80+0,60+1,00+0,40)*2*2,60</t>
  </si>
  <si>
    <t>84</t>
  </si>
  <si>
    <t>978013191</t>
  </si>
  <si>
    <t>Otlučení vnitřních omítek stěn MV nebo MVC stěn v rozsahu do 100 %</t>
  </si>
  <si>
    <t>místnost 0,1</t>
  </si>
  <si>
    <t>(3,60*4+2,20)*2*0,50+0,30*2*4*0,50*2-0,80*0,50*6-1,40*0,50</t>
  </si>
  <si>
    <t>m 01 a</t>
  </si>
  <si>
    <t>(6,00*2+3,60)*0,50</t>
  </si>
  <si>
    <t>místnost 0,2</t>
  </si>
  <si>
    <t>2*3,60*1,50</t>
  </si>
  <si>
    <t>(3,60*2+6,00*2)*0,50</t>
  </si>
  <si>
    <t>místnost 0,3</t>
  </si>
  <si>
    <t>místnost 0,4</t>
  </si>
  <si>
    <t>(3,60*2+0,80+6,00)*0,50</t>
  </si>
  <si>
    <t>místnost 0,5, 0,14,  0,13</t>
  </si>
  <si>
    <t>(6,00*2+3,40*4)*2,60</t>
  </si>
  <si>
    <t>mísnost 0,7</t>
  </si>
  <si>
    <t>místnost 0,8</t>
  </si>
  <si>
    <t>místnost 0,10</t>
  </si>
  <si>
    <t>(5,60+5,40+0,80+0,60)*2*0,50</t>
  </si>
  <si>
    <t>místnost 0,11</t>
  </si>
  <si>
    <t>(2,70+3,30)*2*3,00</t>
  </si>
  <si>
    <t>85</t>
  </si>
  <si>
    <t>pro novou konstrukci podlahy m 114 - 119</t>
  </si>
  <si>
    <t>6,00*3,50*2</t>
  </si>
  <si>
    <t>99</t>
  </si>
  <si>
    <t>Přesun hmot</t>
  </si>
  <si>
    <t>86</t>
  </si>
  <si>
    <t>87</t>
  </si>
  <si>
    <t>157,87*2</t>
  </si>
  <si>
    <t>88</t>
  </si>
  <si>
    <t>89</t>
  </si>
  <si>
    <t>90</t>
  </si>
  <si>
    <t>91</t>
  </si>
  <si>
    <t>Práce a dodávky PSV</t>
  </si>
  <si>
    <t>Izolace proti vodě, vlhkosti a plynům</t>
  </si>
  <si>
    <t>92</t>
  </si>
  <si>
    <t>nová konstrukce podlahy v 114 - 119</t>
  </si>
  <si>
    <t>93</t>
  </si>
  <si>
    <t>94</t>
  </si>
  <si>
    <t>95</t>
  </si>
  <si>
    <t>96</t>
  </si>
  <si>
    <t>711493111</t>
  </si>
  <si>
    <t>Izolace proti podpovrchové a tlakové vodě vodorovná</t>
  </si>
  <si>
    <t>konstrukce podlahy v 115</t>
  </si>
  <si>
    <t>4,59</t>
  </si>
  <si>
    <t>97</t>
  </si>
  <si>
    <t>711493121</t>
  </si>
  <si>
    <t xml:space="preserve">Izolace proti podpovrchové a tlakové vodě svislá </t>
  </si>
  <si>
    <t>m 115 - vytažení izolace na stěny</t>
  </si>
  <si>
    <t>10*2</t>
  </si>
  <si>
    <t>98</t>
  </si>
  <si>
    <t>713</t>
  </si>
  <si>
    <t>Izolace tepelné</t>
  </si>
  <si>
    <t>713110811</t>
  </si>
  <si>
    <t>Odstranění tepelné izolace stropů volně kladených z vláknitých materiálů tl do 100 mm</t>
  </si>
  <si>
    <t xml:space="preserve">ozn S 2 </t>
  </si>
  <si>
    <t>m 120, 121, 122</t>
  </si>
  <si>
    <t>(13,98+6,62+11,81)</t>
  </si>
  <si>
    <t>m 130, 131, 132, 133</t>
  </si>
  <si>
    <t>m 136, 137, 138</t>
  </si>
  <si>
    <t>(21,51+21,35+21,00)</t>
  </si>
  <si>
    <t>(23,35+21,29)</t>
  </si>
  <si>
    <t>m 214 až 229</t>
  </si>
  <si>
    <t>m 209 - 211</t>
  </si>
  <si>
    <t>3,13*2+4,90</t>
  </si>
  <si>
    <t>dle techniické zprávy - 50 %</t>
  </si>
  <si>
    <t>-1126,98/2</t>
  </si>
  <si>
    <t>100</t>
  </si>
  <si>
    <t>713110821</t>
  </si>
  <si>
    <t>Odstranění tepelné izolace stropů volně kladených z polystyrenu tl do 100 mm</t>
  </si>
  <si>
    <t>konstrukce podlahy m 114 - 119</t>
  </si>
  <si>
    <t>101</t>
  </si>
  <si>
    <t>713111121</t>
  </si>
  <si>
    <t>Montáž izolace tepelné spodem stropů s uchycením drátem rohoží, pásů, dílců, desek</t>
  </si>
  <si>
    <t>ozn S 2</t>
  </si>
  <si>
    <t>monntáž teplené izolace nové + stávající</t>
  </si>
  <si>
    <t>dle odstranění</t>
  </si>
  <si>
    <t>563,49</t>
  </si>
  <si>
    <t>102</t>
  </si>
  <si>
    <t>6315510</t>
  </si>
  <si>
    <t>deska izolační  ROCKWOOL AIRROCK ND 40 mm</t>
  </si>
  <si>
    <t>563,49*0,30</t>
  </si>
  <si>
    <t>103</t>
  </si>
  <si>
    <t>713121111</t>
  </si>
  <si>
    <t>Montáž izolace tepelné podlah volně kladenými rohožemi, pásy, dílci, deskami 1 vrstva</t>
  </si>
  <si>
    <t>podlaha v 114 - 119</t>
  </si>
  <si>
    <t>7,42+4,59+6,79+4,91+7,53+7,95</t>
  </si>
  <si>
    <t>104</t>
  </si>
  <si>
    <t>283758850</t>
  </si>
  <si>
    <t>deska z pěnového polystyrenu bílá EPS 100 Z 1000 x 1000 x 100 mm</t>
  </si>
  <si>
    <t>105</t>
  </si>
  <si>
    <t>713191131</t>
  </si>
  <si>
    <t>Izolace tepelné podlah, stropů vrchem a střech překrytí PE fólií tl. 0,2 mm</t>
  </si>
  <si>
    <t>106</t>
  </si>
  <si>
    <t>998713202</t>
  </si>
  <si>
    <t>Přesun hmot procentní pro izolace tepelné v objektech v do 12 m</t>
  </si>
  <si>
    <t>714</t>
  </si>
  <si>
    <t>Akustická a protiotřesová opatření</t>
  </si>
  <si>
    <t>107</t>
  </si>
  <si>
    <t>714110801</t>
  </si>
  <si>
    <t>Demontáž akustických obkladů z panelů dřevěných</t>
  </si>
  <si>
    <t xml:space="preserve">demontáž akustických obkladů </t>
  </si>
  <si>
    <t>m 02, 03</t>
  </si>
  <si>
    <t>(6,00+6,80)*2,60</t>
  </si>
  <si>
    <t>108</t>
  </si>
  <si>
    <t>714110802</t>
  </si>
  <si>
    <t>Demontáž akustických obkladů podkladového roštu</t>
  </si>
  <si>
    <t>rošt pod akustický obklad</t>
  </si>
  <si>
    <t>33,28*2</t>
  </si>
  <si>
    <t>109</t>
  </si>
  <si>
    <t>998714202</t>
  </si>
  <si>
    <t>Přesun hmot procentní pro akustická a protiotřesová opatření v objektech v do 12 m</t>
  </si>
  <si>
    <t>720</t>
  </si>
  <si>
    <t>Zdravotní instalace</t>
  </si>
  <si>
    <t>110</t>
  </si>
  <si>
    <t>999zt</t>
  </si>
  <si>
    <t>zdravotní instalace - dle samostatné příůlohy</t>
  </si>
  <si>
    <t>725</t>
  </si>
  <si>
    <t>Zdravotechnika - zařizovací předměty</t>
  </si>
  <si>
    <t>111</t>
  </si>
  <si>
    <t>721</t>
  </si>
  <si>
    <t>725291311</t>
  </si>
  <si>
    <t>Doplňky zařízení koupelen a záchodů keramické věšák trojitý</t>
  </si>
  <si>
    <t>soubor</t>
  </si>
  <si>
    <t>112</t>
  </si>
  <si>
    <t>6346512  - 1</t>
  </si>
  <si>
    <t>zrcadlo dodávka a montáž</t>
  </si>
  <si>
    <t>ks</t>
  </si>
  <si>
    <t>113</t>
  </si>
  <si>
    <t>999osoušeče</t>
  </si>
  <si>
    <t>osoušeče rukou</t>
  </si>
  <si>
    <t>114</t>
  </si>
  <si>
    <t>999koš</t>
  </si>
  <si>
    <t>koš na odpadky</t>
  </si>
  <si>
    <t>115</t>
  </si>
  <si>
    <t>725291511</t>
  </si>
  <si>
    <t>Doplňky zařízení koupelen a záchodů plastové dávkovač tekutého mýdla na 350 ml</t>
  </si>
  <si>
    <t>1 np</t>
  </si>
  <si>
    <t>2 np</t>
  </si>
  <si>
    <t>116</t>
  </si>
  <si>
    <t>725291621</t>
  </si>
  <si>
    <t>Doplňky zařízení koupelen a záchodů nerezové zásobník toaletních papírů</t>
  </si>
  <si>
    <t>117</t>
  </si>
  <si>
    <t>725291631</t>
  </si>
  <si>
    <t>Doplňky zařízení koupelen a záchodů nerezové zásobník papírových ručníků</t>
  </si>
  <si>
    <t>118</t>
  </si>
  <si>
    <t>725291641</t>
  </si>
  <si>
    <t>Doplňky zařízení koupelen a záchodů nerezové madlo sprchové 750 x 450 mm</t>
  </si>
  <si>
    <t>119</t>
  </si>
  <si>
    <t>725291703</t>
  </si>
  <si>
    <t>Doplňky zařízení koupelen a záchodů smaltované madlo rovné dl 500 mm</t>
  </si>
  <si>
    <t>120</t>
  </si>
  <si>
    <t>725291712</t>
  </si>
  <si>
    <t>Doplňky zařízení koupelen a záchodů smaltované madlo krakorcové dl 834 mm</t>
  </si>
  <si>
    <t>121</t>
  </si>
  <si>
    <t>725291722</t>
  </si>
  <si>
    <t>Doplňky zařízení koupelen a záchodů smaltované madlo krakorcové sklopné dl 834 mm</t>
  </si>
  <si>
    <t>730</t>
  </si>
  <si>
    <t xml:space="preserve">Ústřední vytápění </t>
  </si>
  <si>
    <t>122</t>
  </si>
  <si>
    <t>999ut</t>
  </si>
  <si>
    <t>vytápění dle požadavku</t>
  </si>
  <si>
    <t>740</t>
  </si>
  <si>
    <t>Elektromontáže - zkoušky a revize</t>
  </si>
  <si>
    <t>123</t>
  </si>
  <si>
    <t>999elektro</t>
  </si>
  <si>
    <t>elektroinstalace - silnoproud a slaboproud - dle samostatné přílohy</t>
  </si>
  <si>
    <t>124</t>
  </si>
  <si>
    <t>999slaboproud</t>
  </si>
  <si>
    <t>elektroinstalace - slaboproud - dle samostatné přílohy</t>
  </si>
  <si>
    <t>751</t>
  </si>
  <si>
    <t>Vzduchotechnika</t>
  </si>
  <si>
    <t>125</t>
  </si>
  <si>
    <t>999vzt</t>
  </si>
  <si>
    <t>vzduchotechnika - dle samostatné přílohy</t>
  </si>
  <si>
    <t>763</t>
  </si>
  <si>
    <t>Konstrukce suché výstavby</t>
  </si>
  <si>
    <t>126</t>
  </si>
  <si>
    <t>763111316</t>
  </si>
  <si>
    <t>SDK příčka tl 125 mm profil CW+UW 100 desky 1xA 12,5 TI 80 mm EI 30 Rw 48 dB</t>
  </si>
  <si>
    <t>příčky mezi 139 - 110</t>
  </si>
  <si>
    <t>6,20*2,95-0,80*2,00</t>
  </si>
  <si>
    <t>127</t>
  </si>
  <si>
    <t>763111353</t>
  </si>
  <si>
    <t>SDK příčka tl 130 mm profil CW+UW 100 desky 1xDF 15 TI 80 mm EI 45 Rw 48 dB</t>
  </si>
  <si>
    <t>1,10*2,10*3</t>
  </si>
  <si>
    <t>128</t>
  </si>
  <si>
    <t>763111718</t>
  </si>
  <si>
    <t>SDK příčka úprava styku příčky a podhledu separační páskou a silikonováním</t>
  </si>
  <si>
    <t>tmelení spar - odhad</t>
  </si>
  <si>
    <t>150</t>
  </si>
  <si>
    <t>129</t>
  </si>
  <si>
    <t>763111811</t>
  </si>
  <si>
    <t>Demontáž SDK příčky s jednoduchou ocelovou nosnou konstrukcí opláštění jednoduché</t>
  </si>
  <si>
    <t>6,20*3,00</t>
  </si>
  <si>
    <t>130</t>
  </si>
  <si>
    <t>763111925</t>
  </si>
  <si>
    <t>Zhotovení otvoru vel. do 2 m2 v SDK příčce tl přes 100 mm s vyztužením profily</t>
  </si>
  <si>
    <t>131</t>
  </si>
  <si>
    <t>763121231</t>
  </si>
  <si>
    <t>SDK stěna předsazená deska 1x A tl 15 mm lepené celoplošně bez nosné kce</t>
  </si>
  <si>
    <t>obklad sloupůve stěnách</t>
  </si>
  <si>
    <t>(0,05+0,30+0,05)*2*(13*2+15*2)*3,00</t>
  </si>
  <si>
    <t>132</t>
  </si>
  <si>
    <t>763121423</t>
  </si>
  <si>
    <t>SDK stěna předsazená tl 87,5 mm profil CW+UW 75 deska 1xDF 12,5 TI 40 mm EI 30</t>
  </si>
  <si>
    <t>doplnění části sdk stěny</t>
  </si>
  <si>
    <t>7,50*2,96*2-0,80*2,00*4</t>
  </si>
  <si>
    <t>133</t>
  </si>
  <si>
    <t>763121699</t>
  </si>
  <si>
    <t>vyspravení stávajících sdk stěn</t>
  </si>
  <si>
    <t>po demontáži akulitu</t>
  </si>
  <si>
    <t>(6,20+0,50)*3,00</t>
  </si>
  <si>
    <t>134</t>
  </si>
  <si>
    <t>763121812</t>
  </si>
  <si>
    <t>Demontáž SDK předsazené stěny s jednoduchou nosnou kcí opláštění dvojité</t>
  </si>
  <si>
    <t>6,0*2,60</t>
  </si>
  <si>
    <t>m 208</t>
  </si>
  <si>
    <t>3,60*3,00</t>
  </si>
  <si>
    <t>135</t>
  </si>
  <si>
    <t>763131821</t>
  </si>
  <si>
    <t>Demontáž SDK podhledu s dvouvrstvou nosnou kcí z ocelových profilů opláštění jednoduché</t>
  </si>
  <si>
    <t>m 205, 206, 207, 234</t>
  </si>
  <si>
    <t>1,47+18,63+18,39+1,80</t>
  </si>
  <si>
    <t>136</t>
  </si>
  <si>
    <t>763132298</t>
  </si>
  <si>
    <t>SDK podhled samonosný 1x DF 15  mm</t>
  </si>
  <si>
    <t>6,62</t>
  </si>
  <si>
    <t>8,48</t>
  </si>
  <si>
    <t>137</t>
  </si>
  <si>
    <t>763132299</t>
  </si>
  <si>
    <t>SDK podhled samonosný 1x H2DF 15  mm</t>
  </si>
  <si>
    <t>m 205, 206, 238, 207, 208</t>
  </si>
  <si>
    <t>1,47+18,63+18,39+8,48+1,80</t>
  </si>
  <si>
    <t>138</t>
  </si>
  <si>
    <t>763164739</t>
  </si>
  <si>
    <t>SDK obklad kovových kcí uzavřeného tvaru š do 1,6 m desky 1xDF 18</t>
  </si>
  <si>
    <t>obklad volně stojících sloupů</t>
  </si>
  <si>
    <t>4*3,00</t>
  </si>
  <si>
    <t>139</t>
  </si>
  <si>
    <t>763171213</t>
  </si>
  <si>
    <t>Montáž revizních klapek SDK kcí vel. do 0,5 m2 pro podhledy</t>
  </si>
  <si>
    <t>úprava v podhledech</t>
  </si>
  <si>
    <t>140</t>
  </si>
  <si>
    <t>590301540</t>
  </si>
  <si>
    <t>klapka revizní  EI 30 protipožární pro podhledy, 50x50 cm</t>
  </si>
  <si>
    <t>141</t>
  </si>
  <si>
    <t>763181321</t>
  </si>
  <si>
    <t>Montáž jednokřídlové kovové zárubně v do 4,75 m SDK příčka</t>
  </si>
  <si>
    <t>mezi 139 - 110</t>
  </si>
  <si>
    <t>pouze vyztužné profily bez zárubně</t>
  </si>
  <si>
    <t>142</t>
  </si>
  <si>
    <t>998763201</t>
  </si>
  <si>
    <t>Přesun hmot procentní pro dřevostavby v objektech v do 12 m</t>
  </si>
  <si>
    <t>766</t>
  </si>
  <si>
    <t>Konstrukce truhlářské</t>
  </si>
  <si>
    <t>143</t>
  </si>
  <si>
    <t>766211410</t>
  </si>
  <si>
    <t>Montáž madel  dřevených dílčích z jednoho kusu š do 30 cm 1 kus</t>
  </si>
  <si>
    <t>1*2</t>
  </si>
  <si>
    <t>144</t>
  </si>
  <si>
    <t>999madlo</t>
  </si>
  <si>
    <t>madlo dveřní</t>
  </si>
  <si>
    <t>145</t>
  </si>
  <si>
    <t>766411811</t>
  </si>
  <si>
    <t>Demontáž truhlářského obložení stěn z panelů plochy do 1,5 m2</t>
  </si>
  <si>
    <t>146</t>
  </si>
  <si>
    <t>766411822</t>
  </si>
  <si>
    <t>Demontáž truhlářského obložení stěn podkladových roštů</t>
  </si>
  <si>
    <t>15,60</t>
  </si>
  <si>
    <t>18,72</t>
  </si>
  <si>
    <t>147</t>
  </si>
  <si>
    <t>766621111</t>
  </si>
  <si>
    <t>Montáž oken dvojitých otevíravých výšky do 1,5m s rámem do zdiva</t>
  </si>
  <si>
    <t>okno m 114 - 119</t>
  </si>
  <si>
    <t>1*2,30*0,60</t>
  </si>
  <si>
    <t>148</t>
  </si>
  <si>
    <t>611400290</t>
  </si>
  <si>
    <t>okno plastové 2300 x 600 mm</t>
  </si>
  <si>
    <t>149</t>
  </si>
  <si>
    <t>61140029 - 116</t>
  </si>
  <si>
    <t>okno plastové  2300 x 600 mm</t>
  </si>
  <si>
    <t>151</t>
  </si>
  <si>
    <t>999uzávěry</t>
  </si>
  <si>
    <t>pákové uzávěry oken</t>
  </si>
  <si>
    <t>v provedení dle tabulky výrobků</t>
  </si>
  <si>
    <t>dodávka a montáž</t>
  </si>
  <si>
    <t>m 115, 116, 117</t>
  </si>
  <si>
    <t>m 120, 122</t>
  </si>
  <si>
    <t>152</t>
  </si>
  <si>
    <t>766660001</t>
  </si>
  <si>
    <t>Montáž dveřních křídel otvíravých 1křídlových š do 0,8 m do ocelové zárubně</t>
  </si>
  <si>
    <t>4+2</t>
  </si>
  <si>
    <t>153</t>
  </si>
  <si>
    <t>6116005</t>
  </si>
  <si>
    <t>dveře dřevěné vnitřní hladké plné 1křídlové 70x197 vč kování</t>
  </si>
  <si>
    <t>154</t>
  </si>
  <si>
    <t>611600500</t>
  </si>
  <si>
    <t>dveře dřevěné vnitřní hladké plné 1křídlové 60x197  vč kování</t>
  </si>
  <si>
    <t>155</t>
  </si>
  <si>
    <t>611600720</t>
  </si>
  <si>
    <t>dveře vnitřní hladké  1křídlové 80x197 vč kování</t>
  </si>
  <si>
    <t>156</t>
  </si>
  <si>
    <t>766660002</t>
  </si>
  <si>
    <t>Montáž dveřních křídel otvíravých 1křídlových š přes 0,8 m do ocelové zárubně</t>
  </si>
  <si>
    <t>dveře do m 123, 124</t>
  </si>
  <si>
    <t>157</t>
  </si>
  <si>
    <t>611600722</t>
  </si>
  <si>
    <t>dveře vnitřní hladké  1křídlové 90x197 vč kování</t>
  </si>
  <si>
    <t>158</t>
  </si>
  <si>
    <t>766660021</t>
  </si>
  <si>
    <t>Montáž dveřních křídel otvíravých 1křídlových š do 0,8 m požárních do ocelové zárubně</t>
  </si>
  <si>
    <t>m 0,3</t>
  </si>
  <si>
    <t>159</t>
  </si>
  <si>
    <t>553411820</t>
  </si>
  <si>
    <t>dveře kovové protipožární PN 74 6563 EW 15, 30, 45 D1 speciální zárubeň EI jednokřídlé 80 x 197 cm</t>
  </si>
  <si>
    <t>160</t>
  </si>
  <si>
    <t>6116531</t>
  </si>
  <si>
    <t>dveře vnitřní protipožární hladké  1křídlé 80x197 cm EI 30 DP-3 C včetně kování</t>
  </si>
  <si>
    <t>161</t>
  </si>
  <si>
    <t>766660717</t>
  </si>
  <si>
    <t>Montáž dveřních křídel samozavírače na ocelovou zárubeň</t>
  </si>
  <si>
    <t>162</t>
  </si>
  <si>
    <t>549172650</t>
  </si>
  <si>
    <t xml:space="preserve">samozavírač dveří hydraulický </t>
  </si>
  <si>
    <t>163</t>
  </si>
  <si>
    <t>766682111</t>
  </si>
  <si>
    <t>Montáž zárubní obložkových pro dveře jednokřídlové tl stěny do 170 mm</t>
  </si>
  <si>
    <t>164</t>
  </si>
  <si>
    <t>611822580</t>
  </si>
  <si>
    <t>zárubeň obložková pro dveře 1křídlové 60,70,80,90x197 cm, tl. 8 - 17 cm,dub,buk</t>
  </si>
  <si>
    <t>165</t>
  </si>
  <si>
    <t>766691914</t>
  </si>
  <si>
    <t>Vyvěšení nebo zavěšení dřevěných křídel dveří pl do 2 m2</t>
  </si>
  <si>
    <t>166</t>
  </si>
  <si>
    <t>766694113</t>
  </si>
  <si>
    <t>Montáž parapetních desek dřevěných, laminovaných šířky do 30 cm délky do 2,6 m</t>
  </si>
  <si>
    <t>167</t>
  </si>
  <si>
    <t>611444020</t>
  </si>
  <si>
    <t>parapet plastový vnitřní - Deceuninck komůrkový 30,5 x 2 x 100 cm</t>
  </si>
  <si>
    <t>m 113 - 116</t>
  </si>
  <si>
    <t>2,40</t>
  </si>
  <si>
    <t>168</t>
  </si>
  <si>
    <t>611444150</t>
  </si>
  <si>
    <t>koncovka k parapetu plastovému vnitřnímu 1 pár</t>
  </si>
  <si>
    <t>169</t>
  </si>
  <si>
    <t>parapet k oknu v 116</t>
  </si>
  <si>
    <t>170</t>
  </si>
  <si>
    <t>m 116</t>
  </si>
  <si>
    <t>171</t>
  </si>
  <si>
    <t>172</t>
  </si>
  <si>
    <t>766695213</t>
  </si>
  <si>
    <t>Montáž truhlářských prahů dveří 1křídlových šířky přes 10 cm</t>
  </si>
  <si>
    <t>m 125 - 138</t>
  </si>
  <si>
    <t>1+1+1+2+1+12+5</t>
  </si>
  <si>
    <t>173</t>
  </si>
  <si>
    <t>611874010</t>
  </si>
  <si>
    <t>prah dveřní dřevěný bukový tl 2 cm dl.82 cm š 15 cm</t>
  </si>
  <si>
    <t>174</t>
  </si>
  <si>
    <t>611874210</t>
  </si>
  <si>
    <t>prah dveřní dřevěný bukový tl 2 cm dl.92 cm š 15 cm</t>
  </si>
  <si>
    <t>175</t>
  </si>
  <si>
    <t>611873810</t>
  </si>
  <si>
    <t>prah dveřní dřevěný bukový tl 2 cm dl.72 cm š 15 cm</t>
  </si>
  <si>
    <t>176</t>
  </si>
  <si>
    <t>766811199</t>
  </si>
  <si>
    <t>Montáž  kuchyňských linek</t>
  </si>
  <si>
    <t>177</t>
  </si>
  <si>
    <t>999linka - 1</t>
  </si>
  <si>
    <t>kuchyňská linka s dřezema  a bez varné desky - atyp</t>
  </si>
  <si>
    <t>178</t>
  </si>
  <si>
    <t>998766202</t>
  </si>
  <si>
    <t>Přesun hmot procentní pro konstrukce truhlářské v objektech v do 12 m</t>
  </si>
  <si>
    <t>767</t>
  </si>
  <si>
    <t>Konstrukce zámečnické</t>
  </si>
  <si>
    <t>179</t>
  </si>
  <si>
    <t>767131111</t>
  </si>
  <si>
    <t>Montáž stěn plechových šroubovaných</t>
  </si>
  <si>
    <t xml:space="preserve">dělícíé příčky na wc </t>
  </si>
  <si>
    <t>m 114</t>
  </si>
  <si>
    <t>(2,10+1,50)*2,10</t>
  </si>
  <si>
    <t>(1,50+1,00)*2,10</t>
  </si>
  <si>
    <t>m 118</t>
  </si>
  <si>
    <t>(2,00+1,00)*2,10</t>
  </si>
  <si>
    <t>m 119</t>
  </si>
  <si>
    <t>(2,30+1,50)*2,10</t>
  </si>
  <si>
    <t>1,40*2,10</t>
  </si>
  <si>
    <t>180</t>
  </si>
  <si>
    <t>999příčky</t>
  </si>
  <si>
    <t xml:space="preserve">sanitární příčky plastové včetně dveří </t>
  </si>
  <si>
    <t>181</t>
  </si>
  <si>
    <t>767581802</t>
  </si>
  <si>
    <t>Demontáž podhledu</t>
  </si>
  <si>
    <t>ozn S 2 - 50 % výměry</t>
  </si>
  <si>
    <t>59,42*0,50</t>
  </si>
  <si>
    <t>50,40*0,50</t>
  </si>
  <si>
    <t>23,20*0,50</t>
  </si>
  <si>
    <t>21,52*0,50</t>
  </si>
  <si>
    <t>21,42*0,50</t>
  </si>
  <si>
    <t>(13,98+6,62+11,81)*0,50</t>
  </si>
  <si>
    <t>21,04*0,50</t>
  </si>
  <si>
    <t>21,22*0,50</t>
  </si>
  <si>
    <t>20,10*0,50</t>
  </si>
  <si>
    <t>22,82*0,50</t>
  </si>
  <si>
    <t>22,52*0,50</t>
  </si>
  <si>
    <t>m 130, 131, 1321, 133</t>
  </si>
  <si>
    <t>21,55*4*0,50</t>
  </si>
  <si>
    <t>21,94*0,50</t>
  </si>
  <si>
    <t>21,75*0,50</t>
  </si>
  <si>
    <t>(21,51+21,35+21,00)*0,5</t>
  </si>
  <si>
    <t>(23,35+21,29)*0,50</t>
  </si>
  <si>
    <t>(50,23+49,96)*0,50</t>
  </si>
  <si>
    <t>23,67*0,50</t>
  </si>
  <si>
    <t>43,18*0,50</t>
  </si>
  <si>
    <t>21,39*0,50</t>
  </si>
  <si>
    <t>21,01*0,50</t>
  </si>
  <si>
    <t>(21,04+21,63+21,51+23,67+23,67+21,61+21,61+21,94+21,63+21,96+21,46+21,63+21,63+21,63+21,63+23,67)*0,50</t>
  </si>
  <si>
    <t>(3,13+3,13+4,90)*0,50</t>
  </si>
  <si>
    <t>182</t>
  </si>
  <si>
    <t>76758334 - 1</t>
  </si>
  <si>
    <t>Montáž podhledů   vč lišt</t>
  </si>
  <si>
    <t>ozn S 2  - 50 %</t>
  </si>
  <si>
    <t>dle demontáže</t>
  </si>
  <si>
    <t>183</t>
  </si>
  <si>
    <t>999děl kce</t>
  </si>
  <si>
    <t>dělící konstrukce na podestě oun 320</t>
  </si>
  <si>
    <t>Kč</t>
  </si>
  <si>
    <t>dodávka, výroba a osazení dělící konstrukce v provedení dle tabulky výrobků</t>
  </si>
  <si>
    <t>včetně povrchové úpravy, dvří opatrřenýcg panikovým kováním, elektricky ovládanou západkou</t>
  </si>
  <si>
    <t>184</t>
  </si>
  <si>
    <t>998767202</t>
  </si>
  <si>
    <t>Přesun hmot procentní pro zámečnické konstrukce v objektech v do 12 m</t>
  </si>
  <si>
    <t>771</t>
  </si>
  <si>
    <t>Podlahy z dlaždic</t>
  </si>
  <si>
    <t>185</t>
  </si>
  <si>
    <t>771474112</t>
  </si>
  <si>
    <t>Montáž soklíků z dlaždic keramických rovných flexibilní lepidlo v do 90 mm</t>
  </si>
  <si>
    <t>(1,90+2,00)*2</t>
  </si>
  <si>
    <t>(25,00+2,64)*2</t>
  </si>
  <si>
    <t>(21,00+2,64)*2</t>
  </si>
  <si>
    <t>(1,30+2,70)*2</t>
  </si>
  <si>
    <t>186</t>
  </si>
  <si>
    <t>59761433</t>
  </si>
  <si>
    <t>dlaždice keramické slinuté  TAURUS R 10</t>
  </si>
  <si>
    <t>187</t>
  </si>
  <si>
    <t>771571113</t>
  </si>
  <si>
    <t>Montáž podlah z keramických dlaždic režných hladkých do malty do 12 ks/m2</t>
  </si>
  <si>
    <t>podlaha E</t>
  </si>
  <si>
    <t>m 0,5, 0,13</t>
  </si>
  <si>
    <t>4,02+2,28</t>
  </si>
  <si>
    <t>podlaha ozn G</t>
  </si>
  <si>
    <t>188</t>
  </si>
  <si>
    <t>189</t>
  </si>
  <si>
    <t>771571810</t>
  </si>
  <si>
    <t>Demontáž podlah z dlaždic keramických kladených do malty</t>
  </si>
  <si>
    <t>190</t>
  </si>
  <si>
    <t>771579191</t>
  </si>
  <si>
    <t>Příplatek k montáž podlah keramických za plochu do 5 m2</t>
  </si>
  <si>
    <t>6,30+4,59+4,91+3,43+4,37</t>
  </si>
  <si>
    <t>191</t>
  </si>
  <si>
    <t>771579196</t>
  </si>
  <si>
    <t xml:space="preserve">Příplatek k montáž podlah keramických za spárování tmelem </t>
  </si>
  <si>
    <t>192</t>
  </si>
  <si>
    <t>771591111</t>
  </si>
  <si>
    <t>Podlahy penetrace podkladu</t>
  </si>
  <si>
    <t>193</t>
  </si>
  <si>
    <t>771990112</t>
  </si>
  <si>
    <t>Vyrovnání podkladu samonivelační stěrkou tl 4 mm pevnosti 30 Mpa</t>
  </si>
  <si>
    <t>6,30+3,43+4,37+2,80*1,40*2</t>
  </si>
  <si>
    <t>194</t>
  </si>
  <si>
    <t>998771202</t>
  </si>
  <si>
    <t>Přesun hmot procentní pro podlahy z dlaždic v objektech v do 12 m</t>
  </si>
  <si>
    <t>775</t>
  </si>
  <si>
    <t>Podlahy skládané (parkety, vlysy, lamely aj.)</t>
  </si>
  <si>
    <t>195</t>
  </si>
  <si>
    <t>775413120</t>
  </si>
  <si>
    <t>Montáž podlahové lišty ze dřeva tvrdého nebo měkkého připevněné vruty s přetmelením</t>
  </si>
  <si>
    <t>podlaha ozn C</t>
  </si>
  <si>
    <t>(6,30+3,80)*2</t>
  </si>
  <si>
    <t>(6,30+3,50)*2</t>
  </si>
  <si>
    <t>(3,50+6,20)*2</t>
  </si>
  <si>
    <t>(3,40+6,20)*2</t>
  </si>
  <si>
    <t>(3,80+6,20)*2</t>
  </si>
  <si>
    <t>(3,50+6,20)*2*4</t>
  </si>
  <si>
    <t>(3,50+3,40+3,40+6,20*3)*2</t>
  </si>
  <si>
    <t>(3,60+6,20)*2</t>
  </si>
  <si>
    <t>(7,20+6,20)*2</t>
  </si>
  <si>
    <t>(3,60+6,20)*2*16</t>
  </si>
  <si>
    <t>196</t>
  </si>
  <si>
    <t>614181020</t>
  </si>
  <si>
    <t>lišta dřevěná buk 8x35 mm</t>
  </si>
  <si>
    <t>197</t>
  </si>
  <si>
    <t>998775202</t>
  </si>
  <si>
    <t>Přesun hmot procentní pro podlahy dřevěné v objektech v do 12 m</t>
  </si>
  <si>
    <t>776</t>
  </si>
  <si>
    <t>Podlahy povlakové</t>
  </si>
  <si>
    <t>198</t>
  </si>
  <si>
    <t>776401800</t>
  </si>
  <si>
    <t>Odstranění soklíků a lišt pryžových nebo plastových</t>
  </si>
  <si>
    <t>m 01</t>
  </si>
  <si>
    <t>(3,60*4+2,20+0,40*8)*2</t>
  </si>
  <si>
    <t>(3,60*2+6,00)*2+0,80*2+0,40*2</t>
  </si>
  <si>
    <t>(5,70+5,40+1,00+0,40+0,40*2)*2</t>
  </si>
  <si>
    <t>(7,20+3,00+0,80+0,40)*2</t>
  </si>
  <si>
    <t>podlaha ozn D</t>
  </si>
  <si>
    <t>(3,40+6,00+3,40)*2</t>
  </si>
  <si>
    <t>(21,00+2,40)*2*2</t>
  </si>
  <si>
    <t>(3,60+6,20)*2*2</t>
  </si>
  <si>
    <t>(3,50+6,20)*2*16</t>
  </si>
  <si>
    <t>199</t>
  </si>
  <si>
    <t>776421100</t>
  </si>
  <si>
    <t>Lepení obvodových soklíků nebo lišt z měkčených plastů</t>
  </si>
  <si>
    <t>(3,60*2+6,00+0,80+0,40)*2</t>
  </si>
  <si>
    <t xml:space="preserve">podlaha D </t>
  </si>
  <si>
    <t>(3,40+4,00)*2</t>
  </si>
  <si>
    <t>(3,60+3,30+1,90+3,30+3,30+3,30)*2</t>
  </si>
  <si>
    <t>podlaha B</t>
  </si>
  <si>
    <t>(2,40+3,960+1,90+1,40+1,90+1,40+3,30+1,40)*2</t>
  </si>
  <si>
    <t>200</t>
  </si>
  <si>
    <t>284110020</t>
  </si>
  <si>
    <t xml:space="preserve">lišta speciální soklová PVC </t>
  </si>
  <si>
    <t>201</t>
  </si>
  <si>
    <t>776511820</t>
  </si>
  <si>
    <t>Demontáž povlakových podlah lepených s podložkou</t>
  </si>
  <si>
    <t>39,27</t>
  </si>
  <si>
    <t>40,24</t>
  </si>
  <si>
    <t>39,38</t>
  </si>
  <si>
    <t>18,24</t>
  </si>
  <si>
    <t>18,08</t>
  </si>
  <si>
    <t>19,27</t>
  </si>
  <si>
    <t>podlaha C</t>
  </si>
  <si>
    <t>m 208 až 211</t>
  </si>
  <si>
    <t>8,48+3,13+3,13+47,90</t>
  </si>
  <si>
    <t>202</t>
  </si>
  <si>
    <t>776561110</t>
  </si>
  <si>
    <t>Lepení pásů povlakových podlah z přírodního nebo korkového linolea</t>
  </si>
  <si>
    <t>podlaha dle označení B</t>
  </si>
  <si>
    <t>12,59</t>
  </si>
  <si>
    <t>podlaha B - 1 np</t>
  </si>
  <si>
    <t>21,29</t>
  </si>
  <si>
    <t>m 139</t>
  </si>
  <si>
    <t>23,35</t>
  </si>
  <si>
    <t>203</t>
  </si>
  <si>
    <t>6173106</t>
  </si>
  <si>
    <t xml:space="preserve">vysoce odolný PVC </t>
  </si>
  <si>
    <t>204</t>
  </si>
  <si>
    <t>776561200</t>
  </si>
  <si>
    <t>Lepení pásů povlakových podlah z přírodního nebo korkového linolea elektrostaticky vodivých</t>
  </si>
  <si>
    <t>podlaha B 1</t>
  </si>
  <si>
    <t>205</t>
  </si>
  <si>
    <t>284102420</t>
  </si>
  <si>
    <t>krytina podlahová homogenní Elektrostatik tl 2,0 mm 608 x 608 mm</t>
  </si>
  <si>
    <t>206</t>
  </si>
  <si>
    <t>776572100</t>
  </si>
  <si>
    <t>Lepení pásů povlakových podlah textilních</t>
  </si>
  <si>
    <t>21,60</t>
  </si>
  <si>
    <t>22,55</t>
  </si>
  <si>
    <t>207</t>
  </si>
  <si>
    <t>69751001</t>
  </si>
  <si>
    <t xml:space="preserve">koberec zátěžový-vysoká zátěž, </t>
  </si>
  <si>
    <t>208</t>
  </si>
  <si>
    <t>776990112</t>
  </si>
  <si>
    <t>Vyrovnání podkladu samonivelační stěrkou tl 3 mm pevnosti 30 Mpa</t>
  </si>
  <si>
    <t>podlahadle označení B</t>
  </si>
  <si>
    <t>koberec</t>
  </si>
  <si>
    <t>677,63</t>
  </si>
  <si>
    <t>pvc</t>
  </si>
  <si>
    <t>602,07</t>
  </si>
  <si>
    <t>209</t>
  </si>
  <si>
    <t>998776202</t>
  </si>
  <si>
    <t>Přesun hmot procentní pro podlahy povlakové v objektech v do 12 m</t>
  </si>
  <si>
    <t>781</t>
  </si>
  <si>
    <t>Dokončovací práce - obklady keramické</t>
  </si>
  <si>
    <t>210</t>
  </si>
  <si>
    <t>781411810</t>
  </si>
  <si>
    <t>Demontáž obkladů z obkladaček pórovinových kladených do malty</t>
  </si>
  <si>
    <t>(6,00+3,50)*2*2,00*2</t>
  </si>
  <si>
    <t>m 206,207</t>
  </si>
  <si>
    <t>(3,60+4,00+1,40*2+2,80)*2*2,00*2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</si>
</sst>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42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20"/>
      <name val="Arial"/>
      <family val="0"/>
    </font>
    <font>
      <sz val="8"/>
      <color indexed="63"/>
      <name val="Arial"/>
      <family val="0"/>
    </font>
    <font>
      <sz val="8"/>
      <color indexed="10"/>
      <name val="Arial"/>
      <family val="0"/>
    </font>
    <font>
      <sz val="8"/>
      <color indexed="12"/>
      <name val="Arial"/>
      <family val="0"/>
    </font>
    <font>
      <sz val="8"/>
      <color indexed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16" borderId="2" applyNumberFormat="0" applyAlignment="0" applyProtection="0"/>
    <xf numFmtId="4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25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7" borderId="8" applyNumberFormat="0" applyAlignment="0" applyProtection="0"/>
    <xf numFmtId="0" fontId="39" fillId="19" borderId="8" applyNumberFormat="0" applyAlignment="0" applyProtection="0"/>
    <xf numFmtId="0" fontId="40" fillId="19" borderId="9" applyNumberFormat="0" applyAlignment="0" applyProtection="0"/>
    <xf numFmtId="0" fontId="4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205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2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3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18" borderId="0" xfId="0" applyFont="1" applyFill="1" applyAlignment="1" applyProtection="1">
      <alignment horizontal="left"/>
      <protection/>
    </xf>
    <xf numFmtId="0" fontId="5" fillId="18" borderId="0" xfId="0" applyFont="1" applyFill="1" applyAlignment="1" applyProtection="1">
      <alignment horizontal="left"/>
      <protection/>
    </xf>
    <xf numFmtId="0" fontId="15" fillId="18" borderId="0" xfId="0" applyFont="1" applyFill="1" applyAlignment="1" applyProtection="1">
      <alignment horizontal="left" vertical="center"/>
      <protection/>
    </xf>
    <xf numFmtId="0" fontId="3" fillId="18" borderId="0" xfId="0" applyFont="1" applyFill="1" applyAlignment="1" applyProtection="1">
      <alignment horizontal="left" vertical="center"/>
      <protection/>
    </xf>
    <xf numFmtId="0" fontId="5" fillId="18" borderId="0" xfId="0" applyFont="1" applyFill="1" applyAlignment="1" applyProtection="1">
      <alignment horizontal="left" vertical="center"/>
      <protection/>
    </xf>
    <xf numFmtId="0" fontId="3" fillId="18" borderId="0" xfId="0" applyFont="1" applyFill="1" applyAlignment="1" applyProtection="1">
      <alignment horizontal="center" vertical="center"/>
      <protection/>
    </xf>
    <xf numFmtId="0" fontId="0" fillId="18" borderId="0" xfId="0" applyFont="1" applyFill="1" applyAlignment="1" applyProtection="1">
      <alignment horizontal="left" vertical="center"/>
      <protection/>
    </xf>
    <xf numFmtId="0" fontId="3" fillId="24" borderId="58" xfId="0" applyFont="1" applyFill="1" applyBorder="1" applyAlignment="1" applyProtection="1">
      <alignment horizontal="center" vertical="center" wrapText="1"/>
      <protection/>
    </xf>
    <xf numFmtId="0" fontId="3" fillId="24" borderId="59" xfId="0" applyFont="1" applyFill="1" applyBorder="1" applyAlignment="1" applyProtection="1">
      <alignment horizontal="center" vertical="center" wrapText="1"/>
      <protection/>
    </xf>
    <xf numFmtId="0" fontId="3" fillId="24" borderId="60" xfId="0" applyFont="1" applyFill="1" applyBorder="1" applyAlignment="1" applyProtection="1">
      <alignment horizontal="center" vertical="center" wrapText="1"/>
      <protection/>
    </xf>
    <xf numFmtId="0" fontId="3" fillId="24" borderId="35" xfId="0" applyFont="1" applyFill="1" applyBorder="1" applyAlignment="1" applyProtection="1">
      <alignment horizontal="center" vertical="center" wrapText="1"/>
      <protection/>
    </xf>
    <xf numFmtId="164" fontId="3" fillId="24" borderId="47" xfId="0" applyNumberFormat="1" applyFont="1" applyFill="1" applyBorder="1" applyAlignment="1" applyProtection="1">
      <alignment horizontal="center" vertical="center"/>
      <protection/>
    </xf>
    <xf numFmtId="164" fontId="3" fillId="24" borderId="61" xfId="0" applyNumberFormat="1" applyFont="1" applyFill="1" applyBorder="1" applyAlignment="1" applyProtection="1">
      <alignment horizontal="center" vertical="center"/>
      <protection/>
    </xf>
    <xf numFmtId="164" fontId="3" fillId="24" borderId="62" xfId="0" applyNumberFormat="1" applyFont="1" applyFill="1" applyBorder="1" applyAlignment="1" applyProtection="1">
      <alignment horizontal="center" vertical="center"/>
      <protection/>
    </xf>
    <xf numFmtId="164" fontId="3" fillId="24" borderId="40" xfId="0" applyNumberFormat="1" applyFont="1" applyFill="1" applyBorder="1" applyAlignment="1" applyProtection="1">
      <alignment horizontal="center" vertical="center"/>
      <protection/>
    </xf>
    <xf numFmtId="0" fontId="0" fillId="18" borderId="30" xfId="0" applyFont="1" applyFill="1" applyBorder="1" applyAlignment="1" applyProtection="1">
      <alignment horizontal="left"/>
      <protection/>
    </xf>
    <xf numFmtId="0" fontId="0" fillId="18" borderId="31" xfId="0" applyFont="1" applyFill="1" applyBorder="1" applyAlignment="1" applyProtection="1">
      <alignment horizontal="left"/>
      <protection/>
    </xf>
    <xf numFmtId="0" fontId="0" fillId="18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0" fontId="3" fillId="18" borderId="0" xfId="0" applyFont="1" applyFill="1" applyAlignment="1" applyProtection="1">
      <alignment horizontal="left"/>
      <protection/>
    </xf>
    <xf numFmtId="0" fontId="2" fillId="18" borderId="0" xfId="0" applyFont="1" applyFill="1" applyAlignment="1" applyProtection="1">
      <alignment horizontal="left"/>
      <protection/>
    </xf>
    <xf numFmtId="0" fontId="2" fillId="24" borderId="35" xfId="0" applyFont="1" applyFill="1" applyBorder="1" applyAlignment="1" applyProtection="1">
      <alignment horizontal="center" vertical="center" wrapText="1"/>
      <protection/>
    </xf>
    <xf numFmtId="0" fontId="2" fillId="24" borderId="36" xfId="0" applyFont="1" applyFill="1" applyBorder="1" applyAlignment="1" applyProtection="1">
      <alignment horizontal="center" vertical="center" wrapText="1"/>
      <protection/>
    </xf>
    <xf numFmtId="0" fontId="3" fillId="2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24" borderId="40" xfId="0" applyNumberFormat="1" applyFont="1" applyFill="1" applyBorder="1" applyAlignment="1" applyProtection="1">
      <alignment horizontal="center" vertical="center"/>
      <protection/>
    </xf>
    <xf numFmtId="164" fontId="2" fillId="24" borderId="41" xfId="0" applyNumberFormat="1" applyFont="1" applyFill="1" applyBorder="1" applyAlignment="1" applyProtection="1">
      <alignment horizontal="center" vertical="center"/>
      <protection/>
    </xf>
    <xf numFmtId="164" fontId="3" fillId="24" borderId="41" xfId="0" applyNumberFormat="1" applyFont="1" applyFill="1" applyBorder="1" applyAlignment="1" applyProtection="1">
      <alignment horizontal="center" vertical="center"/>
      <protection/>
    </xf>
    <xf numFmtId="0" fontId="2" fillId="18" borderId="20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166" fontId="16" fillId="0" borderId="11" xfId="0" applyNumberFormat="1" applyFont="1" applyBorder="1" applyAlignment="1" applyProtection="1">
      <alignment horizontal="right" vertical="center"/>
      <protection/>
    </xf>
    <xf numFmtId="168" fontId="16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165" fontId="20" fillId="0" borderId="0" xfId="0" applyNumberFormat="1" applyFont="1" applyAlignment="1" applyProtection="1">
      <alignment horizontal="right" vertical="top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168" fontId="21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168" fontId="22" fillId="0" borderId="0" xfId="0" applyNumberFormat="1" applyFont="1" applyAlignment="1" applyProtection="1">
      <alignment horizontal="right" vertical="center"/>
      <protection/>
    </xf>
    <xf numFmtId="168" fontId="20" fillId="0" borderId="0" xfId="0" applyNumberFormat="1" applyFont="1" applyAlignment="1" applyProtection="1">
      <alignment horizontal="right" vertical="top"/>
      <protection/>
    </xf>
    <xf numFmtId="0" fontId="23" fillId="0" borderId="0" xfId="0" applyFont="1" applyAlignment="1" applyProtection="1">
      <alignment horizontal="center" vertical="center"/>
      <protection/>
    </xf>
    <xf numFmtId="49" fontId="23" fillId="0" borderId="0" xfId="0" applyNumberFormat="1" applyFont="1" applyAlignment="1" applyProtection="1">
      <alignment horizontal="left" vertical="top"/>
      <protection/>
    </xf>
    <xf numFmtId="0" fontId="23" fillId="0" borderId="0" xfId="0" applyFont="1" applyAlignment="1" applyProtection="1">
      <alignment horizontal="left" vertical="center" wrapText="1"/>
      <protection/>
    </xf>
    <xf numFmtId="168" fontId="23" fillId="0" borderId="0" xfId="0" applyNumberFormat="1" applyFont="1" applyAlignment="1" applyProtection="1">
      <alignment horizontal="right" vertical="center"/>
      <protection/>
    </xf>
    <xf numFmtId="166" fontId="23" fillId="0" borderId="0" xfId="0" applyNumberFormat="1" applyFont="1" applyAlignment="1" applyProtection="1">
      <alignment horizontal="right" vertical="center"/>
      <protection/>
    </xf>
    <xf numFmtId="169" fontId="23" fillId="0" borderId="0" xfId="0" applyNumberFormat="1" applyFont="1" applyAlignment="1" applyProtection="1">
      <alignment horizontal="right" vertical="center"/>
      <protection/>
    </xf>
    <xf numFmtId="170" fontId="23" fillId="0" borderId="0" xfId="0" applyNumberFormat="1" applyFont="1" applyAlignment="1" applyProtection="1">
      <alignment horizontal="right" vertical="center"/>
      <protection/>
    </xf>
    <xf numFmtId="165" fontId="23" fillId="0" borderId="0" xfId="0" applyNumberFormat="1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168" fontId="24" fillId="0" borderId="0" xfId="0" applyNumberFormat="1" applyFont="1" applyAlignment="1" applyProtection="1">
      <alignment horizontal="right" vertical="center"/>
      <protection/>
    </xf>
    <xf numFmtId="14" fontId="3" fillId="18" borderId="0" xfId="0" applyNumberFormat="1" applyFont="1" applyFill="1" applyAlignment="1" applyProtection="1">
      <alignment horizontal="left" vertical="center"/>
      <protection/>
    </xf>
    <xf numFmtId="0" fontId="25" fillId="0" borderId="0" xfId="46">
      <alignment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</cellXfs>
  <cellStyles count="48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PageLayoutView="0" workbookViewId="0" topLeftCell="A40">
      <selection activeCell="O32" sqref="O32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206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207</v>
      </c>
      <c r="C5" s="14"/>
      <c r="D5" s="14"/>
      <c r="E5" s="195" t="s">
        <v>208</v>
      </c>
      <c r="F5" s="196"/>
      <c r="G5" s="196"/>
      <c r="H5" s="196"/>
      <c r="I5" s="196"/>
      <c r="J5" s="197"/>
      <c r="K5" s="14"/>
      <c r="L5" s="14"/>
      <c r="M5" s="14"/>
      <c r="N5" s="14"/>
      <c r="O5" s="14" t="s">
        <v>209</v>
      </c>
      <c r="P5" s="15" t="s">
        <v>210</v>
      </c>
      <c r="Q5" s="16"/>
      <c r="R5" s="17"/>
      <c r="S5" s="18"/>
    </row>
    <row r="6" spans="1:19" ht="17.25" customHeight="1" hidden="1">
      <c r="A6" s="13"/>
      <c r="B6" s="14" t="s">
        <v>211</v>
      </c>
      <c r="C6" s="14"/>
      <c r="D6" s="14"/>
      <c r="E6" s="19" t="s">
        <v>212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213</v>
      </c>
      <c r="C7" s="14"/>
      <c r="D7" s="14"/>
      <c r="E7" s="198" t="s">
        <v>210</v>
      </c>
      <c r="F7" s="199"/>
      <c r="G7" s="199"/>
      <c r="H7" s="199"/>
      <c r="I7" s="199"/>
      <c r="J7" s="200"/>
      <c r="K7" s="14"/>
      <c r="L7" s="14"/>
      <c r="M7" s="14"/>
      <c r="N7" s="14"/>
      <c r="O7" s="14" t="s">
        <v>214</v>
      </c>
      <c r="P7" s="24"/>
      <c r="Q7" s="22"/>
      <c r="R7" s="20"/>
      <c r="S7" s="18"/>
    </row>
    <row r="8" spans="1:19" ht="17.25" customHeight="1" hidden="1">
      <c r="A8" s="13"/>
      <c r="B8" s="14" t="s">
        <v>215</v>
      </c>
      <c r="C8" s="14"/>
      <c r="D8" s="14"/>
      <c r="E8" s="23" t="s">
        <v>210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216</v>
      </c>
      <c r="C9" s="14"/>
      <c r="D9" s="14"/>
      <c r="E9" s="201" t="s">
        <v>210</v>
      </c>
      <c r="F9" s="202"/>
      <c r="G9" s="202"/>
      <c r="H9" s="202"/>
      <c r="I9" s="202"/>
      <c r="J9" s="203"/>
      <c r="K9" s="14"/>
      <c r="L9" s="14"/>
      <c r="M9" s="14"/>
      <c r="N9" s="14"/>
      <c r="O9" s="14" t="s">
        <v>217</v>
      </c>
      <c r="P9" s="204" t="s">
        <v>218</v>
      </c>
      <c r="Q9" s="202"/>
      <c r="R9" s="203"/>
      <c r="S9" s="18"/>
    </row>
    <row r="10" spans="1:19" ht="17.25" customHeight="1" hidden="1">
      <c r="A10" s="13"/>
      <c r="B10" s="14" t="s">
        <v>219</v>
      </c>
      <c r="C10" s="14"/>
      <c r="D10" s="14"/>
      <c r="E10" s="25" t="s">
        <v>210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220</v>
      </c>
      <c r="C11" s="14"/>
      <c r="D11" s="14"/>
      <c r="E11" s="25" t="s">
        <v>210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221</v>
      </c>
      <c r="C12" s="14"/>
      <c r="D12" s="14"/>
      <c r="E12" s="25" t="s">
        <v>210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5" t="s">
        <v>210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5" t="s">
        <v>210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5" t="s">
        <v>210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5" t="s">
        <v>210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5" t="s">
        <v>210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5" t="s">
        <v>210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5" t="s">
        <v>210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5" t="s">
        <v>210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5" t="s">
        <v>210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5" t="s">
        <v>210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5" t="s">
        <v>210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6" t="s">
        <v>210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222</v>
      </c>
      <c r="P25" s="14" t="s">
        <v>223</v>
      </c>
      <c r="Q25" s="14"/>
      <c r="R25" s="14"/>
      <c r="S25" s="18"/>
    </row>
    <row r="26" spans="1:19" ht="17.25" customHeight="1">
      <c r="A26" s="13"/>
      <c r="B26" s="14" t="s">
        <v>224</v>
      </c>
      <c r="C26" s="14"/>
      <c r="D26" s="14"/>
      <c r="E26" s="15" t="s">
        <v>210</v>
      </c>
      <c r="F26" s="27"/>
      <c r="G26" s="27"/>
      <c r="H26" s="27"/>
      <c r="I26" s="27"/>
      <c r="J26" s="17"/>
      <c r="K26" s="14"/>
      <c r="L26" s="14"/>
      <c r="M26" s="14"/>
      <c r="N26" s="14"/>
      <c r="O26" s="28"/>
      <c r="P26" s="29"/>
      <c r="Q26" s="30"/>
      <c r="R26" s="31"/>
      <c r="S26" s="18"/>
    </row>
    <row r="27" spans="1:19" ht="17.25" customHeight="1">
      <c r="A27" s="13"/>
      <c r="B27" s="14" t="s">
        <v>225</v>
      </c>
      <c r="C27" s="14"/>
      <c r="D27" s="14"/>
      <c r="E27" s="24" t="s">
        <v>226</v>
      </c>
      <c r="F27" s="14"/>
      <c r="G27" s="14"/>
      <c r="H27" s="14"/>
      <c r="I27" s="14"/>
      <c r="J27" s="20"/>
      <c r="K27" s="14"/>
      <c r="L27" s="14"/>
      <c r="M27" s="14"/>
      <c r="N27" s="14"/>
      <c r="O27" s="28" t="s">
        <v>227</v>
      </c>
      <c r="P27" s="29"/>
      <c r="Q27" s="30"/>
      <c r="R27" s="31"/>
      <c r="S27" s="18"/>
    </row>
    <row r="28" spans="1:19" ht="17.25" customHeight="1">
      <c r="A28" s="13"/>
      <c r="B28" s="14" t="s">
        <v>228</v>
      </c>
      <c r="C28" s="14"/>
      <c r="D28" s="14"/>
      <c r="E28" s="24" t="s">
        <v>210</v>
      </c>
      <c r="F28" s="14"/>
      <c r="G28" s="14"/>
      <c r="H28" s="14"/>
      <c r="I28" s="14"/>
      <c r="J28" s="20"/>
      <c r="K28" s="14"/>
      <c r="L28" s="14"/>
      <c r="M28" s="14"/>
      <c r="N28" s="14"/>
      <c r="O28" s="28"/>
      <c r="P28" s="29"/>
      <c r="Q28" s="30"/>
      <c r="R28" s="31"/>
      <c r="S28" s="18"/>
    </row>
    <row r="29" spans="1:19" ht="17.25" customHeight="1">
      <c r="A29" s="13"/>
      <c r="B29" s="14"/>
      <c r="C29" s="14"/>
      <c r="D29" s="14"/>
      <c r="E29" s="32"/>
      <c r="F29" s="33"/>
      <c r="G29" s="33"/>
      <c r="H29" s="33"/>
      <c r="I29" s="33"/>
      <c r="J29" s="34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5" t="s">
        <v>229</v>
      </c>
      <c r="F30" s="14"/>
      <c r="G30" s="14" t="s">
        <v>230</v>
      </c>
      <c r="H30" s="14"/>
      <c r="I30" s="14"/>
      <c r="J30" s="14"/>
      <c r="K30" s="14"/>
      <c r="L30" s="14"/>
      <c r="M30" s="14"/>
      <c r="N30" s="14"/>
      <c r="O30" s="35" t="s">
        <v>231</v>
      </c>
      <c r="P30" s="22"/>
      <c r="Q30" s="22"/>
      <c r="R30" s="36"/>
      <c r="S30" s="18"/>
    </row>
    <row r="31" spans="1:19" ht="17.25" customHeight="1">
      <c r="A31" s="13"/>
      <c r="B31" s="14"/>
      <c r="C31" s="14"/>
      <c r="D31" s="14"/>
      <c r="E31" s="28"/>
      <c r="F31" s="14"/>
      <c r="G31" s="29"/>
      <c r="H31" s="37"/>
      <c r="I31" s="38"/>
      <c r="J31" s="14"/>
      <c r="K31" s="14"/>
      <c r="L31" s="14"/>
      <c r="M31" s="14"/>
      <c r="N31" s="14"/>
      <c r="O31" s="39" t="s">
        <v>203</v>
      </c>
      <c r="P31" s="22"/>
      <c r="Q31" s="22"/>
      <c r="R31" s="40"/>
      <c r="S31" s="18"/>
    </row>
    <row r="32" spans="1:19" ht="8.2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0.25" customHeight="1">
      <c r="A33" s="44"/>
      <c r="B33" s="45"/>
      <c r="C33" s="45"/>
      <c r="D33" s="45"/>
      <c r="E33" s="46" t="s">
        <v>232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20.25" customHeight="1">
      <c r="A34" s="48" t="s">
        <v>233</v>
      </c>
      <c r="B34" s="49"/>
      <c r="C34" s="49"/>
      <c r="D34" s="50"/>
      <c r="E34" s="51" t="s">
        <v>234</v>
      </c>
      <c r="F34" s="50"/>
      <c r="G34" s="51" t="s">
        <v>235</v>
      </c>
      <c r="H34" s="49"/>
      <c r="I34" s="50"/>
      <c r="J34" s="51" t="s">
        <v>236</v>
      </c>
      <c r="K34" s="49"/>
      <c r="L34" s="51" t="s">
        <v>237</v>
      </c>
      <c r="M34" s="49"/>
      <c r="N34" s="49"/>
      <c r="O34" s="50"/>
      <c r="P34" s="51" t="s">
        <v>238</v>
      </c>
      <c r="Q34" s="49"/>
      <c r="R34" s="49"/>
      <c r="S34" s="52"/>
    </row>
    <row r="35" spans="1:19" ht="20.25" customHeight="1">
      <c r="A35" s="53"/>
      <c r="B35" s="54"/>
      <c r="C35" s="54"/>
      <c r="D35" s="55">
        <v>0</v>
      </c>
      <c r="E35" s="56">
        <f>IF(D35=0,0,R47/D35)</f>
        <v>0</v>
      </c>
      <c r="F35" s="57"/>
      <c r="G35" s="58"/>
      <c r="H35" s="54"/>
      <c r="I35" s="55">
        <v>0</v>
      </c>
      <c r="J35" s="56">
        <f>IF(I35=0,0,R47/I35)</f>
        <v>0</v>
      </c>
      <c r="K35" s="59"/>
      <c r="L35" s="58"/>
      <c r="M35" s="54"/>
      <c r="N35" s="54"/>
      <c r="O35" s="55">
        <v>0</v>
      </c>
      <c r="P35" s="58"/>
      <c r="Q35" s="54"/>
      <c r="R35" s="60">
        <f>IF(O35=0,0,R47/O35)</f>
        <v>0</v>
      </c>
      <c r="S35" s="61"/>
    </row>
    <row r="36" spans="1:19" ht="20.25" customHeight="1">
      <c r="A36" s="44"/>
      <c r="B36" s="45"/>
      <c r="C36" s="45"/>
      <c r="D36" s="45"/>
      <c r="E36" s="46" t="s">
        <v>239</v>
      </c>
      <c r="F36" s="45"/>
      <c r="G36" s="45"/>
      <c r="H36" s="45"/>
      <c r="I36" s="45"/>
      <c r="J36" s="62" t="s">
        <v>240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20.25" customHeight="1">
      <c r="A37" s="63" t="s">
        <v>241</v>
      </c>
      <c r="B37" s="64"/>
      <c r="C37" s="65" t="s">
        <v>242</v>
      </c>
      <c r="D37" s="66"/>
      <c r="E37" s="66"/>
      <c r="F37" s="67"/>
      <c r="G37" s="63" t="s">
        <v>243</v>
      </c>
      <c r="H37" s="68"/>
      <c r="I37" s="65" t="s">
        <v>244</v>
      </c>
      <c r="J37" s="66"/>
      <c r="K37" s="66"/>
      <c r="L37" s="63" t="s">
        <v>245</v>
      </c>
      <c r="M37" s="68"/>
      <c r="N37" s="65" t="s">
        <v>246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247</v>
      </c>
      <c r="C38" s="17"/>
      <c r="D38" s="71" t="s">
        <v>248</v>
      </c>
      <c r="E38" s="72">
        <f>SUMIF(Rozpocet!O5:O1841,8,Rozpocet!I5:I1841)</f>
        <v>0</v>
      </c>
      <c r="F38" s="73"/>
      <c r="G38" s="69">
        <v>8</v>
      </c>
      <c r="H38" s="74" t="s">
        <v>249</v>
      </c>
      <c r="I38" s="31"/>
      <c r="J38" s="75">
        <v>0</v>
      </c>
      <c r="K38" s="76"/>
      <c r="L38" s="69">
        <v>13</v>
      </c>
      <c r="M38" s="29" t="s">
        <v>250</v>
      </c>
      <c r="N38" s="37"/>
      <c r="O38" s="37"/>
      <c r="P38" s="77">
        <f>M49</f>
        <v>20</v>
      </c>
      <c r="Q38" s="78" t="s">
        <v>251</v>
      </c>
      <c r="R38" s="72">
        <f>+E44*0.02</f>
        <v>0</v>
      </c>
      <c r="S38" s="73"/>
    </row>
    <row r="39" spans="1:19" ht="20.25" customHeight="1">
      <c r="A39" s="69">
        <v>2</v>
      </c>
      <c r="B39" s="79"/>
      <c r="C39" s="34"/>
      <c r="D39" s="71" t="s">
        <v>252</v>
      </c>
      <c r="E39" s="72">
        <f>SUMIF(Rozpocet!O10:O1841,4,Rozpocet!I10:I1841)</f>
        <v>0</v>
      </c>
      <c r="F39" s="73"/>
      <c r="G39" s="69">
        <v>9</v>
      </c>
      <c r="H39" s="14" t="s">
        <v>253</v>
      </c>
      <c r="I39" s="71"/>
      <c r="J39" s="75">
        <v>0</v>
      </c>
      <c r="K39" s="76"/>
      <c r="L39" s="69">
        <v>14</v>
      </c>
      <c r="M39" s="29" t="s">
        <v>254</v>
      </c>
      <c r="N39" s="37"/>
      <c r="O39" s="37"/>
      <c r="P39" s="77">
        <f>M49</f>
        <v>20</v>
      </c>
      <c r="Q39" s="78" t="s">
        <v>251</v>
      </c>
      <c r="R39" s="72">
        <v>0</v>
      </c>
      <c r="S39" s="73"/>
    </row>
    <row r="40" spans="1:19" ht="20.25" customHeight="1">
      <c r="A40" s="69">
        <v>3</v>
      </c>
      <c r="B40" s="70" t="s">
        <v>255</v>
      </c>
      <c r="C40" s="17"/>
      <c r="D40" s="71" t="s">
        <v>248</v>
      </c>
      <c r="E40" s="72">
        <f>SUMIF(Rozpocet!O11:O1841,32,Rozpocet!I11:I1841)</f>
        <v>0</v>
      </c>
      <c r="F40" s="73"/>
      <c r="G40" s="69">
        <v>10</v>
      </c>
      <c r="H40" s="74" t="s">
        <v>256</v>
      </c>
      <c r="I40" s="31"/>
      <c r="J40" s="75">
        <v>0</v>
      </c>
      <c r="K40" s="76"/>
      <c r="L40" s="69">
        <v>15</v>
      </c>
      <c r="M40" s="29" t="s">
        <v>257</v>
      </c>
      <c r="N40" s="37"/>
      <c r="O40" s="37"/>
      <c r="P40" s="77">
        <f>M49</f>
        <v>20</v>
      </c>
      <c r="Q40" s="78" t="s">
        <v>251</v>
      </c>
      <c r="R40" s="72">
        <v>0</v>
      </c>
      <c r="S40" s="73"/>
    </row>
    <row r="41" spans="1:19" ht="20.25" customHeight="1">
      <c r="A41" s="69">
        <v>4</v>
      </c>
      <c r="B41" s="79"/>
      <c r="C41" s="34"/>
      <c r="D41" s="71" t="s">
        <v>252</v>
      </c>
      <c r="E41" s="72">
        <f>SUMIF(Rozpocet!O12:O1841,16,Rozpocet!I12:I1841)+SUMIF(Rozpocet!O12:O1841,128,Rozpocet!I12:I1841)</f>
        <v>0</v>
      </c>
      <c r="F41" s="73"/>
      <c r="G41" s="69">
        <v>11</v>
      </c>
      <c r="H41" s="74"/>
      <c r="I41" s="31"/>
      <c r="J41" s="75">
        <v>0</v>
      </c>
      <c r="K41" s="76"/>
      <c r="L41" s="69">
        <v>16</v>
      </c>
      <c r="M41" s="29" t="s">
        <v>258</v>
      </c>
      <c r="N41" s="37"/>
      <c r="O41" s="37"/>
      <c r="P41" s="77">
        <f>M49</f>
        <v>20</v>
      </c>
      <c r="Q41" s="78" t="s">
        <v>251</v>
      </c>
      <c r="R41" s="72">
        <v>0</v>
      </c>
      <c r="S41" s="73"/>
    </row>
    <row r="42" spans="1:19" ht="20.25" customHeight="1">
      <c r="A42" s="69">
        <v>5</v>
      </c>
      <c r="B42" s="70" t="s">
        <v>259</v>
      </c>
      <c r="C42" s="17"/>
      <c r="D42" s="71" t="s">
        <v>248</v>
      </c>
      <c r="E42" s="72">
        <f>SUMIF(Rozpocet!O13:O1841,256,Rozpocet!I13:I1841)</f>
        <v>0</v>
      </c>
      <c r="F42" s="73"/>
      <c r="G42" s="80"/>
      <c r="H42" s="37"/>
      <c r="I42" s="31"/>
      <c r="J42" s="81"/>
      <c r="K42" s="76"/>
      <c r="L42" s="69">
        <v>17</v>
      </c>
      <c r="M42" s="29" t="s">
        <v>260</v>
      </c>
      <c r="N42" s="37"/>
      <c r="O42" s="37"/>
      <c r="P42" s="77">
        <f>M49</f>
        <v>20</v>
      </c>
      <c r="Q42" s="78" t="s">
        <v>251</v>
      </c>
      <c r="R42" s="72">
        <v>0</v>
      </c>
      <c r="S42" s="73"/>
    </row>
    <row r="43" spans="1:19" ht="20.25" customHeight="1">
      <c r="A43" s="69">
        <v>6</v>
      </c>
      <c r="B43" s="79"/>
      <c r="C43" s="34"/>
      <c r="D43" s="71" t="s">
        <v>252</v>
      </c>
      <c r="E43" s="72">
        <f>SUMIF(Rozpocet!O14:O1841,64,Rozpocet!I14:I1841)</f>
        <v>0</v>
      </c>
      <c r="F43" s="73"/>
      <c r="G43" s="80"/>
      <c r="H43" s="37"/>
      <c r="I43" s="31"/>
      <c r="J43" s="81"/>
      <c r="K43" s="76"/>
      <c r="L43" s="69">
        <v>18</v>
      </c>
      <c r="M43" s="74" t="s">
        <v>261</v>
      </c>
      <c r="N43" s="37"/>
      <c r="O43" s="37"/>
      <c r="P43" s="37"/>
      <c r="Q43" s="31"/>
      <c r="R43" s="72">
        <f>SUMIF(Rozpocet!O14:O1841,1024,Rozpocet!I14:I1841)</f>
        <v>0</v>
      </c>
      <c r="S43" s="73"/>
    </row>
    <row r="44" spans="1:19" ht="20.25" customHeight="1">
      <c r="A44" s="69">
        <v>7</v>
      </c>
      <c r="B44" s="82" t="s">
        <v>262</v>
      </c>
      <c r="C44" s="37"/>
      <c r="D44" s="31"/>
      <c r="E44" s="83">
        <f>SUM(E38:E43)</f>
        <v>0</v>
      </c>
      <c r="F44" s="47"/>
      <c r="G44" s="69">
        <v>12</v>
      </c>
      <c r="H44" s="82" t="s">
        <v>263</v>
      </c>
      <c r="I44" s="31"/>
      <c r="J44" s="84">
        <f>SUM(J38:J41)</f>
        <v>0</v>
      </c>
      <c r="K44" s="85"/>
      <c r="L44" s="69">
        <v>19</v>
      </c>
      <c r="M44" s="70" t="s">
        <v>264</v>
      </c>
      <c r="N44" s="27"/>
      <c r="O44" s="27"/>
      <c r="P44" s="27"/>
      <c r="Q44" s="86"/>
      <c r="R44" s="83">
        <f>SUM(R38:R43)</f>
        <v>0</v>
      </c>
      <c r="S44" s="47"/>
    </row>
    <row r="45" spans="1:19" ht="20.25" customHeight="1">
      <c r="A45" s="87">
        <v>20</v>
      </c>
      <c r="B45" s="88" t="s">
        <v>265</v>
      </c>
      <c r="C45" s="89"/>
      <c r="D45" s="90"/>
      <c r="E45" s="91">
        <f>SUMIF(Rozpocet!O14:O1841,512,Rozpocet!I14:I1841)</f>
        <v>0</v>
      </c>
      <c r="F45" s="43"/>
      <c r="G45" s="87">
        <v>21</v>
      </c>
      <c r="H45" s="88" t="s">
        <v>266</v>
      </c>
      <c r="I45" s="90"/>
      <c r="J45" s="92">
        <v>0</v>
      </c>
      <c r="K45" s="93">
        <f>M49</f>
        <v>20</v>
      </c>
      <c r="L45" s="87">
        <v>22</v>
      </c>
      <c r="M45" s="88" t="s">
        <v>267</v>
      </c>
      <c r="N45" s="89"/>
      <c r="O45" s="89"/>
      <c r="P45" s="89"/>
      <c r="Q45" s="90"/>
      <c r="R45" s="91">
        <f>SUMIF(Rozpocet!O14:O1841,"&lt;4",Rozpocet!I14:I1841)+SUMIF(Rozpocet!O14:O1841,"&gt;1024",Rozpocet!I14:I1841)</f>
        <v>0</v>
      </c>
      <c r="S45" s="43"/>
    </row>
    <row r="46" spans="1:19" ht="20.25" customHeight="1">
      <c r="A46" s="94" t="s">
        <v>225</v>
      </c>
      <c r="B46" s="11"/>
      <c r="C46" s="11"/>
      <c r="D46" s="11"/>
      <c r="E46" s="11"/>
      <c r="F46" s="95"/>
      <c r="G46" s="96"/>
      <c r="H46" s="11"/>
      <c r="I46" s="11"/>
      <c r="J46" s="11"/>
      <c r="K46" s="11"/>
      <c r="L46" s="63" t="s">
        <v>268</v>
      </c>
      <c r="M46" s="50"/>
      <c r="N46" s="65" t="s">
        <v>269</v>
      </c>
      <c r="O46" s="49"/>
      <c r="P46" s="49"/>
      <c r="Q46" s="49"/>
      <c r="R46" s="49"/>
      <c r="S46" s="52"/>
    </row>
    <row r="47" spans="1:19" ht="20.25" customHeight="1">
      <c r="A47" s="13"/>
      <c r="B47" s="14"/>
      <c r="C47" s="14"/>
      <c r="D47" s="14"/>
      <c r="E47" s="14"/>
      <c r="F47" s="20"/>
      <c r="G47" s="97"/>
      <c r="H47" s="14"/>
      <c r="I47" s="14"/>
      <c r="J47" s="14"/>
      <c r="K47" s="14"/>
      <c r="L47" s="69">
        <v>23</v>
      </c>
      <c r="M47" s="74" t="s">
        <v>270</v>
      </c>
      <c r="N47" s="37"/>
      <c r="O47" s="37"/>
      <c r="P47" s="37"/>
      <c r="Q47" s="73"/>
      <c r="R47" s="83">
        <f>ROUND(E44+J44+R44+E45+J45+R45,2)</f>
        <v>0</v>
      </c>
      <c r="S47" s="98">
        <f>E44+J44+R44+E45+J45+R45</f>
        <v>0</v>
      </c>
    </row>
    <row r="48" spans="1:19" ht="20.25" customHeight="1">
      <c r="A48" s="99" t="s">
        <v>271</v>
      </c>
      <c r="B48" s="33"/>
      <c r="C48" s="33"/>
      <c r="D48" s="33"/>
      <c r="E48" s="33"/>
      <c r="F48" s="34"/>
      <c r="G48" s="100" t="s">
        <v>272</v>
      </c>
      <c r="H48" s="33"/>
      <c r="I48" s="33"/>
      <c r="J48" s="33"/>
      <c r="K48" s="33"/>
      <c r="L48" s="69">
        <v>24</v>
      </c>
      <c r="M48" s="101">
        <v>14</v>
      </c>
      <c r="N48" s="34" t="s">
        <v>251</v>
      </c>
      <c r="O48" s="102">
        <f>R47-O49</f>
        <v>0</v>
      </c>
      <c r="P48" s="37" t="s">
        <v>273</v>
      </c>
      <c r="Q48" s="31"/>
      <c r="R48" s="103">
        <f>ROUNDUP(O48*M48/100,1)</f>
        <v>0</v>
      </c>
      <c r="S48" s="104">
        <f>O48*M48/100</f>
        <v>0</v>
      </c>
    </row>
    <row r="49" spans="1:19" ht="20.25" customHeight="1">
      <c r="A49" s="105" t="s">
        <v>224</v>
      </c>
      <c r="B49" s="27"/>
      <c r="C49" s="27"/>
      <c r="D49" s="27"/>
      <c r="E49" s="27"/>
      <c r="F49" s="17"/>
      <c r="G49" s="106"/>
      <c r="H49" s="27"/>
      <c r="I49" s="27"/>
      <c r="J49" s="27"/>
      <c r="K49" s="27"/>
      <c r="L49" s="69">
        <v>25</v>
      </c>
      <c r="M49" s="107">
        <v>20</v>
      </c>
      <c r="N49" s="31" t="s">
        <v>251</v>
      </c>
      <c r="O49" s="102">
        <f>ROUND(SUMIF(Rozpocet!N14:N1841,M49,Rozpocet!I14:I1841)+SUMIF(P38:P42,M49,R38:R42)+IF(K45=M49,J45,0),2)</f>
        <v>0</v>
      </c>
      <c r="P49" s="37" t="s">
        <v>273</v>
      </c>
      <c r="Q49" s="31"/>
      <c r="R49" s="72">
        <f>ROUNDUP(O49*M49/100,1)</f>
        <v>0</v>
      </c>
      <c r="S49" s="108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7"/>
      <c r="H50" s="14"/>
      <c r="I50" s="14"/>
      <c r="J50" s="14"/>
      <c r="K50" s="14"/>
      <c r="L50" s="87">
        <v>26</v>
      </c>
      <c r="M50" s="109" t="s">
        <v>274</v>
      </c>
      <c r="N50" s="89"/>
      <c r="O50" s="89"/>
      <c r="P50" s="89"/>
      <c r="Q50" s="110"/>
      <c r="R50" s="111">
        <f>R47+R48+R49</f>
        <v>0</v>
      </c>
      <c r="S50" s="112"/>
    </row>
    <row r="51" spans="1:19" ht="20.25" customHeight="1">
      <c r="A51" s="99" t="s">
        <v>271</v>
      </c>
      <c r="B51" s="33"/>
      <c r="C51" s="33"/>
      <c r="D51" s="33"/>
      <c r="E51" s="33"/>
      <c r="F51" s="34"/>
      <c r="G51" s="100" t="s">
        <v>272</v>
      </c>
      <c r="H51" s="33"/>
      <c r="I51" s="33"/>
      <c r="J51" s="33"/>
      <c r="K51" s="33"/>
      <c r="L51" s="63" t="s">
        <v>275</v>
      </c>
      <c r="M51" s="50"/>
      <c r="N51" s="65" t="s">
        <v>276</v>
      </c>
      <c r="O51" s="49"/>
      <c r="P51" s="49"/>
      <c r="Q51" s="49"/>
      <c r="R51" s="113"/>
      <c r="S51" s="52"/>
    </row>
    <row r="52" spans="1:19" ht="20.25" customHeight="1">
      <c r="A52" s="105" t="s">
        <v>228</v>
      </c>
      <c r="B52" s="27"/>
      <c r="C52" s="27"/>
      <c r="D52" s="27"/>
      <c r="E52" s="27"/>
      <c r="F52" s="17"/>
      <c r="G52" s="106"/>
      <c r="H52" s="27"/>
      <c r="I52" s="27"/>
      <c r="J52" s="27"/>
      <c r="K52" s="27"/>
      <c r="L52" s="69">
        <v>27</v>
      </c>
      <c r="M52" s="74" t="s">
        <v>277</v>
      </c>
      <c r="N52" s="37"/>
      <c r="O52" s="37"/>
      <c r="P52" s="37"/>
      <c r="Q52" s="31"/>
      <c r="R52" s="72">
        <v>0</v>
      </c>
      <c r="S52" s="73"/>
    </row>
    <row r="53" spans="1:19" ht="20.25" customHeight="1">
      <c r="A53" s="13"/>
      <c r="B53" s="14"/>
      <c r="C53" s="14"/>
      <c r="D53" s="14"/>
      <c r="E53" s="14"/>
      <c r="F53" s="20"/>
      <c r="G53" s="97"/>
      <c r="H53" s="14"/>
      <c r="I53" s="14"/>
      <c r="J53" s="14"/>
      <c r="K53" s="14"/>
      <c r="L53" s="69">
        <v>28</v>
      </c>
      <c r="M53" s="74" t="s">
        <v>278</v>
      </c>
      <c r="N53" s="37"/>
      <c r="O53" s="37"/>
      <c r="P53" s="37"/>
      <c r="Q53" s="31"/>
      <c r="R53" s="72">
        <v>0</v>
      </c>
      <c r="S53" s="73"/>
    </row>
    <row r="54" spans="1:19" ht="20.25" customHeight="1">
      <c r="A54" s="114" t="s">
        <v>271</v>
      </c>
      <c r="B54" s="42"/>
      <c r="C54" s="42"/>
      <c r="D54" s="42"/>
      <c r="E54" s="42"/>
      <c r="F54" s="115"/>
      <c r="G54" s="116" t="s">
        <v>272</v>
      </c>
      <c r="H54" s="42"/>
      <c r="I54" s="42"/>
      <c r="J54" s="42"/>
      <c r="K54" s="42"/>
      <c r="L54" s="87">
        <v>29</v>
      </c>
      <c r="M54" s="88" t="s">
        <v>279</v>
      </c>
      <c r="N54" s="89"/>
      <c r="O54" s="89"/>
      <c r="P54" s="89"/>
      <c r="Q54" s="90"/>
      <c r="R54" s="56">
        <v>0</v>
      </c>
      <c r="S54" s="117"/>
    </row>
  </sheetData>
  <sheetProtection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showGridLines="0" zoomScalePageLayoutView="0" workbookViewId="0" topLeftCell="A1">
      <pane ySplit="13" topLeftCell="BM26" activePane="bottomLeft" state="frozen"/>
      <selection pane="topLeft" activeCell="A1" sqref="A1"/>
      <selection pane="bottomLeft" activeCell="B9" sqref="B9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8" t="s">
        <v>280</v>
      </c>
      <c r="B1" s="119"/>
      <c r="C1" s="119"/>
      <c r="D1" s="119"/>
      <c r="E1" s="119"/>
    </row>
    <row r="2" spans="1:5" ht="12" customHeight="1">
      <c r="A2" s="120" t="s">
        <v>281</v>
      </c>
      <c r="B2" s="121" t="str">
        <f>'Krycí list'!E5</f>
        <v>12900009 - Louny - Pod nemocnicí 2380 stavební úpravy 1.pp a 1, a 2, np rev 15.10.</v>
      </c>
      <c r="C2" s="122"/>
      <c r="D2" s="122"/>
      <c r="E2" s="122"/>
    </row>
    <row r="3" spans="1:5" ht="12" customHeight="1">
      <c r="A3" s="120" t="s">
        <v>282</v>
      </c>
      <c r="B3" s="121" t="str">
        <f>'Krycí list'!E7</f>
        <v> </v>
      </c>
      <c r="C3" s="123"/>
      <c r="D3" s="121"/>
      <c r="E3" s="124"/>
    </row>
    <row r="4" spans="1:5" ht="12" customHeight="1">
      <c r="A4" s="120" t="s">
        <v>283</v>
      </c>
      <c r="B4" s="121" t="str">
        <f>'Krycí list'!E9</f>
        <v> </v>
      </c>
      <c r="C4" s="123"/>
      <c r="D4" s="121"/>
      <c r="E4" s="124"/>
    </row>
    <row r="5" spans="1:5" ht="12" customHeight="1">
      <c r="A5" s="121" t="s">
        <v>284</v>
      </c>
      <c r="B5" s="121" t="str">
        <f>'Krycí list'!P5</f>
        <v> </v>
      </c>
      <c r="C5" s="123"/>
      <c r="D5" s="121"/>
      <c r="E5" s="124"/>
    </row>
    <row r="6" spans="1:5" ht="6" customHeight="1">
      <c r="A6" s="121"/>
      <c r="B6" s="121"/>
      <c r="C6" s="123"/>
      <c r="D6" s="121"/>
      <c r="E6" s="124"/>
    </row>
    <row r="7" spans="1:5" ht="12" customHeight="1">
      <c r="A7" s="121" t="s">
        <v>285</v>
      </c>
      <c r="B7" s="121" t="str">
        <f>'Krycí list'!E26</f>
        <v> </v>
      </c>
      <c r="C7" s="123"/>
      <c r="D7" s="121"/>
      <c r="E7" s="124"/>
    </row>
    <row r="8" spans="1:5" ht="12" customHeight="1">
      <c r="A8" s="121" t="s">
        <v>286</v>
      </c>
      <c r="B8" s="121" t="str">
        <f>'Krycí list'!E28</f>
        <v> </v>
      </c>
      <c r="C8" s="123"/>
      <c r="D8" s="121"/>
      <c r="E8" s="124"/>
    </row>
    <row r="9" spans="1:5" ht="12" customHeight="1">
      <c r="A9" s="121" t="s">
        <v>287</v>
      </c>
      <c r="B9" s="193">
        <v>41194</v>
      </c>
      <c r="C9" s="123"/>
      <c r="D9" s="121"/>
      <c r="E9" s="124"/>
    </row>
    <row r="10" spans="1:5" ht="6" customHeight="1">
      <c r="A10" s="119"/>
      <c r="B10" s="119"/>
      <c r="C10" s="119"/>
      <c r="D10" s="119"/>
      <c r="E10" s="119"/>
    </row>
    <row r="11" spans="1:5" ht="12" customHeight="1">
      <c r="A11" s="125" t="s">
        <v>288</v>
      </c>
      <c r="B11" s="126" t="s">
        <v>289</v>
      </c>
      <c r="C11" s="127" t="s">
        <v>290</v>
      </c>
      <c r="D11" s="128" t="s">
        <v>291</v>
      </c>
      <c r="E11" s="127" t="s">
        <v>292</v>
      </c>
    </row>
    <row r="12" spans="1:5" ht="12" customHeight="1">
      <c r="A12" s="129">
        <v>1</v>
      </c>
      <c r="B12" s="130">
        <v>2</v>
      </c>
      <c r="C12" s="131">
        <v>3</v>
      </c>
      <c r="D12" s="132">
        <v>4</v>
      </c>
      <c r="E12" s="131">
        <v>5</v>
      </c>
    </row>
    <row r="13" spans="1:5" ht="3.75" customHeight="1">
      <c r="A13" s="133"/>
      <c r="B13" s="134"/>
      <c r="C13" s="134"/>
      <c r="D13" s="134"/>
      <c r="E13" s="135"/>
    </row>
    <row r="14" spans="1:5" s="136" customFormat="1" ht="12.75" customHeight="1">
      <c r="A14" s="137" t="str">
        <f>Rozpocet!D14</f>
        <v>HSV</v>
      </c>
      <c r="B14" s="138" t="str">
        <f>Rozpocet!E14</f>
        <v>Práce a dodávky HSV</v>
      </c>
      <c r="C14" s="139">
        <f>Rozpocet!I14</f>
        <v>0</v>
      </c>
      <c r="D14" s="140">
        <f>Rozpocet!K14</f>
        <v>102.02202955</v>
      </c>
      <c r="E14" s="140">
        <f>Rozpocet!M14</f>
        <v>126.89891600000001</v>
      </c>
    </row>
    <row r="15" spans="1:5" s="136" customFormat="1" ht="12.75" customHeight="1">
      <c r="A15" s="141" t="str">
        <f>Rozpocet!D15</f>
        <v>01 </v>
      </c>
      <c r="B15" s="142" t="str">
        <f>Rozpocet!E15</f>
        <v>stavební úpravy pro kanalizaci v 1 pp</v>
      </c>
      <c r="C15" s="143">
        <f>Rozpocet!I15</f>
        <v>0</v>
      </c>
      <c r="D15" s="144">
        <f>Rozpocet!K15</f>
        <v>19.89687313</v>
      </c>
      <c r="E15" s="144">
        <f>Rozpocet!M15</f>
        <v>16.63861</v>
      </c>
    </row>
    <row r="16" spans="1:5" s="136" customFormat="1" ht="12.75" customHeight="1">
      <c r="A16" s="141" t="str">
        <f>Rozpocet!D100</f>
        <v>1</v>
      </c>
      <c r="B16" s="142" t="str">
        <f>Rozpocet!E100</f>
        <v>Zemní práce</v>
      </c>
      <c r="C16" s="143">
        <f>Rozpocet!I100</f>
        <v>0</v>
      </c>
      <c r="D16" s="144">
        <f>Rozpocet!K100</f>
        <v>0</v>
      </c>
      <c r="E16" s="144">
        <f>Rozpocet!M100</f>
        <v>0</v>
      </c>
    </row>
    <row r="17" spans="1:5" s="136" customFormat="1" ht="12.75" customHeight="1">
      <c r="A17" s="141" t="str">
        <f>Rozpocet!D101</f>
        <v>3</v>
      </c>
      <c r="B17" s="142" t="str">
        <f>Rozpocet!E101</f>
        <v>Svislé a kompletní konstrukce</v>
      </c>
      <c r="C17" s="143">
        <f>Rozpocet!I101</f>
        <v>0</v>
      </c>
      <c r="D17" s="144">
        <f>Rozpocet!K101</f>
        <v>11.799694220000001</v>
      </c>
      <c r="E17" s="144">
        <f>Rozpocet!M101</f>
        <v>0</v>
      </c>
    </row>
    <row r="18" spans="1:5" s="136" customFormat="1" ht="12.75" customHeight="1">
      <c r="A18" s="141" t="str">
        <f>Rozpocet!D169</f>
        <v>4</v>
      </c>
      <c r="B18" s="142" t="str">
        <f>Rozpocet!E169</f>
        <v>Vodorovné konstrukce</v>
      </c>
      <c r="C18" s="143">
        <f>Rozpocet!I169</f>
        <v>0</v>
      </c>
      <c r="D18" s="144">
        <f>Rozpocet!K169</f>
        <v>0.118</v>
      </c>
      <c r="E18" s="144">
        <f>Rozpocet!M169</f>
        <v>0</v>
      </c>
    </row>
    <row r="19" spans="1:5" s="136" customFormat="1" ht="12.75" customHeight="1">
      <c r="A19" s="141" t="str">
        <f>Rozpocet!D175</f>
        <v>6</v>
      </c>
      <c r="B19" s="142" t="str">
        <f>Rozpocet!E175</f>
        <v>Úpravy povrchů, podlahy a osazování výplní</v>
      </c>
      <c r="C19" s="143">
        <f>Rozpocet!I175</f>
        <v>0</v>
      </c>
      <c r="D19" s="144">
        <f>Rozpocet!K175</f>
        <v>69.87804512</v>
      </c>
      <c r="E19" s="144">
        <f>Rozpocet!M175</f>
        <v>4.877</v>
      </c>
    </row>
    <row r="20" spans="1:5" s="136" customFormat="1" ht="12.75" customHeight="1">
      <c r="A20" s="141" t="str">
        <f>Rozpocet!D509</f>
        <v>9</v>
      </c>
      <c r="B20" s="142" t="str">
        <f>Rozpocet!E509</f>
        <v>Ostatní konstrukce a práce-bourání</v>
      </c>
      <c r="C20" s="143">
        <f>Rozpocet!I509</f>
        <v>0</v>
      </c>
      <c r="D20" s="144">
        <f>Rozpocet!K509</f>
        <v>0.32941708000000003</v>
      </c>
      <c r="E20" s="144">
        <f>Rozpocet!M509</f>
        <v>105.38330600000002</v>
      </c>
    </row>
    <row r="21" spans="1:5" s="136" customFormat="1" ht="12.75" customHeight="1">
      <c r="A21" s="141" t="str">
        <f>Rozpocet!D708</f>
        <v>99</v>
      </c>
      <c r="B21" s="142" t="str">
        <f>Rozpocet!E708</f>
        <v>Přesun hmot</v>
      </c>
      <c r="C21" s="143">
        <f>Rozpocet!I708</f>
        <v>0</v>
      </c>
      <c r="D21" s="144">
        <f>Rozpocet!K708</f>
        <v>0</v>
      </c>
      <c r="E21" s="144">
        <f>Rozpocet!M708</f>
        <v>0</v>
      </c>
    </row>
    <row r="22" spans="1:5" s="136" customFormat="1" ht="12.75" customHeight="1">
      <c r="A22" s="137" t="str">
        <f>Rozpocet!D716</f>
        <v>PSV</v>
      </c>
      <c r="B22" s="138" t="str">
        <f>Rozpocet!E716</f>
        <v>Práce a dodávky PSV</v>
      </c>
      <c r="C22" s="139">
        <f>Rozpocet!I716</f>
        <v>0</v>
      </c>
      <c r="D22" s="140">
        <f>Rozpocet!K716</f>
        <v>48.40492855000001</v>
      </c>
      <c r="E22" s="140">
        <f>Rozpocet!M716</f>
        <v>46.52030909999999</v>
      </c>
    </row>
    <row r="23" spans="1:5" s="136" customFormat="1" ht="12.75" customHeight="1">
      <c r="A23" s="141" t="str">
        <f>Rozpocet!D717</f>
        <v>711</v>
      </c>
      <c r="B23" s="142" t="str">
        <f>Rozpocet!E717</f>
        <v>Izolace proti vodě, vlhkosti a plynům</v>
      </c>
      <c r="C23" s="143">
        <f>Rozpocet!I717</f>
        <v>0</v>
      </c>
      <c r="D23" s="144">
        <f>Rozpocet!K717</f>
        <v>0.5314378</v>
      </c>
      <c r="E23" s="144">
        <f>Rozpocet!M717</f>
        <v>0</v>
      </c>
    </row>
    <row r="24" spans="1:5" s="136" customFormat="1" ht="12.75" customHeight="1">
      <c r="A24" s="141" t="str">
        <f>Rozpocet!D738</f>
        <v>713</v>
      </c>
      <c r="B24" s="142" t="str">
        <f>Rozpocet!E738</f>
        <v>Izolace tepelné</v>
      </c>
      <c r="C24" s="143">
        <f>Rozpocet!I738</f>
        <v>0</v>
      </c>
      <c r="D24" s="144">
        <f>Rozpocet!K738</f>
        <v>0.4974346</v>
      </c>
      <c r="E24" s="144">
        <f>Rozpocet!M738</f>
        <v>0.830886</v>
      </c>
    </row>
    <row r="25" spans="1:5" s="136" customFormat="1" ht="12.75" customHeight="1">
      <c r="A25" s="141" t="str">
        <f>Rozpocet!D809</f>
        <v>714</v>
      </c>
      <c r="B25" s="142" t="str">
        <f>Rozpocet!E809</f>
        <v>Akustická a protiotřesová opatření</v>
      </c>
      <c r="C25" s="143">
        <f>Rozpocet!I809</f>
        <v>0</v>
      </c>
      <c r="D25" s="144">
        <f>Rozpocet!K809</f>
        <v>0</v>
      </c>
      <c r="E25" s="144">
        <f>Rozpocet!M809</f>
        <v>0.24960000000000002</v>
      </c>
    </row>
    <row r="26" spans="1:5" s="136" customFormat="1" ht="12.75" customHeight="1">
      <c r="A26" s="141" t="str">
        <f>Rozpocet!D820</f>
        <v>720</v>
      </c>
      <c r="B26" s="142" t="str">
        <f>Rozpocet!E820</f>
        <v>Zdravotní instalace</v>
      </c>
      <c r="C26" s="143">
        <f>Rozpocet!I820</f>
        <v>0</v>
      </c>
      <c r="D26" s="144">
        <f>Rozpocet!K820</f>
        <v>0</v>
      </c>
      <c r="E26" s="144">
        <f>Rozpocet!M820</f>
        <v>0</v>
      </c>
    </row>
    <row r="27" spans="1:5" s="136" customFormat="1" ht="12.75" customHeight="1">
      <c r="A27" s="141" t="str">
        <f>Rozpocet!D822</f>
        <v>725</v>
      </c>
      <c r="B27" s="142" t="str">
        <f>Rozpocet!E822</f>
        <v>Zdravotechnika - zařizovací předměty</v>
      </c>
      <c r="C27" s="143">
        <f>Rozpocet!I822</f>
        <v>0</v>
      </c>
      <c r="D27" s="144">
        <f>Rozpocet!K822</f>
        <v>0.08909999999999997</v>
      </c>
      <c r="E27" s="144">
        <f>Rozpocet!M822</f>
        <v>0</v>
      </c>
    </row>
    <row r="28" spans="1:5" s="136" customFormat="1" ht="12.75" customHeight="1">
      <c r="A28" s="141" t="str">
        <f>Rozpocet!D854</f>
        <v>730</v>
      </c>
      <c r="B28" s="142" t="str">
        <f>Rozpocet!E854</f>
        <v>Ústřední vytápění </v>
      </c>
      <c r="C28" s="143">
        <f>Rozpocet!I854</f>
        <v>0</v>
      </c>
      <c r="D28" s="144">
        <f>Rozpocet!K854</f>
        <v>0</v>
      </c>
      <c r="E28" s="144">
        <f>Rozpocet!M854</f>
        <v>0</v>
      </c>
    </row>
    <row r="29" spans="1:5" s="136" customFormat="1" ht="12.75" customHeight="1">
      <c r="A29" s="141" t="str">
        <f>Rozpocet!D862</f>
        <v>740</v>
      </c>
      <c r="B29" s="142" t="str">
        <f>Rozpocet!E862</f>
        <v>Elektromontáže - zkoušky a revize</v>
      </c>
      <c r="C29" s="143">
        <f>Rozpocet!I862</f>
        <v>0</v>
      </c>
      <c r="D29" s="144">
        <f>Rozpocet!K862</f>
        <v>0</v>
      </c>
      <c r="E29" s="144">
        <f>Rozpocet!M862</f>
        <v>0</v>
      </c>
    </row>
    <row r="30" spans="1:5" s="136" customFormat="1" ht="12.75" customHeight="1">
      <c r="A30" s="141" t="str">
        <f>Rozpocet!D865</f>
        <v>751</v>
      </c>
      <c r="B30" s="142" t="str">
        <f>Rozpocet!E865</f>
        <v>Vzduchotechnika</v>
      </c>
      <c r="C30" s="143">
        <f>Rozpocet!I865</f>
        <v>0</v>
      </c>
      <c r="D30" s="144">
        <f>Rozpocet!K865</f>
        <v>0</v>
      </c>
      <c r="E30" s="144">
        <f>Rozpocet!M865</f>
        <v>0</v>
      </c>
    </row>
    <row r="31" spans="1:5" s="136" customFormat="1" ht="12.75" customHeight="1">
      <c r="A31" s="141" t="str">
        <f>Rozpocet!D867</f>
        <v>763</v>
      </c>
      <c r="B31" s="142" t="str">
        <f>Rozpocet!E867</f>
        <v>Konstrukce suché výstavby</v>
      </c>
      <c r="C31" s="143">
        <f>Rozpocet!I867</f>
        <v>0</v>
      </c>
      <c r="D31" s="144">
        <f>Rozpocet!K867</f>
        <v>9.0476742</v>
      </c>
      <c r="E31" s="144">
        <f>Rozpocet!M867</f>
        <v>3.4908408</v>
      </c>
    </row>
    <row r="32" spans="1:5" s="136" customFormat="1" ht="12.75" customHeight="1">
      <c r="A32" s="141" t="str">
        <f>Rozpocet!D963</f>
        <v>766</v>
      </c>
      <c r="B32" s="142" t="str">
        <f>Rozpocet!E963</f>
        <v>Konstrukce truhlářské</v>
      </c>
      <c r="C32" s="143">
        <f>Rozpocet!I963</f>
        <v>0</v>
      </c>
      <c r="D32" s="144">
        <f>Rozpocet!K963</f>
        <v>1.3802776000000003</v>
      </c>
      <c r="E32" s="144">
        <f>Rozpocet!M963</f>
        <v>4.708458</v>
      </c>
    </row>
    <row r="33" spans="1:5" s="136" customFormat="1" ht="12.75" customHeight="1">
      <c r="A33" s="141" t="str">
        <f>Rozpocet!D1139</f>
        <v>767</v>
      </c>
      <c r="B33" s="142" t="str">
        <f>Rozpocet!E1139</f>
        <v>Konstrukce zámečnické</v>
      </c>
      <c r="C33" s="143">
        <f>Rozpocet!I1139</f>
        <v>0</v>
      </c>
      <c r="D33" s="144">
        <f>Rozpocet!K1139</f>
        <v>0.024041100000000003</v>
      </c>
      <c r="E33" s="144">
        <f>Rozpocet!M1139</f>
        <v>2.25396</v>
      </c>
    </row>
    <row r="34" spans="1:5" s="136" customFormat="1" ht="12.75" customHeight="1">
      <c r="A34" s="141" t="str">
        <f>Rozpocet!D1215</f>
        <v>771</v>
      </c>
      <c r="B34" s="142" t="str">
        <f>Rozpocet!E1215</f>
        <v>Podlahy z dlaždic</v>
      </c>
      <c r="C34" s="143">
        <f>Rozpocet!I1215</f>
        <v>0</v>
      </c>
      <c r="D34" s="144">
        <f>Rozpocet!K1215</f>
        <v>12.3990279</v>
      </c>
      <c r="E34" s="144">
        <f>Rozpocet!M1215</f>
        <v>20.775034299999998</v>
      </c>
    </row>
    <row r="35" spans="1:5" s="136" customFormat="1" ht="12.75" customHeight="1">
      <c r="A35" s="141" t="str">
        <f>Rozpocet!D1280</f>
        <v>775</v>
      </c>
      <c r="B35" s="142" t="str">
        <f>Rozpocet!E1280</f>
        <v>Podlahy skládané (parkety, vlysy, lamely aj.)</v>
      </c>
      <c r="C35" s="143">
        <f>Rozpocet!I1280</f>
        <v>0</v>
      </c>
      <c r="D35" s="144">
        <f>Rozpocet!K1280</f>
        <v>0.1958805</v>
      </c>
      <c r="E35" s="144">
        <f>Rozpocet!M1280</f>
        <v>0</v>
      </c>
    </row>
    <row r="36" spans="1:5" s="136" customFormat="1" ht="12.75" customHeight="1">
      <c r="A36" s="141" t="str">
        <f>Rozpocet!D1318</f>
        <v>776</v>
      </c>
      <c r="B36" s="142" t="str">
        <f>Rozpocet!E1318</f>
        <v>Podlahy povlakové</v>
      </c>
      <c r="C36" s="143">
        <f>Rozpocet!I1318</f>
        <v>0</v>
      </c>
      <c r="D36" s="144">
        <f>Rozpocet!K1318</f>
        <v>16.481946750000002</v>
      </c>
      <c r="E36" s="144">
        <f>Rozpocet!M1318</f>
        <v>1.25201</v>
      </c>
    </row>
    <row r="37" spans="1:5" s="136" customFormat="1" ht="12.75" customHeight="1">
      <c r="A37" s="141" t="str">
        <f>Rozpocet!D1571</f>
        <v>781</v>
      </c>
      <c r="B37" s="142" t="str">
        <f>Rozpocet!E1571</f>
        <v>Dokončovací práce - obklady keramické</v>
      </c>
      <c r="C37" s="143">
        <f>Rozpocet!I1571</f>
        <v>0</v>
      </c>
      <c r="D37" s="144">
        <f>Rozpocet!K1571</f>
        <v>4.5296565</v>
      </c>
      <c r="E37" s="144">
        <f>Rozpocet!M1571</f>
        <v>12.95952</v>
      </c>
    </row>
    <row r="38" spans="1:5" s="136" customFormat="1" ht="12.75" customHeight="1">
      <c r="A38" s="141" t="str">
        <f>Rozpocet!D1626</f>
        <v>783</v>
      </c>
      <c r="B38" s="142" t="str">
        <f>Rozpocet!E1626</f>
        <v>Dokončovací práce - nátěry</v>
      </c>
      <c r="C38" s="143">
        <f>Rozpocet!I1626</f>
        <v>0</v>
      </c>
      <c r="D38" s="144">
        <f>Rozpocet!K1626</f>
        <v>1.4150277</v>
      </c>
      <c r="E38" s="144">
        <f>Rozpocet!M1626</f>
        <v>0</v>
      </c>
    </row>
    <row r="39" spans="1:5" s="136" customFormat="1" ht="12.75" customHeight="1">
      <c r="A39" s="141" t="str">
        <f>Rozpocet!D1672</f>
        <v>784</v>
      </c>
      <c r="B39" s="142" t="str">
        <f>Rozpocet!E1672</f>
        <v>Dokončovací práce - malby</v>
      </c>
      <c r="C39" s="143">
        <f>Rozpocet!I1672</f>
        <v>0</v>
      </c>
      <c r="D39" s="144">
        <f>Rozpocet!K1672</f>
        <v>1.8130495999999998</v>
      </c>
      <c r="E39" s="144">
        <f>Rozpocet!M1672</f>
        <v>0</v>
      </c>
    </row>
    <row r="40" spans="1:5" s="136" customFormat="1" ht="12.75" customHeight="1">
      <c r="A40" s="141" t="str">
        <f>Rozpocet!D1819</f>
        <v>786</v>
      </c>
      <c r="B40" s="142" t="str">
        <f>Rozpocet!E1819</f>
        <v>Dokončovací práce - čalounické úpravy</v>
      </c>
      <c r="C40" s="143">
        <f>Rozpocet!I1819</f>
        <v>0</v>
      </c>
      <c r="D40" s="144">
        <f>Rozpocet!K1819</f>
        <v>9E-05</v>
      </c>
      <c r="E40" s="144">
        <f>Rozpocet!M1819</f>
        <v>0</v>
      </c>
    </row>
    <row r="41" spans="1:5" s="136" customFormat="1" ht="12.75" customHeight="1">
      <c r="A41" s="141" t="str">
        <f>Rozpocet!D1828</f>
        <v>787</v>
      </c>
      <c r="B41" s="142" t="str">
        <f>Rozpocet!E1828</f>
        <v>Dokončovací práce - zasklívání</v>
      </c>
      <c r="C41" s="143">
        <f>Rozpocet!I1828</f>
        <v>0</v>
      </c>
      <c r="D41" s="144">
        <f>Rozpocet!K1828</f>
        <v>0.0002843</v>
      </c>
      <c r="E41" s="144">
        <f>Rozpocet!M1828</f>
        <v>0</v>
      </c>
    </row>
    <row r="42" spans="1:5" s="136" customFormat="1" ht="12.75" customHeight="1">
      <c r="A42" s="141" t="str">
        <f>Rozpocet!D1834</f>
        <v>921</v>
      </c>
      <c r="B42" s="142" t="str">
        <f>Rozpocet!E1834</f>
        <v>přípomoce pro řemesla</v>
      </c>
      <c r="C42" s="143">
        <f>Rozpocet!I1834</f>
        <v>0</v>
      </c>
      <c r="D42" s="144">
        <f>Rozpocet!K1834</f>
        <v>0</v>
      </c>
      <c r="E42" s="144">
        <f>Rozpocet!M1834</f>
        <v>0</v>
      </c>
    </row>
    <row r="43" spans="1:5" s="136" customFormat="1" ht="12.75" customHeight="1">
      <c r="A43" s="141" t="str">
        <f>Rozpocet!D1836</f>
        <v>971</v>
      </c>
      <c r="B43" s="142" t="str">
        <f>Rozpocet!E1836</f>
        <v>Protipožární vybavení objektu</v>
      </c>
      <c r="C43" s="143">
        <f>Rozpocet!I1836</f>
        <v>0</v>
      </c>
      <c r="D43" s="144">
        <f>Rozpocet!K1836</f>
        <v>0</v>
      </c>
      <c r="E43" s="144">
        <f>Rozpocet!M1836</f>
        <v>0</v>
      </c>
    </row>
    <row r="44" spans="2:5" s="145" customFormat="1" ht="12.75" customHeight="1">
      <c r="B44" s="146" t="s">
        <v>293</v>
      </c>
      <c r="C44" s="147">
        <f>Rozpocet!I1841</f>
        <v>0</v>
      </c>
      <c r="D44" s="148">
        <f>Rozpocet!K1841</f>
        <v>150.4269581</v>
      </c>
      <c r="E44" s="148">
        <f>Rozpocet!M1841</f>
        <v>173.4192251</v>
      </c>
    </row>
  </sheetData>
  <sheetProtection/>
  <printOptions horizontalCentered="1"/>
  <pageMargins left="1.1023621559143066" right="1.1023621559143066" top="0.787401556968689" bottom="0.787401556968689" header="0" footer="0"/>
  <pageSetup fitToHeight="999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841"/>
  <sheetViews>
    <sheetView showGridLines="0" zoomScalePageLayoutView="0" workbookViewId="0" topLeftCell="A1">
      <pane ySplit="13" topLeftCell="BM1783" activePane="bottomLeft" state="frozen"/>
      <selection pane="topLeft" activeCell="A1" sqref="A1"/>
      <selection pane="bottomLeft" activeCell="N1861" sqref="N1861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8" t="s">
        <v>294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50"/>
      <c r="P1" s="150"/>
      <c r="Q1" s="149"/>
      <c r="R1" s="149"/>
      <c r="S1" s="149"/>
      <c r="T1" s="149"/>
    </row>
    <row r="2" spans="1:20" ht="11.25" customHeight="1">
      <c r="A2" s="120" t="s">
        <v>281</v>
      </c>
      <c r="B2" s="121"/>
      <c r="C2" s="121" t="str">
        <f>'Krycí list'!E5</f>
        <v>12900009 - Louny - Pod nemocnicí 2380 stavební úpravy 1.pp a 1, a 2, np rev 15.10.</v>
      </c>
      <c r="D2" s="121"/>
      <c r="E2" s="121"/>
      <c r="F2" s="121"/>
      <c r="G2" s="121"/>
      <c r="H2" s="121"/>
      <c r="I2" s="121"/>
      <c r="J2" s="121"/>
      <c r="K2" s="121"/>
      <c r="L2" s="149"/>
      <c r="M2" s="149"/>
      <c r="N2" s="149"/>
      <c r="O2" s="150"/>
      <c r="P2" s="150"/>
      <c r="Q2" s="149"/>
      <c r="R2" s="149"/>
      <c r="S2" s="149"/>
      <c r="T2" s="149"/>
    </row>
    <row r="3" spans="1:20" ht="11.25" customHeight="1">
      <c r="A3" s="120" t="s">
        <v>282</v>
      </c>
      <c r="B3" s="121"/>
      <c r="C3" s="121" t="str">
        <f>'Krycí list'!E7</f>
        <v> </v>
      </c>
      <c r="D3" s="121"/>
      <c r="E3" s="121"/>
      <c r="F3" s="121"/>
      <c r="G3" s="121"/>
      <c r="H3" s="121"/>
      <c r="I3" s="121"/>
      <c r="J3" s="121"/>
      <c r="K3" s="121"/>
      <c r="L3" s="149"/>
      <c r="M3" s="149"/>
      <c r="N3" s="149"/>
      <c r="O3" s="150"/>
      <c r="P3" s="150"/>
      <c r="Q3" s="149"/>
      <c r="R3" s="149"/>
      <c r="S3" s="149"/>
      <c r="T3" s="149"/>
    </row>
    <row r="4" spans="1:20" ht="11.25" customHeight="1">
      <c r="A4" s="120" t="s">
        <v>283</v>
      </c>
      <c r="B4" s="121"/>
      <c r="C4" s="121" t="str">
        <f>'Krycí list'!E9</f>
        <v> </v>
      </c>
      <c r="D4" s="121"/>
      <c r="E4" s="121"/>
      <c r="F4" s="121"/>
      <c r="G4" s="121"/>
      <c r="H4" s="121"/>
      <c r="I4" s="121"/>
      <c r="J4" s="121"/>
      <c r="K4" s="121"/>
      <c r="L4" s="149"/>
      <c r="M4" s="149"/>
      <c r="N4" s="149"/>
      <c r="O4" s="150"/>
      <c r="P4" s="150"/>
      <c r="Q4" s="149"/>
      <c r="R4" s="149"/>
      <c r="S4" s="149"/>
      <c r="T4" s="149"/>
    </row>
    <row r="5" spans="1:20" ht="11.25" customHeight="1">
      <c r="A5" s="121" t="s">
        <v>295</v>
      </c>
      <c r="B5" s="121"/>
      <c r="C5" s="121" t="str">
        <f>'Krycí list'!P5</f>
        <v> </v>
      </c>
      <c r="D5" s="121"/>
      <c r="E5" s="121"/>
      <c r="F5" s="121"/>
      <c r="G5" s="121"/>
      <c r="H5" s="121"/>
      <c r="I5" s="121"/>
      <c r="J5" s="121"/>
      <c r="K5" s="121"/>
      <c r="L5" s="149"/>
      <c r="M5" s="149"/>
      <c r="N5" s="149"/>
      <c r="O5" s="150"/>
      <c r="P5" s="150"/>
      <c r="Q5" s="149"/>
      <c r="R5" s="149"/>
      <c r="S5" s="149"/>
      <c r="T5" s="149"/>
    </row>
    <row r="6" spans="1:20" ht="6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49"/>
      <c r="M6" s="149"/>
      <c r="N6" s="149"/>
      <c r="O6" s="150"/>
      <c r="P6" s="150"/>
      <c r="Q6" s="149"/>
      <c r="R6" s="149"/>
      <c r="S6" s="149"/>
      <c r="T6" s="149"/>
    </row>
    <row r="7" spans="1:20" ht="11.25" customHeight="1">
      <c r="A7" s="121" t="s">
        <v>285</v>
      </c>
      <c r="B7" s="121"/>
      <c r="C7" s="121" t="str">
        <f>'Krycí list'!E26</f>
        <v> </v>
      </c>
      <c r="D7" s="121"/>
      <c r="E7" s="121"/>
      <c r="F7" s="121"/>
      <c r="G7" s="121"/>
      <c r="H7" s="121"/>
      <c r="I7" s="121"/>
      <c r="J7" s="121"/>
      <c r="K7" s="121"/>
      <c r="L7" s="149"/>
      <c r="M7" s="149"/>
      <c r="N7" s="149"/>
      <c r="O7" s="150"/>
      <c r="P7" s="150"/>
      <c r="Q7" s="149"/>
      <c r="R7" s="149"/>
      <c r="S7" s="149"/>
      <c r="T7" s="149"/>
    </row>
    <row r="8" spans="1:20" ht="11.25" customHeight="1">
      <c r="A8" s="121" t="s">
        <v>286</v>
      </c>
      <c r="B8" s="121"/>
      <c r="C8" s="121" t="str">
        <f>'Krycí list'!E28</f>
        <v> </v>
      </c>
      <c r="D8" s="121"/>
      <c r="E8" s="121"/>
      <c r="F8" s="121"/>
      <c r="G8" s="121"/>
      <c r="H8" s="121"/>
      <c r="I8" s="121"/>
      <c r="J8" s="121"/>
      <c r="K8" s="121"/>
      <c r="L8" s="149"/>
      <c r="M8" s="149"/>
      <c r="N8" s="149"/>
      <c r="O8" s="150"/>
      <c r="P8" s="150"/>
      <c r="Q8" s="149"/>
      <c r="R8" s="149"/>
      <c r="S8" s="149"/>
      <c r="T8" s="149"/>
    </row>
    <row r="9" spans="1:20" ht="11.25" customHeight="1">
      <c r="A9" s="121" t="s">
        <v>287</v>
      </c>
      <c r="B9" s="121"/>
      <c r="C9" s="193" t="s">
        <v>204</v>
      </c>
      <c r="D9" s="121"/>
      <c r="E9" s="121"/>
      <c r="F9" s="121"/>
      <c r="G9" s="121"/>
      <c r="H9" s="121"/>
      <c r="I9" s="121"/>
      <c r="J9" s="121"/>
      <c r="K9" s="121"/>
      <c r="L9" s="149"/>
      <c r="M9" s="149"/>
      <c r="N9" s="149"/>
      <c r="O9" s="150"/>
      <c r="P9" s="150"/>
      <c r="Q9" s="149"/>
      <c r="R9" s="149"/>
      <c r="S9" s="149"/>
      <c r="T9" s="149"/>
    </row>
    <row r="10" spans="1:20" ht="5.25" customHeight="1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50"/>
      <c r="P10" s="150"/>
      <c r="Q10" s="149"/>
      <c r="R10" s="149"/>
      <c r="S10" s="149"/>
      <c r="T10" s="149"/>
    </row>
    <row r="11" spans="1:21" ht="21.75" customHeight="1">
      <c r="A11" s="125" t="s">
        <v>296</v>
      </c>
      <c r="B11" s="126" t="s">
        <v>297</v>
      </c>
      <c r="C11" s="126" t="s">
        <v>298</v>
      </c>
      <c r="D11" s="126" t="s">
        <v>299</v>
      </c>
      <c r="E11" s="126" t="s">
        <v>289</v>
      </c>
      <c r="F11" s="126" t="s">
        <v>300</v>
      </c>
      <c r="G11" s="126" t="s">
        <v>301</v>
      </c>
      <c r="H11" s="126" t="s">
        <v>302</v>
      </c>
      <c r="I11" s="126" t="s">
        <v>290</v>
      </c>
      <c r="J11" s="126" t="s">
        <v>303</v>
      </c>
      <c r="K11" s="126" t="s">
        <v>291</v>
      </c>
      <c r="L11" s="126" t="s">
        <v>304</v>
      </c>
      <c r="M11" s="126" t="s">
        <v>305</v>
      </c>
      <c r="N11" s="126" t="s">
        <v>306</v>
      </c>
      <c r="O11" s="151" t="s">
        <v>307</v>
      </c>
      <c r="P11" s="152" t="s">
        <v>308</v>
      </c>
      <c r="Q11" s="126"/>
      <c r="R11" s="126"/>
      <c r="S11" s="126"/>
      <c r="T11" s="153" t="s">
        <v>309</v>
      </c>
      <c r="U11" s="154"/>
    </row>
    <row r="12" spans="1:21" ht="11.25" customHeight="1">
      <c r="A12" s="129">
        <v>1</v>
      </c>
      <c r="B12" s="130">
        <v>2</v>
      </c>
      <c r="C12" s="130">
        <v>3</v>
      </c>
      <c r="D12" s="130">
        <v>4</v>
      </c>
      <c r="E12" s="130">
        <v>5</v>
      </c>
      <c r="F12" s="130">
        <v>6</v>
      </c>
      <c r="G12" s="130">
        <v>7</v>
      </c>
      <c r="H12" s="130">
        <v>8</v>
      </c>
      <c r="I12" s="130">
        <v>9</v>
      </c>
      <c r="J12" s="130"/>
      <c r="K12" s="130"/>
      <c r="L12" s="130"/>
      <c r="M12" s="130"/>
      <c r="N12" s="130">
        <v>10</v>
      </c>
      <c r="O12" s="155">
        <v>11</v>
      </c>
      <c r="P12" s="156">
        <v>12</v>
      </c>
      <c r="Q12" s="130"/>
      <c r="R12" s="130"/>
      <c r="S12" s="130"/>
      <c r="T12" s="157">
        <v>11</v>
      </c>
      <c r="U12" s="154"/>
    </row>
    <row r="13" spans="1:20" ht="3.75" customHeight="1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P13" s="158"/>
      <c r="Q13" s="149"/>
      <c r="R13" s="149"/>
      <c r="S13" s="149"/>
      <c r="T13" s="149"/>
    </row>
    <row r="14" spans="1:16" s="136" customFormat="1" ht="12.75" customHeight="1">
      <c r="A14" s="159"/>
      <c r="B14" s="160" t="s">
        <v>268</v>
      </c>
      <c r="C14" s="159"/>
      <c r="D14" s="159" t="s">
        <v>247</v>
      </c>
      <c r="E14" s="159" t="s">
        <v>310</v>
      </c>
      <c r="F14" s="159"/>
      <c r="G14" s="159"/>
      <c r="H14" s="159"/>
      <c r="I14" s="161">
        <f>I15+I100+I101+I169+I175+I509+I708</f>
        <v>0</v>
      </c>
      <c r="J14" s="159"/>
      <c r="K14" s="162">
        <f>K15+K100+K101+K169+K175+K509+K708</f>
        <v>102.02202955</v>
      </c>
      <c r="L14" s="159"/>
      <c r="M14" s="162">
        <f>M15+M100+M101+M169+M175+M509+M708</f>
        <v>126.89891600000001</v>
      </c>
      <c r="N14" s="159"/>
      <c r="P14" s="138" t="s">
        <v>311</v>
      </c>
    </row>
    <row r="15" spans="2:16" s="136" customFormat="1" ht="12.75" customHeight="1">
      <c r="B15" s="141" t="s">
        <v>268</v>
      </c>
      <c r="D15" s="142" t="s">
        <v>312</v>
      </c>
      <c r="E15" s="142" t="s">
        <v>313</v>
      </c>
      <c r="I15" s="143">
        <f>SUM(I16:I99)</f>
        <v>0</v>
      </c>
      <c r="K15" s="144">
        <f>SUM(K16:K99)</f>
        <v>19.89687313</v>
      </c>
      <c r="M15" s="144">
        <f>SUM(M16:M99)</f>
        <v>16.63861</v>
      </c>
      <c r="P15" s="142" t="s">
        <v>314</v>
      </c>
    </row>
    <row r="16" spans="1:16" s="14" customFormat="1" ht="13.5" customHeight="1">
      <c r="A16" s="163" t="s">
        <v>314</v>
      </c>
      <c r="B16" s="163" t="s">
        <v>315</v>
      </c>
      <c r="C16" s="163" t="s">
        <v>316</v>
      </c>
      <c r="D16" s="164" t="s">
        <v>317</v>
      </c>
      <c r="E16" s="165" t="s">
        <v>318</v>
      </c>
      <c r="F16" s="163" t="s">
        <v>319</v>
      </c>
      <c r="G16" s="166">
        <v>1.452</v>
      </c>
      <c r="H16" s="167"/>
      <c r="I16" s="167">
        <f>ROUND(G16*H16,2)</f>
        <v>0</v>
      </c>
      <c r="J16" s="168">
        <v>0</v>
      </c>
      <c r="K16" s="166">
        <f>G16*J16</f>
        <v>0</v>
      </c>
      <c r="L16" s="168">
        <v>0</v>
      </c>
      <c r="M16" s="166">
        <f>G16*L16</f>
        <v>0</v>
      </c>
      <c r="N16" s="169">
        <v>20</v>
      </c>
      <c r="O16" s="170">
        <v>4</v>
      </c>
      <c r="P16" s="14" t="s">
        <v>320</v>
      </c>
    </row>
    <row r="17" spans="4:19" s="14" customFormat="1" ht="15.75" customHeight="1">
      <c r="D17" s="171"/>
      <c r="E17" s="172" t="s">
        <v>321</v>
      </c>
      <c r="G17" s="173"/>
      <c r="P17" s="171" t="s">
        <v>320</v>
      </c>
      <c r="Q17" s="171" t="s">
        <v>314</v>
      </c>
      <c r="R17" s="171" t="s">
        <v>322</v>
      </c>
      <c r="S17" s="171" t="s">
        <v>311</v>
      </c>
    </row>
    <row r="18" spans="4:19" s="14" customFormat="1" ht="15.75" customHeight="1">
      <c r="D18" s="174"/>
      <c r="E18" s="175" t="s">
        <v>323</v>
      </c>
      <c r="G18" s="176">
        <v>1.35</v>
      </c>
      <c r="P18" s="174" t="s">
        <v>320</v>
      </c>
      <c r="Q18" s="174" t="s">
        <v>320</v>
      </c>
      <c r="R18" s="174" t="s">
        <v>322</v>
      </c>
      <c r="S18" s="174" t="s">
        <v>311</v>
      </c>
    </row>
    <row r="19" spans="4:19" s="14" customFormat="1" ht="15.75" customHeight="1">
      <c r="D19" s="174"/>
      <c r="E19" s="175" t="s">
        <v>324</v>
      </c>
      <c r="G19" s="176">
        <v>0.102</v>
      </c>
      <c r="P19" s="174" t="s">
        <v>320</v>
      </c>
      <c r="Q19" s="174" t="s">
        <v>320</v>
      </c>
      <c r="R19" s="174" t="s">
        <v>322</v>
      </c>
      <c r="S19" s="174" t="s">
        <v>311</v>
      </c>
    </row>
    <row r="20" spans="4:19" s="14" customFormat="1" ht="15.75" customHeight="1">
      <c r="D20" s="177"/>
      <c r="E20" s="178" t="s">
        <v>325</v>
      </c>
      <c r="G20" s="179">
        <v>1.452</v>
      </c>
      <c r="P20" s="177" t="s">
        <v>320</v>
      </c>
      <c r="Q20" s="177" t="s">
        <v>326</v>
      </c>
      <c r="R20" s="177" t="s">
        <v>322</v>
      </c>
      <c r="S20" s="177" t="s">
        <v>314</v>
      </c>
    </row>
    <row r="21" spans="1:16" s="14" customFormat="1" ht="24" customHeight="1">
      <c r="A21" s="163" t="s">
        <v>320</v>
      </c>
      <c r="B21" s="163" t="s">
        <v>315</v>
      </c>
      <c r="C21" s="163" t="s">
        <v>327</v>
      </c>
      <c r="D21" s="164" t="s">
        <v>328</v>
      </c>
      <c r="E21" s="165" t="s">
        <v>329</v>
      </c>
      <c r="F21" s="163" t="s">
        <v>330</v>
      </c>
      <c r="G21" s="166">
        <v>2</v>
      </c>
      <c r="H21" s="167"/>
      <c r="I21" s="167">
        <f>ROUND(G21*H21,2)</f>
        <v>0</v>
      </c>
      <c r="J21" s="168">
        <v>0.24042</v>
      </c>
      <c r="K21" s="166">
        <f>G21*J21</f>
        <v>0.48084</v>
      </c>
      <c r="L21" s="168">
        <v>0</v>
      </c>
      <c r="M21" s="166">
        <f>G21*L21</f>
        <v>0</v>
      </c>
      <c r="N21" s="169">
        <v>20</v>
      </c>
      <c r="O21" s="170">
        <v>4</v>
      </c>
      <c r="P21" s="14" t="s">
        <v>320</v>
      </c>
    </row>
    <row r="22" spans="4:19" s="14" customFormat="1" ht="15.75" customHeight="1">
      <c r="D22" s="171"/>
      <c r="E22" s="172" t="s">
        <v>331</v>
      </c>
      <c r="G22" s="173"/>
      <c r="P22" s="171" t="s">
        <v>320</v>
      </c>
      <c r="Q22" s="171" t="s">
        <v>314</v>
      </c>
      <c r="R22" s="171" t="s">
        <v>322</v>
      </c>
      <c r="S22" s="171" t="s">
        <v>311</v>
      </c>
    </row>
    <row r="23" spans="4:19" s="14" customFormat="1" ht="15.75" customHeight="1">
      <c r="D23" s="174"/>
      <c r="E23" s="175" t="s">
        <v>320</v>
      </c>
      <c r="G23" s="176">
        <v>2</v>
      </c>
      <c r="P23" s="174" t="s">
        <v>320</v>
      </c>
      <c r="Q23" s="174" t="s">
        <v>320</v>
      </c>
      <c r="R23" s="174" t="s">
        <v>322</v>
      </c>
      <c r="S23" s="174" t="s">
        <v>311</v>
      </c>
    </row>
    <row r="24" spans="4:19" s="14" customFormat="1" ht="15.75" customHeight="1">
      <c r="D24" s="177"/>
      <c r="E24" s="178" t="s">
        <v>325</v>
      </c>
      <c r="G24" s="179">
        <v>2</v>
      </c>
      <c r="P24" s="177" t="s">
        <v>320</v>
      </c>
      <c r="Q24" s="177" t="s">
        <v>326</v>
      </c>
      <c r="R24" s="177" t="s">
        <v>322</v>
      </c>
      <c r="S24" s="177" t="s">
        <v>314</v>
      </c>
    </row>
    <row r="25" spans="1:16" s="14" customFormat="1" ht="13.5" customHeight="1">
      <c r="A25" s="163" t="s">
        <v>332</v>
      </c>
      <c r="B25" s="163" t="s">
        <v>315</v>
      </c>
      <c r="C25" s="163" t="s">
        <v>333</v>
      </c>
      <c r="D25" s="164" t="s">
        <v>334</v>
      </c>
      <c r="E25" s="165" t="s">
        <v>335</v>
      </c>
      <c r="F25" s="163" t="s">
        <v>319</v>
      </c>
      <c r="G25" s="166">
        <v>1.714</v>
      </c>
      <c r="H25" s="167"/>
      <c r="I25" s="167">
        <f>ROUND(G25*H25,2)</f>
        <v>0</v>
      </c>
      <c r="J25" s="168">
        <v>2.45329</v>
      </c>
      <c r="K25" s="166">
        <f>G25*J25</f>
        <v>4.20493906</v>
      </c>
      <c r="L25" s="168">
        <v>0</v>
      </c>
      <c r="M25" s="166">
        <f>G25*L25</f>
        <v>0</v>
      </c>
      <c r="N25" s="169">
        <v>20</v>
      </c>
      <c r="O25" s="170">
        <v>4</v>
      </c>
      <c r="P25" s="14" t="s">
        <v>320</v>
      </c>
    </row>
    <row r="26" spans="4:19" s="14" customFormat="1" ht="15.75" customHeight="1">
      <c r="D26" s="171"/>
      <c r="E26" s="172" t="s">
        <v>336</v>
      </c>
      <c r="G26" s="173"/>
      <c r="P26" s="171" t="s">
        <v>320</v>
      </c>
      <c r="Q26" s="171" t="s">
        <v>314</v>
      </c>
      <c r="R26" s="171" t="s">
        <v>322</v>
      </c>
      <c r="S26" s="171" t="s">
        <v>311</v>
      </c>
    </row>
    <row r="27" spans="4:19" s="14" customFormat="1" ht="15.75" customHeight="1">
      <c r="D27" s="174"/>
      <c r="E27" s="175" t="s">
        <v>337</v>
      </c>
      <c r="G27" s="176">
        <v>0.581</v>
      </c>
      <c r="P27" s="174" t="s">
        <v>320</v>
      </c>
      <c r="Q27" s="174" t="s">
        <v>320</v>
      </c>
      <c r="R27" s="174" t="s">
        <v>322</v>
      </c>
      <c r="S27" s="174" t="s">
        <v>311</v>
      </c>
    </row>
    <row r="28" spans="4:19" s="14" customFormat="1" ht="15.75" customHeight="1">
      <c r="D28" s="171"/>
      <c r="E28" s="172" t="s">
        <v>338</v>
      </c>
      <c r="G28" s="180"/>
      <c r="P28" s="171" t="s">
        <v>320</v>
      </c>
      <c r="Q28" s="171" t="s">
        <v>314</v>
      </c>
      <c r="R28" s="171" t="s">
        <v>322</v>
      </c>
      <c r="S28" s="171" t="s">
        <v>311</v>
      </c>
    </row>
    <row r="29" spans="4:19" s="14" customFormat="1" ht="15.75" customHeight="1">
      <c r="D29" s="174"/>
      <c r="E29" s="175" t="s">
        <v>339</v>
      </c>
      <c r="G29" s="176">
        <v>1.133</v>
      </c>
      <c r="P29" s="174" t="s">
        <v>320</v>
      </c>
      <c r="Q29" s="174" t="s">
        <v>320</v>
      </c>
      <c r="R29" s="174" t="s">
        <v>322</v>
      </c>
      <c r="S29" s="174" t="s">
        <v>311</v>
      </c>
    </row>
    <row r="30" spans="4:19" s="14" customFormat="1" ht="15.75" customHeight="1">
      <c r="D30" s="177"/>
      <c r="E30" s="178" t="s">
        <v>325</v>
      </c>
      <c r="G30" s="179">
        <v>1.714</v>
      </c>
      <c r="P30" s="177" t="s">
        <v>320</v>
      </c>
      <c r="Q30" s="177" t="s">
        <v>326</v>
      </c>
      <c r="R30" s="177" t="s">
        <v>322</v>
      </c>
      <c r="S30" s="177" t="s">
        <v>314</v>
      </c>
    </row>
    <row r="31" spans="1:16" s="14" customFormat="1" ht="13.5" customHeight="1">
      <c r="A31" s="163" t="s">
        <v>326</v>
      </c>
      <c r="B31" s="163" t="s">
        <v>315</v>
      </c>
      <c r="C31" s="163" t="s">
        <v>333</v>
      </c>
      <c r="D31" s="164" t="s">
        <v>340</v>
      </c>
      <c r="E31" s="165" t="s">
        <v>341</v>
      </c>
      <c r="F31" s="163" t="s">
        <v>319</v>
      </c>
      <c r="G31" s="166">
        <v>1.714</v>
      </c>
      <c r="H31" s="167"/>
      <c r="I31" s="167">
        <f>ROUND(G31*H31,2)</f>
        <v>0</v>
      </c>
      <c r="J31" s="168">
        <v>0</v>
      </c>
      <c r="K31" s="166">
        <f>G31*J31</f>
        <v>0</v>
      </c>
      <c r="L31" s="168">
        <v>0</v>
      </c>
      <c r="M31" s="166">
        <f>G31*L31</f>
        <v>0</v>
      </c>
      <c r="N31" s="169">
        <v>20</v>
      </c>
      <c r="O31" s="170">
        <v>4</v>
      </c>
      <c r="P31" s="14" t="s">
        <v>320</v>
      </c>
    </row>
    <row r="32" spans="1:16" s="14" customFormat="1" ht="13.5" customHeight="1">
      <c r="A32" s="163" t="s">
        <v>342</v>
      </c>
      <c r="B32" s="163" t="s">
        <v>315</v>
      </c>
      <c r="C32" s="163" t="s">
        <v>333</v>
      </c>
      <c r="D32" s="164" t="s">
        <v>343</v>
      </c>
      <c r="E32" s="165" t="s">
        <v>344</v>
      </c>
      <c r="F32" s="163" t="s">
        <v>319</v>
      </c>
      <c r="G32" s="166">
        <v>2.857</v>
      </c>
      <c r="H32" s="167"/>
      <c r="I32" s="167">
        <f>ROUND(G32*H32,2)</f>
        <v>0</v>
      </c>
      <c r="J32" s="168">
        <v>2.45329</v>
      </c>
      <c r="K32" s="166">
        <f>G32*J32</f>
        <v>7.00904953</v>
      </c>
      <c r="L32" s="168">
        <v>0</v>
      </c>
      <c r="M32" s="166">
        <f>G32*L32</f>
        <v>0</v>
      </c>
      <c r="N32" s="169">
        <v>20</v>
      </c>
      <c r="O32" s="170">
        <v>4</v>
      </c>
      <c r="P32" s="14" t="s">
        <v>320</v>
      </c>
    </row>
    <row r="33" spans="4:19" s="14" customFormat="1" ht="15.75" customHeight="1">
      <c r="D33" s="171"/>
      <c r="E33" s="172" t="s">
        <v>331</v>
      </c>
      <c r="G33" s="173"/>
      <c r="P33" s="171" t="s">
        <v>320</v>
      </c>
      <c r="Q33" s="171" t="s">
        <v>314</v>
      </c>
      <c r="R33" s="171" t="s">
        <v>322</v>
      </c>
      <c r="S33" s="171" t="s">
        <v>311</v>
      </c>
    </row>
    <row r="34" spans="4:19" s="14" customFormat="1" ht="15.75" customHeight="1">
      <c r="D34" s="174"/>
      <c r="E34" s="175" t="s">
        <v>345</v>
      </c>
      <c r="G34" s="176">
        <v>0.968</v>
      </c>
      <c r="P34" s="174" t="s">
        <v>320</v>
      </c>
      <c r="Q34" s="174" t="s">
        <v>320</v>
      </c>
      <c r="R34" s="174" t="s">
        <v>322</v>
      </c>
      <c r="S34" s="174" t="s">
        <v>311</v>
      </c>
    </row>
    <row r="35" spans="4:19" s="14" customFormat="1" ht="15.75" customHeight="1">
      <c r="D35" s="171"/>
      <c r="E35" s="172" t="s">
        <v>346</v>
      </c>
      <c r="G35" s="180"/>
      <c r="P35" s="171" t="s">
        <v>320</v>
      </c>
      <c r="Q35" s="171" t="s">
        <v>314</v>
      </c>
      <c r="R35" s="171" t="s">
        <v>322</v>
      </c>
      <c r="S35" s="171" t="s">
        <v>311</v>
      </c>
    </row>
    <row r="36" spans="4:19" s="14" customFormat="1" ht="15.75" customHeight="1">
      <c r="D36" s="174"/>
      <c r="E36" s="175" t="s">
        <v>347</v>
      </c>
      <c r="G36" s="176">
        <v>1.889</v>
      </c>
      <c r="P36" s="174" t="s">
        <v>320</v>
      </c>
      <c r="Q36" s="174" t="s">
        <v>320</v>
      </c>
      <c r="R36" s="174" t="s">
        <v>322</v>
      </c>
      <c r="S36" s="174" t="s">
        <v>311</v>
      </c>
    </row>
    <row r="37" spans="4:19" s="14" customFormat="1" ht="15.75" customHeight="1">
      <c r="D37" s="177"/>
      <c r="E37" s="178" t="s">
        <v>325</v>
      </c>
      <c r="G37" s="179">
        <v>2.857</v>
      </c>
      <c r="P37" s="177" t="s">
        <v>320</v>
      </c>
      <c r="Q37" s="177" t="s">
        <v>326</v>
      </c>
      <c r="R37" s="177" t="s">
        <v>322</v>
      </c>
      <c r="S37" s="177" t="s">
        <v>314</v>
      </c>
    </row>
    <row r="38" spans="1:16" s="14" customFormat="1" ht="24" customHeight="1">
      <c r="A38" s="163" t="s">
        <v>348</v>
      </c>
      <c r="B38" s="163" t="s">
        <v>315</v>
      </c>
      <c r="C38" s="163" t="s">
        <v>333</v>
      </c>
      <c r="D38" s="164" t="s">
        <v>349</v>
      </c>
      <c r="E38" s="165" t="s">
        <v>350</v>
      </c>
      <c r="F38" s="163" t="s">
        <v>319</v>
      </c>
      <c r="G38" s="166">
        <v>2.857</v>
      </c>
      <c r="H38" s="167"/>
      <c r="I38" s="167">
        <f>ROUND(G38*H38,2)</f>
        <v>0</v>
      </c>
      <c r="J38" s="168">
        <v>0</v>
      </c>
      <c r="K38" s="166">
        <f>G38*J38</f>
        <v>0</v>
      </c>
      <c r="L38" s="168">
        <v>0</v>
      </c>
      <c r="M38" s="166">
        <f>G38*L38</f>
        <v>0</v>
      </c>
      <c r="N38" s="169">
        <v>20</v>
      </c>
      <c r="O38" s="170">
        <v>4</v>
      </c>
      <c r="P38" s="14" t="s">
        <v>320</v>
      </c>
    </row>
    <row r="39" spans="1:16" s="14" customFormat="1" ht="13.5" customHeight="1">
      <c r="A39" s="163" t="s">
        <v>351</v>
      </c>
      <c r="B39" s="163" t="s">
        <v>315</v>
      </c>
      <c r="C39" s="163" t="s">
        <v>333</v>
      </c>
      <c r="D39" s="164" t="s">
        <v>352</v>
      </c>
      <c r="E39" s="165" t="s">
        <v>353</v>
      </c>
      <c r="F39" s="163" t="s">
        <v>354</v>
      </c>
      <c r="G39" s="166">
        <v>0.171</v>
      </c>
      <c r="H39" s="167"/>
      <c r="I39" s="167">
        <f>ROUND(G39*H39,2)</f>
        <v>0</v>
      </c>
      <c r="J39" s="168">
        <v>1.05306</v>
      </c>
      <c r="K39" s="166">
        <f>G39*J39</f>
        <v>0.18007326000000004</v>
      </c>
      <c r="L39" s="168">
        <v>0</v>
      </c>
      <c r="M39" s="166">
        <f>G39*L39</f>
        <v>0</v>
      </c>
      <c r="N39" s="169">
        <v>20</v>
      </c>
      <c r="O39" s="170">
        <v>4</v>
      </c>
      <c r="P39" s="14" t="s">
        <v>320</v>
      </c>
    </row>
    <row r="40" spans="4:19" s="14" customFormat="1" ht="15.75" customHeight="1">
      <c r="D40" s="171"/>
      <c r="E40" s="172" t="s">
        <v>355</v>
      </c>
      <c r="G40" s="173"/>
      <c r="P40" s="171" t="s">
        <v>320</v>
      </c>
      <c r="Q40" s="171" t="s">
        <v>314</v>
      </c>
      <c r="R40" s="171" t="s">
        <v>322</v>
      </c>
      <c r="S40" s="171" t="s">
        <v>311</v>
      </c>
    </row>
    <row r="41" spans="4:19" s="14" customFormat="1" ht="15.75" customHeight="1">
      <c r="D41" s="174"/>
      <c r="E41" s="175" t="s">
        <v>356</v>
      </c>
      <c r="G41" s="176">
        <v>0.058</v>
      </c>
      <c r="P41" s="174" t="s">
        <v>320</v>
      </c>
      <c r="Q41" s="174" t="s">
        <v>320</v>
      </c>
      <c r="R41" s="174" t="s">
        <v>322</v>
      </c>
      <c r="S41" s="174" t="s">
        <v>311</v>
      </c>
    </row>
    <row r="42" spans="4:19" s="14" customFormat="1" ht="15.75" customHeight="1">
      <c r="D42" s="171"/>
      <c r="E42" s="172" t="s">
        <v>357</v>
      </c>
      <c r="G42" s="180"/>
      <c r="P42" s="171" t="s">
        <v>320</v>
      </c>
      <c r="Q42" s="171" t="s">
        <v>314</v>
      </c>
      <c r="R42" s="171" t="s">
        <v>322</v>
      </c>
      <c r="S42" s="171" t="s">
        <v>311</v>
      </c>
    </row>
    <row r="43" spans="4:19" s="14" customFormat="1" ht="15.75" customHeight="1">
      <c r="D43" s="174"/>
      <c r="E43" s="175" t="s">
        <v>358</v>
      </c>
      <c r="G43" s="176">
        <v>0.113</v>
      </c>
      <c r="P43" s="174" t="s">
        <v>320</v>
      </c>
      <c r="Q43" s="174" t="s">
        <v>320</v>
      </c>
      <c r="R43" s="174" t="s">
        <v>322</v>
      </c>
      <c r="S43" s="174" t="s">
        <v>311</v>
      </c>
    </row>
    <row r="44" spans="4:19" s="14" customFormat="1" ht="15.75" customHeight="1">
      <c r="D44" s="177"/>
      <c r="E44" s="178" t="s">
        <v>325</v>
      </c>
      <c r="G44" s="179">
        <v>0.171</v>
      </c>
      <c r="P44" s="177" t="s">
        <v>320</v>
      </c>
      <c r="Q44" s="177" t="s">
        <v>326</v>
      </c>
      <c r="R44" s="177" t="s">
        <v>322</v>
      </c>
      <c r="S44" s="177" t="s">
        <v>314</v>
      </c>
    </row>
    <row r="45" spans="1:16" s="14" customFormat="1" ht="13.5" customHeight="1">
      <c r="A45" s="163" t="s">
        <v>359</v>
      </c>
      <c r="B45" s="163" t="s">
        <v>315</v>
      </c>
      <c r="C45" s="163" t="s">
        <v>333</v>
      </c>
      <c r="D45" s="164" t="s">
        <v>360</v>
      </c>
      <c r="E45" s="165" t="s">
        <v>361</v>
      </c>
      <c r="F45" s="163" t="s">
        <v>319</v>
      </c>
      <c r="G45" s="166">
        <v>4.286</v>
      </c>
      <c r="H45" s="167"/>
      <c r="I45" s="167">
        <f>ROUND(G45*H45,2)</f>
        <v>0</v>
      </c>
      <c r="J45" s="168">
        <v>1.837</v>
      </c>
      <c r="K45" s="166">
        <f>G45*J45</f>
        <v>7.873381999999999</v>
      </c>
      <c r="L45" s="168">
        <v>0</v>
      </c>
      <c r="M45" s="166">
        <f>G45*L45</f>
        <v>0</v>
      </c>
      <c r="N45" s="169">
        <v>20</v>
      </c>
      <c r="O45" s="170">
        <v>4</v>
      </c>
      <c r="P45" s="14" t="s">
        <v>320</v>
      </c>
    </row>
    <row r="46" spans="4:19" s="14" customFormat="1" ht="15.75" customHeight="1">
      <c r="D46" s="171"/>
      <c r="E46" s="172" t="s">
        <v>362</v>
      </c>
      <c r="G46" s="173"/>
      <c r="P46" s="171" t="s">
        <v>320</v>
      </c>
      <c r="Q46" s="171" t="s">
        <v>314</v>
      </c>
      <c r="R46" s="171" t="s">
        <v>322</v>
      </c>
      <c r="S46" s="171" t="s">
        <v>311</v>
      </c>
    </row>
    <row r="47" spans="4:19" s="14" customFormat="1" ht="15.75" customHeight="1">
      <c r="D47" s="174"/>
      <c r="E47" s="175" t="s">
        <v>363</v>
      </c>
      <c r="G47" s="176">
        <v>1.452</v>
      </c>
      <c r="P47" s="174" t="s">
        <v>320</v>
      </c>
      <c r="Q47" s="174" t="s">
        <v>320</v>
      </c>
      <c r="R47" s="174" t="s">
        <v>322</v>
      </c>
      <c r="S47" s="174" t="s">
        <v>311</v>
      </c>
    </row>
    <row r="48" spans="4:19" s="14" customFormat="1" ht="15.75" customHeight="1">
      <c r="D48" s="171"/>
      <c r="E48" s="172" t="s">
        <v>364</v>
      </c>
      <c r="G48" s="180"/>
      <c r="P48" s="171" t="s">
        <v>320</v>
      </c>
      <c r="Q48" s="171" t="s">
        <v>314</v>
      </c>
      <c r="R48" s="171" t="s">
        <v>322</v>
      </c>
      <c r="S48" s="171" t="s">
        <v>311</v>
      </c>
    </row>
    <row r="49" spans="4:19" s="14" customFormat="1" ht="15.75" customHeight="1">
      <c r="D49" s="174"/>
      <c r="E49" s="175" t="s">
        <v>365</v>
      </c>
      <c r="G49" s="176">
        <v>2.834</v>
      </c>
      <c r="P49" s="174" t="s">
        <v>320</v>
      </c>
      <c r="Q49" s="174" t="s">
        <v>320</v>
      </c>
      <c r="R49" s="174" t="s">
        <v>322</v>
      </c>
      <c r="S49" s="174" t="s">
        <v>311</v>
      </c>
    </row>
    <row r="50" spans="4:19" s="14" customFormat="1" ht="15.75" customHeight="1">
      <c r="D50" s="177"/>
      <c r="E50" s="178" t="s">
        <v>325</v>
      </c>
      <c r="G50" s="179">
        <v>4.286</v>
      </c>
      <c r="P50" s="177" t="s">
        <v>320</v>
      </c>
      <c r="Q50" s="177" t="s">
        <v>326</v>
      </c>
      <c r="R50" s="177" t="s">
        <v>322</v>
      </c>
      <c r="S50" s="177" t="s">
        <v>314</v>
      </c>
    </row>
    <row r="51" spans="1:16" s="14" customFormat="1" ht="13.5" customHeight="1">
      <c r="A51" s="163" t="s">
        <v>366</v>
      </c>
      <c r="B51" s="163" t="s">
        <v>315</v>
      </c>
      <c r="C51" s="163" t="s">
        <v>367</v>
      </c>
      <c r="D51" s="164" t="s">
        <v>368</v>
      </c>
      <c r="E51" s="165" t="s">
        <v>369</v>
      </c>
      <c r="F51" s="163" t="s">
        <v>370</v>
      </c>
      <c r="G51" s="166">
        <v>34</v>
      </c>
      <c r="H51" s="167"/>
      <c r="I51" s="167">
        <f>ROUND(G51*H51,2)</f>
        <v>0</v>
      </c>
      <c r="J51" s="168">
        <v>2E-05</v>
      </c>
      <c r="K51" s="166">
        <f>G51*J51</f>
        <v>0.00068</v>
      </c>
      <c r="L51" s="168">
        <v>0</v>
      </c>
      <c r="M51" s="166">
        <f>G51*L51</f>
        <v>0</v>
      </c>
      <c r="N51" s="169">
        <v>20</v>
      </c>
      <c r="O51" s="170">
        <v>4</v>
      </c>
      <c r="P51" s="14" t="s">
        <v>320</v>
      </c>
    </row>
    <row r="52" spans="4:19" s="14" customFormat="1" ht="15.75" customHeight="1">
      <c r="D52" s="171"/>
      <c r="E52" s="172" t="s">
        <v>371</v>
      </c>
      <c r="G52" s="173"/>
      <c r="P52" s="171" t="s">
        <v>320</v>
      </c>
      <c r="Q52" s="171" t="s">
        <v>314</v>
      </c>
      <c r="R52" s="171" t="s">
        <v>322</v>
      </c>
      <c r="S52" s="171" t="s">
        <v>311</v>
      </c>
    </row>
    <row r="53" spans="4:19" s="14" customFormat="1" ht="15.75" customHeight="1">
      <c r="D53" s="174"/>
      <c r="E53" s="175" t="s">
        <v>372</v>
      </c>
      <c r="G53" s="176">
        <v>34</v>
      </c>
      <c r="P53" s="174" t="s">
        <v>320</v>
      </c>
      <c r="Q53" s="174" t="s">
        <v>320</v>
      </c>
      <c r="R53" s="174" t="s">
        <v>322</v>
      </c>
      <c r="S53" s="174" t="s">
        <v>311</v>
      </c>
    </row>
    <row r="54" spans="4:19" s="14" customFormat="1" ht="15.75" customHeight="1">
      <c r="D54" s="177"/>
      <c r="E54" s="178" t="s">
        <v>325</v>
      </c>
      <c r="G54" s="179">
        <v>34</v>
      </c>
      <c r="P54" s="177" t="s">
        <v>320</v>
      </c>
      <c r="Q54" s="177" t="s">
        <v>326</v>
      </c>
      <c r="R54" s="177" t="s">
        <v>322</v>
      </c>
      <c r="S54" s="177" t="s">
        <v>314</v>
      </c>
    </row>
    <row r="55" spans="1:16" s="14" customFormat="1" ht="24" customHeight="1">
      <c r="A55" s="163" t="s">
        <v>373</v>
      </c>
      <c r="B55" s="163" t="s">
        <v>315</v>
      </c>
      <c r="C55" s="163" t="s">
        <v>374</v>
      </c>
      <c r="D55" s="164" t="s">
        <v>375</v>
      </c>
      <c r="E55" s="165" t="s">
        <v>376</v>
      </c>
      <c r="F55" s="163" t="s">
        <v>319</v>
      </c>
      <c r="G55" s="166">
        <v>4.587</v>
      </c>
      <c r="H55" s="167"/>
      <c r="I55" s="167">
        <f>ROUND(G55*H55,2)</f>
        <v>0</v>
      </c>
      <c r="J55" s="168">
        <v>0</v>
      </c>
      <c r="K55" s="166">
        <f>G55*J55</f>
        <v>0</v>
      </c>
      <c r="L55" s="168">
        <v>2.2</v>
      </c>
      <c r="M55" s="166">
        <f>G55*L55</f>
        <v>10.0914</v>
      </c>
      <c r="N55" s="169">
        <v>20</v>
      </c>
      <c r="O55" s="170">
        <v>4</v>
      </c>
      <c r="P55" s="14" t="s">
        <v>320</v>
      </c>
    </row>
    <row r="56" spans="4:19" s="14" customFormat="1" ht="15.75" customHeight="1">
      <c r="D56" s="171"/>
      <c r="E56" s="172" t="s">
        <v>377</v>
      </c>
      <c r="G56" s="173"/>
      <c r="P56" s="171" t="s">
        <v>320</v>
      </c>
      <c r="Q56" s="171" t="s">
        <v>314</v>
      </c>
      <c r="R56" s="171" t="s">
        <v>322</v>
      </c>
      <c r="S56" s="171" t="s">
        <v>311</v>
      </c>
    </row>
    <row r="57" spans="4:19" s="14" customFormat="1" ht="15.75" customHeight="1">
      <c r="D57" s="171"/>
      <c r="E57" s="172" t="s">
        <v>378</v>
      </c>
      <c r="G57" s="173"/>
      <c r="P57" s="171" t="s">
        <v>320</v>
      </c>
      <c r="Q57" s="171" t="s">
        <v>314</v>
      </c>
      <c r="R57" s="171" t="s">
        <v>322</v>
      </c>
      <c r="S57" s="171" t="s">
        <v>311</v>
      </c>
    </row>
    <row r="58" spans="4:19" s="14" customFormat="1" ht="15.75" customHeight="1">
      <c r="D58" s="174"/>
      <c r="E58" s="175" t="s">
        <v>379</v>
      </c>
      <c r="G58" s="176">
        <v>1.549</v>
      </c>
      <c r="P58" s="174" t="s">
        <v>320</v>
      </c>
      <c r="Q58" s="174" t="s">
        <v>320</v>
      </c>
      <c r="R58" s="174" t="s">
        <v>322</v>
      </c>
      <c r="S58" s="174" t="s">
        <v>311</v>
      </c>
    </row>
    <row r="59" spans="4:19" s="14" customFormat="1" ht="15.75" customHeight="1">
      <c r="D59" s="171"/>
      <c r="E59" s="172" t="s">
        <v>380</v>
      </c>
      <c r="G59" s="180"/>
      <c r="P59" s="171" t="s">
        <v>320</v>
      </c>
      <c r="Q59" s="171" t="s">
        <v>314</v>
      </c>
      <c r="R59" s="171" t="s">
        <v>322</v>
      </c>
      <c r="S59" s="171" t="s">
        <v>311</v>
      </c>
    </row>
    <row r="60" spans="4:19" s="14" customFormat="1" ht="15.75" customHeight="1">
      <c r="D60" s="174"/>
      <c r="E60" s="175" t="s">
        <v>381</v>
      </c>
      <c r="G60" s="176">
        <v>3.038</v>
      </c>
      <c r="P60" s="174" t="s">
        <v>320</v>
      </c>
      <c r="Q60" s="174" t="s">
        <v>320</v>
      </c>
      <c r="R60" s="174" t="s">
        <v>322</v>
      </c>
      <c r="S60" s="174" t="s">
        <v>311</v>
      </c>
    </row>
    <row r="61" spans="4:19" s="14" customFormat="1" ht="15.75" customHeight="1">
      <c r="D61" s="177"/>
      <c r="E61" s="178" t="s">
        <v>325</v>
      </c>
      <c r="G61" s="179">
        <v>4.587</v>
      </c>
      <c r="P61" s="177" t="s">
        <v>320</v>
      </c>
      <c r="Q61" s="177" t="s">
        <v>326</v>
      </c>
      <c r="R61" s="177" t="s">
        <v>322</v>
      </c>
      <c r="S61" s="177" t="s">
        <v>314</v>
      </c>
    </row>
    <row r="62" spans="1:16" s="14" customFormat="1" ht="24" customHeight="1">
      <c r="A62" s="163" t="s">
        <v>382</v>
      </c>
      <c r="B62" s="163" t="s">
        <v>315</v>
      </c>
      <c r="C62" s="163" t="s">
        <v>374</v>
      </c>
      <c r="D62" s="164" t="s">
        <v>383</v>
      </c>
      <c r="E62" s="165" t="s">
        <v>384</v>
      </c>
      <c r="F62" s="163" t="s">
        <v>319</v>
      </c>
      <c r="G62" s="166">
        <v>2.857</v>
      </c>
      <c r="H62" s="167"/>
      <c r="I62" s="167">
        <f>ROUND(G62*H62,2)</f>
        <v>0</v>
      </c>
      <c r="J62" s="168">
        <v>0</v>
      </c>
      <c r="K62" s="166">
        <f>G62*J62</f>
        <v>0</v>
      </c>
      <c r="L62" s="168">
        <v>0</v>
      </c>
      <c r="M62" s="166">
        <f>G62*L62</f>
        <v>0</v>
      </c>
      <c r="N62" s="169">
        <v>20</v>
      </c>
      <c r="O62" s="170">
        <v>4</v>
      </c>
      <c r="P62" s="14" t="s">
        <v>320</v>
      </c>
    </row>
    <row r="63" spans="4:19" s="14" customFormat="1" ht="15.75" customHeight="1">
      <c r="D63" s="171"/>
      <c r="E63" s="172" t="s">
        <v>377</v>
      </c>
      <c r="G63" s="173"/>
      <c r="P63" s="171" t="s">
        <v>320</v>
      </c>
      <c r="Q63" s="171" t="s">
        <v>314</v>
      </c>
      <c r="R63" s="171" t="s">
        <v>322</v>
      </c>
      <c r="S63" s="171" t="s">
        <v>311</v>
      </c>
    </row>
    <row r="64" spans="4:19" s="14" customFormat="1" ht="15.75" customHeight="1">
      <c r="D64" s="171"/>
      <c r="E64" s="172" t="s">
        <v>385</v>
      </c>
      <c r="G64" s="173"/>
      <c r="P64" s="171" t="s">
        <v>320</v>
      </c>
      <c r="Q64" s="171" t="s">
        <v>314</v>
      </c>
      <c r="R64" s="171" t="s">
        <v>322</v>
      </c>
      <c r="S64" s="171" t="s">
        <v>311</v>
      </c>
    </row>
    <row r="65" spans="4:19" s="14" customFormat="1" ht="15.75" customHeight="1">
      <c r="D65" s="174"/>
      <c r="E65" s="175" t="s">
        <v>386</v>
      </c>
      <c r="G65" s="176">
        <v>0.968</v>
      </c>
      <c r="P65" s="174" t="s">
        <v>320</v>
      </c>
      <c r="Q65" s="174" t="s">
        <v>320</v>
      </c>
      <c r="R65" s="174" t="s">
        <v>322</v>
      </c>
      <c r="S65" s="174" t="s">
        <v>311</v>
      </c>
    </row>
    <row r="66" spans="4:19" s="14" customFormat="1" ht="15.75" customHeight="1">
      <c r="D66" s="171"/>
      <c r="E66" s="172" t="s">
        <v>387</v>
      </c>
      <c r="G66" s="180"/>
      <c r="P66" s="171" t="s">
        <v>320</v>
      </c>
      <c r="Q66" s="171" t="s">
        <v>314</v>
      </c>
      <c r="R66" s="171" t="s">
        <v>322</v>
      </c>
      <c r="S66" s="171" t="s">
        <v>311</v>
      </c>
    </row>
    <row r="67" spans="4:19" s="14" customFormat="1" ht="15.75" customHeight="1">
      <c r="D67" s="174"/>
      <c r="E67" s="175" t="s">
        <v>347</v>
      </c>
      <c r="G67" s="176">
        <v>1.889</v>
      </c>
      <c r="P67" s="174" t="s">
        <v>320</v>
      </c>
      <c r="Q67" s="174" t="s">
        <v>320</v>
      </c>
      <c r="R67" s="174" t="s">
        <v>322</v>
      </c>
      <c r="S67" s="174" t="s">
        <v>311</v>
      </c>
    </row>
    <row r="68" spans="4:19" s="14" customFormat="1" ht="15.75" customHeight="1">
      <c r="D68" s="177"/>
      <c r="E68" s="178" t="s">
        <v>325</v>
      </c>
      <c r="G68" s="179">
        <v>2.857</v>
      </c>
      <c r="P68" s="177" t="s">
        <v>320</v>
      </c>
      <c r="Q68" s="177" t="s">
        <v>326</v>
      </c>
      <c r="R68" s="177" t="s">
        <v>322</v>
      </c>
      <c r="S68" s="177" t="s">
        <v>314</v>
      </c>
    </row>
    <row r="69" spans="1:16" s="14" customFormat="1" ht="13.5" customHeight="1">
      <c r="A69" s="163" t="s">
        <v>388</v>
      </c>
      <c r="B69" s="163" t="s">
        <v>315</v>
      </c>
      <c r="C69" s="163" t="s">
        <v>374</v>
      </c>
      <c r="D69" s="164" t="s">
        <v>389</v>
      </c>
      <c r="E69" s="165" t="s">
        <v>390</v>
      </c>
      <c r="F69" s="163" t="s">
        <v>319</v>
      </c>
      <c r="G69" s="166">
        <v>2.834</v>
      </c>
      <c r="H69" s="167"/>
      <c r="I69" s="167">
        <f>ROUND(G69*H69,2)</f>
        <v>0</v>
      </c>
      <c r="J69" s="168">
        <v>0</v>
      </c>
      <c r="K69" s="166">
        <f>G69*J69</f>
        <v>0</v>
      </c>
      <c r="L69" s="168">
        <v>1.4</v>
      </c>
      <c r="M69" s="166">
        <f>G69*L69</f>
        <v>3.9676</v>
      </c>
      <c r="N69" s="169">
        <v>20</v>
      </c>
      <c r="O69" s="170">
        <v>4</v>
      </c>
      <c r="P69" s="14" t="s">
        <v>320</v>
      </c>
    </row>
    <row r="70" spans="4:19" s="14" customFormat="1" ht="15.75" customHeight="1">
      <c r="D70" s="171"/>
      <c r="E70" s="172" t="s">
        <v>391</v>
      </c>
      <c r="G70" s="173"/>
      <c r="P70" s="171" t="s">
        <v>320</v>
      </c>
      <c r="Q70" s="171" t="s">
        <v>314</v>
      </c>
      <c r="R70" s="171" t="s">
        <v>322</v>
      </c>
      <c r="S70" s="171" t="s">
        <v>311</v>
      </c>
    </row>
    <row r="71" spans="4:19" s="14" customFormat="1" ht="15.75" customHeight="1">
      <c r="D71" s="174"/>
      <c r="E71" s="175" t="s">
        <v>392</v>
      </c>
      <c r="G71" s="176">
        <v>2.834</v>
      </c>
      <c r="P71" s="174" t="s">
        <v>320</v>
      </c>
      <c r="Q71" s="174" t="s">
        <v>320</v>
      </c>
      <c r="R71" s="174" t="s">
        <v>322</v>
      </c>
      <c r="S71" s="174" t="s">
        <v>311</v>
      </c>
    </row>
    <row r="72" spans="4:19" s="14" customFormat="1" ht="15.75" customHeight="1">
      <c r="D72" s="177"/>
      <c r="E72" s="178" t="s">
        <v>325</v>
      </c>
      <c r="G72" s="179">
        <v>2.834</v>
      </c>
      <c r="P72" s="177" t="s">
        <v>320</v>
      </c>
      <c r="Q72" s="177" t="s">
        <v>326</v>
      </c>
      <c r="R72" s="177" t="s">
        <v>322</v>
      </c>
      <c r="S72" s="177" t="s">
        <v>314</v>
      </c>
    </row>
    <row r="73" spans="1:16" s="14" customFormat="1" ht="13.5" customHeight="1">
      <c r="A73" s="163" t="s">
        <v>393</v>
      </c>
      <c r="B73" s="163" t="s">
        <v>315</v>
      </c>
      <c r="C73" s="163" t="s">
        <v>374</v>
      </c>
      <c r="D73" s="164" t="s">
        <v>394</v>
      </c>
      <c r="E73" s="165" t="s">
        <v>395</v>
      </c>
      <c r="F73" s="163" t="s">
        <v>330</v>
      </c>
      <c r="G73" s="166">
        <v>2</v>
      </c>
      <c r="H73" s="167"/>
      <c r="I73" s="167">
        <f>ROUND(G73*H73,2)</f>
        <v>0</v>
      </c>
      <c r="J73" s="168">
        <v>0</v>
      </c>
      <c r="K73" s="166">
        <f>G73*J73</f>
        <v>0</v>
      </c>
      <c r="L73" s="168">
        <v>0.247</v>
      </c>
      <c r="M73" s="166">
        <f>G73*L73</f>
        <v>0.494</v>
      </c>
      <c r="N73" s="169">
        <v>20</v>
      </c>
      <c r="O73" s="170">
        <v>4</v>
      </c>
      <c r="P73" s="14" t="s">
        <v>320</v>
      </c>
    </row>
    <row r="74" spans="4:19" s="14" customFormat="1" ht="15.75" customHeight="1">
      <c r="D74" s="171"/>
      <c r="E74" s="172" t="s">
        <v>396</v>
      </c>
      <c r="G74" s="173"/>
      <c r="P74" s="171" t="s">
        <v>320</v>
      </c>
      <c r="Q74" s="171" t="s">
        <v>314</v>
      </c>
      <c r="R74" s="171" t="s">
        <v>322</v>
      </c>
      <c r="S74" s="171" t="s">
        <v>311</v>
      </c>
    </row>
    <row r="75" spans="4:19" s="14" customFormat="1" ht="15.75" customHeight="1">
      <c r="D75" s="174"/>
      <c r="E75" s="175" t="s">
        <v>320</v>
      </c>
      <c r="G75" s="176">
        <v>2</v>
      </c>
      <c r="P75" s="174" t="s">
        <v>320</v>
      </c>
      <c r="Q75" s="174" t="s">
        <v>320</v>
      </c>
      <c r="R75" s="174" t="s">
        <v>322</v>
      </c>
      <c r="S75" s="174" t="s">
        <v>311</v>
      </c>
    </row>
    <row r="76" spans="4:19" s="14" customFormat="1" ht="15.75" customHeight="1">
      <c r="D76" s="177"/>
      <c r="E76" s="178" t="s">
        <v>325</v>
      </c>
      <c r="G76" s="179">
        <v>2</v>
      </c>
      <c r="P76" s="177" t="s">
        <v>320</v>
      </c>
      <c r="Q76" s="177" t="s">
        <v>326</v>
      </c>
      <c r="R76" s="177" t="s">
        <v>322</v>
      </c>
      <c r="S76" s="177" t="s">
        <v>314</v>
      </c>
    </row>
    <row r="77" spans="1:16" s="14" customFormat="1" ht="13.5" customHeight="1">
      <c r="A77" s="163" t="s">
        <v>397</v>
      </c>
      <c r="B77" s="163" t="s">
        <v>315</v>
      </c>
      <c r="C77" s="163" t="s">
        <v>374</v>
      </c>
      <c r="D77" s="164" t="s">
        <v>398</v>
      </c>
      <c r="E77" s="165" t="s">
        <v>399</v>
      </c>
      <c r="F77" s="163" t="s">
        <v>400</v>
      </c>
      <c r="G77" s="166">
        <v>28.57</v>
      </c>
      <c r="H77" s="167"/>
      <c r="I77" s="167">
        <f>ROUND(G77*H77,2)</f>
        <v>0</v>
      </c>
      <c r="J77" s="168">
        <v>0</v>
      </c>
      <c r="K77" s="166">
        <f>G77*J77</f>
        <v>0</v>
      </c>
      <c r="L77" s="168">
        <v>0.073</v>
      </c>
      <c r="M77" s="166">
        <f>G77*L77</f>
        <v>2.08561</v>
      </c>
      <c r="N77" s="169">
        <v>20</v>
      </c>
      <c r="O77" s="170">
        <v>4</v>
      </c>
      <c r="P77" s="14" t="s">
        <v>320</v>
      </c>
    </row>
    <row r="78" spans="4:19" s="14" customFormat="1" ht="15.75" customHeight="1">
      <c r="D78" s="171"/>
      <c r="E78" s="172" t="s">
        <v>321</v>
      </c>
      <c r="G78" s="173"/>
      <c r="P78" s="171" t="s">
        <v>320</v>
      </c>
      <c r="Q78" s="171" t="s">
        <v>314</v>
      </c>
      <c r="R78" s="171" t="s">
        <v>322</v>
      </c>
      <c r="S78" s="171" t="s">
        <v>311</v>
      </c>
    </row>
    <row r="79" spans="4:19" s="14" customFormat="1" ht="15.75" customHeight="1">
      <c r="D79" s="174"/>
      <c r="E79" s="175" t="s">
        <v>401</v>
      </c>
      <c r="G79" s="176">
        <v>9.68</v>
      </c>
      <c r="P79" s="174" t="s">
        <v>320</v>
      </c>
      <c r="Q79" s="174" t="s">
        <v>320</v>
      </c>
      <c r="R79" s="174" t="s">
        <v>322</v>
      </c>
      <c r="S79" s="174" t="s">
        <v>311</v>
      </c>
    </row>
    <row r="80" spans="4:19" s="14" customFormat="1" ht="15.75" customHeight="1">
      <c r="D80" s="171"/>
      <c r="E80" s="172" t="s">
        <v>364</v>
      </c>
      <c r="G80" s="180"/>
      <c r="P80" s="171" t="s">
        <v>320</v>
      </c>
      <c r="Q80" s="171" t="s">
        <v>314</v>
      </c>
      <c r="R80" s="171" t="s">
        <v>322</v>
      </c>
      <c r="S80" s="171" t="s">
        <v>311</v>
      </c>
    </row>
    <row r="81" spans="4:19" s="14" customFormat="1" ht="15.75" customHeight="1">
      <c r="D81" s="174"/>
      <c r="E81" s="175" t="s">
        <v>402</v>
      </c>
      <c r="G81" s="176">
        <v>18.89</v>
      </c>
      <c r="P81" s="174" t="s">
        <v>320</v>
      </c>
      <c r="Q81" s="174" t="s">
        <v>320</v>
      </c>
      <c r="R81" s="174" t="s">
        <v>322</v>
      </c>
      <c r="S81" s="174" t="s">
        <v>311</v>
      </c>
    </row>
    <row r="82" spans="4:19" s="14" customFormat="1" ht="15.75" customHeight="1">
      <c r="D82" s="177"/>
      <c r="E82" s="178" t="s">
        <v>325</v>
      </c>
      <c r="G82" s="179">
        <v>28.57</v>
      </c>
      <c r="P82" s="177" t="s">
        <v>320</v>
      </c>
      <c r="Q82" s="177" t="s">
        <v>326</v>
      </c>
      <c r="R82" s="177" t="s">
        <v>322</v>
      </c>
      <c r="S82" s="177" t="s">
        <v>314</v>
      </c>
    </row>
    <row r="83" spans="1:16" s="14" customFormat="1" ht="13.5" customHeight="1">
      <c r="A83" s="163" t="s">
        <v>403</v>
      </c>
      <c r="B83" s="163" t="s">
        <v>315</v>
      </c>
      <c r="C83" s="163" t="s">
        <v>374</v>
      </c>
      <c r="D83" s="164" t="s">
        <v>404</v>
      </c>
      <c r="E83" s="165" t="s">
        <v>405</v>
      </c>
      <c r="F83" s="163" t="s">
        <v>354</v>
      </c>
      <c r="G83" s="166">
        <v>16.639</v>
      </c>
      <c r="H83" s="167"/>
      <c r="I83" s="167">
        <f>ROUND(G83*H83,2)</f>
        <v>0</v>
      </c>
      <c r="J83" s="168">
        <v>0</v>
      </c>
      <c r="K83" s="166">
        <f>G83*J83</f>
        <v>0</v>
      </c>
      <c r="L83" s="168">
        <v>0</v>
      </c>
      <c r="M83" s="166">
        <f>G83*L83</f>
        <v>0</v>
      </c>
      <c r="N83" s="169">
        <v>20</v>
      </c>
      <c r="O83" s="170">
        <v>4</v>
      </c>
      <c r="P83" s="14" t="s">
        <v>320</v>
      </c>
    </row>
    <row r="84" spans="1:16" s="14" customFormat="1" ht="24" customHeight="1">
      <c r="A84" s="163" t="s">
        <v>406</v>
      </c>
      <c r="B84" s="163" t="s">
        <v>315</v>
      </c>
      <c r="C84" s="163" t="s">
        <v>374</v>
      </c>
      <c r="D84" s="164" t="s">
        <v>407</v>
      </c>
      <c r="E84" s="165" t="s">
        <v>408</v>
      </c>
      <c r="F84" s="163" t="s">
        <v>354</v>
      </c>
      <c r="G84" s="166">
        <v>66.556</v>
      </c>
      <c r="H84" s="167"/>
      <c r="I84" s="167">
        <f>ROUND(G84*H84,2)</f>
        <v>0</v>
      </c>
      <c r="J84" s="168">
        <v>0</v>
      </c>
      <c r="K84" s="166">
        <f>G84*J84</f>
        <v>0</v>
      </c>
      <c r="L84" s="168">
        <v>0</v>
      </c>
      <c r="M84" s="166">
        <f>G84*L84</f>
        <v>0</v>
      </c>
      <c r="N84" s="169">
        <v>20</v>
      </c>
      <c r="O84" s="170">
        <v>4</v>
      </c>
      <c r="P84" s="14" t="s">
        <v>320</v>
      </c>
    </row>
    <row r="85" spans="4:19" s="14" customFormat="1" ht="15.75" customHeight="1">
      <c r="D85" s="174"/>
      <c r="E85" s="175" t="s">
        <v>409</v>
      </c>
      <c r="G85" s="176">
        <v>33.278</v>
      </c>
      <c r="P85" s="174" t="s">
        <v>320</v>
      </c>
      <c r="Q85" s="174" t="s">
        <v>320</v>
      </c>
      <c r="R85" s="174" t="s">
        <v>322</v>
      </c>
      <c r="S85" s="174" t="s">
        <v>311</v>
      </c>
    </row>
    <row r="86" spans="1:16" s="14" customFormat="1" ht="24" customHeight="1">
      <c r="A86" s="163" t="s">
        <v>410</v>
      </c>
      <c r="B86" s="163" t="s">
        <v>315</v>
      </c>
      <c r="C86" s="163" t="s">
        <v>374</v>
      </c>
      <c r="D86" s="164" t="s">
        <v>411</v>
      </c>
      <c r="E86" s="165" t="s">
        <v>412</v>
      </c>
      <c r="F86" s="163" t="s">
        <v>354</v>
      </c>
      <c r="G86" s="166">
        <v>16.639</v>
      </c>
      <c r="H86" s="167"/>
      <c r="I86" s="167">
        <f>ROUND(G86*H86,2)</f>
        <v>0</v>
      </c>
      <c r="J86" s="168">
        <v>0</v>
      </c>
      <c r="K86" s="166">
        <f>G86*J86</f>
        <v>0</v>
      </c>
      <c r="L86" s="168">
        <v>0</v>
      </c>
      <c r="M86" s="166">
        <f>G86*L86</f>
        <v>0</v>
      </c>
      <c r="N86" s="169">
        <v>20</v>
      </c>
      <c r="O86" s="170">
        <v>4</v>
      </c>
      <c r="P86" s="14" t="s">
        <v>320</v>
      </c>
    </row>
    <row r="87" spans="1:16" s="14" customFormat="1" ht="13.5" customHeight="1">
      <c r="A87" s="163" t="s">
        <v>413</v>
      </c>
      <c r="B87" s="163" t="s">
        <v>315</v>
      </c>
      <c r="C87" s="163" t="s">
        <v>374</v>
      </c>
      <c r="D87" s="164" t="s">
        <v>414</v>
      </c>
      <c r="E87" s="165" t="s">
        <v>415</v>
      </c>
      <c r="F87" s="163" t="s">
        <v>354</v>
      </c>
      <c r="G87" s="166">
        <v>166.39</v>
      </c>
      <c r="H87" s="167"/>
      <c r="I87" s="167">
        <f>ROUND(G87*H87,2)</f>
        <v>0</v>
      </c>
      <c r="J87" s="168">
        <v>0</v>
      </c>
      <c r="K87" s="166">
        <f>G87*J87</f>
        <v>0</v>
      </c>
      <c r="L87" s="168">
        <v>0</v>
      </c>
      <c r="M87" s="166">
        <f>G87*L87</f>
        <v>0</v>
      </c>
      <c r="N87" s="169">
        <v>20</v>
      </c>
      <c r="O87" s="170">
        <v>4</v>
      </c>
      <c r="P87" s="14" t="s">
        <v>320</v>
      </c>
    </row>
    <row r="88" spans="1:16" s="14" customFormat="1" ht="13.5" customHeight="1">
      <c r="A88" s="163" t="s">
        <v>416</v>
      </c>
      <c r="B88" s="163" t="s">
        <v>315</v>
      </c>
      <c r="C88" s="163" t="s">
        <v>374</v>
      </c>
      <c r="D88" s="164" t="s">
        <v>417</v>
      </c>
      <c r="E88" s="165" t="s">
        <v>418</v>
      </c>
      <c r="F88" s="163" t="s">
        <v>354</v>
      </c>
      <c r="G88" s="166">
        <v>16.639</v>
      </c>
      <c r="H88" s="167"/>
      <c r="I88" s="167">
        <f>ROUND(G88*H88,2)</f>
        <v>0</v>
      </c>
      <c r="J88" s="168">
        <v>0</v>
      </c>
      <c r="K88" s="166">
        <f>G88*J88</f>
        <v>0</v>
      </c>
      <c r="L88" s="168">
        <v>0</v>
      </c>
      <c r="M88" s="166">
        <f>G88*L88</f>
        <v>0</v>
      </c>
      <c r="N88" s="169">
        <v>20</v>
      </c>
      <c r="O88" s="170">
        <v>4</v>
      </c>
      <c r="P88" s="14" t="s">
        <v>320</v>
      </c>
    </row>
    <row r="89" spans="1:16" s="14" customFormat="1" ht="13.5" customHeight="1">
      <c r="A89" s="163" t="s">
        <v>419</v>
      </c>
      <c r="B89" s="163" t="s">
        <v>315</v>
      </c>
      <c r="C89" s="163" t="s">
        <v>333</v>
      </c>
      <c r="D89" s="164" t="s">
        <v>420</v>
      </c>
      <c r="E89" s="165" t="s">
        <v>421</v>
      </c>
      <c r="F89" s="163" t="s">
        <v>354</v>
      </c>
      <c r="G89" s="166">
        <v>19.749</v>
      </c>
      <c r="H89" s="167"/>
      <c r="I89" s="167">
        <f>ROUND(G89*H89,2)</f>
        <v>0</v>
      </c>
      <c r="J89" s="168">
        <v>0</v>
      </c>
      <c r="K89" s="166">
        <f>G89*J89</f>
        <v>0</v>
      </c>
      <c r="L89" s="168">
        <v>0</v>
      </c>
      <c r="M89" s="166">
        <f>G89*L89</f>
        <v>0</v>
      </c>
      <c r="N89" s="169">
        <v>20</v>
      </c>
      <c r="O89" s="170">
        <v>4</v>
      </c>
      <c r="P89" s="14" t="s">
        <v>320</v>
      </c>
    </row>
    <row r="90" spans="1:16" s="14" customFormat="1" ht="24" customHeight="1">
      <c r="A90" s="163" t="s">
        <v>422</v>
      </c>
      <c r="B90" s="163" t="s">
        <v>315</v>
      </c>
      <c r="C90" s="163" t="s">
        <v>423</v>
      </c>
      <c r="D90" s="164" t="s">
        <v>424</v>
      </c>
      <c r="E90" s="165" t="s">
        <v>425</v>
      </c>
      <c r="F90" s="163" t="s">
        <v>400</v>
      </c>
      <c r="G90" s="166">
        <v>28.57</v>
      </c>
      <c r="H90" s="167"/>
      <c r="I90" s="167">
        <f>ROUND(G90*H90,2)</f>
        <v>0</v>
      </c>
      <c r="J90" s="168">
        <v>0</v>
      </c>
      <c r="K90" s="166">
        <f>G90*J90</f>
        <v>0</v>
      </c>
      <c r="L90" s="168">
        <v>0</v>
      </c>
      <c r="M90" s="166">
        <f>G90*L90</f>
        <v>0</v>
      </c>
      <c r="N90" s="169">
        <v>20</v>
      </c>
      <c r="O90" s="170">
        <v>16</v>
      </c>
      <c r="P90" s="14" t="s">
        <v>320</v>
      </c>
    </row>
    <row r="91" spans="4:19" s="14" customFormat="1" ht="15.75" customHeight="1">
      <c r="D91" s="171"/>
      <c r="E91" s="172" t="s">
        <v>426</v>
      </c>
      <c r="G91" s="173"/>
      <c r="P91" s="171" t="s">
        <v>320</v>
      </c>
      <c r="Q91" s="171" t="s">
        <v>314</v>
      </c>
      <c r="R91" s="171" t="s">
        <v>322</v>
      </c>
      <c r="S91" s="171" t="s">
        <v>311</v>
      </c>
    </row>
    <row r="92" spans="4:19" s="14" customFormat="1" ht="15.75" customHeight="1">
      <c r="D92" s="174"/>
      <c r="E92" s="175" t="s">
        <v>427</v>
      </c>
      <c r="G92" s="176">
        <v>9.68</v>
      </c>
      <c r="P92" s="174" t="s">
        <v>320</v>
      </c>
      <c r="Q92" s="174" t="s">
        <v>320</v>
      </c>
      <c r="R92" s="174" t="s">
        <v>322</v>
      </c>
      <c r="S92" s="174" t="s">
        <v>311</v>
      </c>
    </row>
    <row r="93" spans="4:19" s="14" customFormat="1" ht="15.75" customHeight="1">
      <c r="D93" s="171"/>
      <c r="E93" s="172" t="s">
        <v>364</v>
      </c>
      <c r="G93" s="180"/>
      <c r="P93" s="171" t="s">
        <v>320</v>
      </c>
      <c r="Q93" s="171" t="s">
        <v>314</v>
      </c>
      <c r="R93" s="171" t="s">
        <v>322</v>
      </c>
      <c r="S93" s="171" t="s">
        <v>311</v>
      </c>
    </row>
    <row r="94" spans="4:19" s="14" customFormat="1" ht="15.75" customHeight="1">
      <c r="D94" s="174"/>
      <c r="E94" s="175" t="s">
        <v>428</v>
      </c>
      <c r="G94" s="176">
        <v>18.89</v>
      </c>
      <c r="P94" s="174" t="s">
        <v>320</v>
      </c>
      <c r="Q94" s="174" t="s">
        <v>320</v>
      </c>
      <c r="R94" s="174" t="s">
        <v>322</v>
      </c>
      <c r="S94" s="174" t="s">
        <v>311</v>
      </c>
    </row>
    <row r="95" spans="4:19" s="14" customFormat="1" ht="15.75" customHeight="1">
      <c r="D95" s="177"/>
      <c r="E95" s="178" t="s">
        <v>325</v>
      </c>
      <c r="G95" s="179">
        <v>28.57</v>
      </c>
      <c r="P95" s="177" t="s">
        <v>320</v>
      </c>
      <c r="Q95" s="177" t="s">
        <v>326</v>
      </c>
      <c r="R95" s="177" t="s">
        <v>322</v>
      </c>
      <c r="S95" s="177" t="s">
        <v>314</v>
      </c>
    </row>
    <row r="96" spans="1:16" s="14" customFormat="1" ht="13.5" customHeight="1">
      <c r="A96" s="181" t="s">
        <v>429</v>
      </c>
      <c r="B96" s="181" t="s">
        <v>430</v>
      </c>
      <c r="C96" s="181" t="s">
        <v>431</v>
      </c>
      <c r="D96" s="182" t="s">
        <v>432</v>
      </c>
      <c r="E96" s="183" t="s">
        <v>433</v>
      </c>
      <c r="F96" s="181" t="s">
        <v>354</v>
      </c>
      <c r="G96" s="184">
        <v>0.009</v>
      </c>
      <c r="H96" s="185"/>
      <c r="I96" s="185">
        <f>ROUND(G96*H96,2)</f>
        <v>0</v>
      </c>
      <c r="J96" s="186">
        <v>1</v>
      </c>
      <c r="K96" s="184">
        <f>G96*J96</f>
        <v>0.009</v>
      </c>
      <c r="L96" s="186">
        <v>0</v>
      </c>
      <c r="M96" s="184">
        <f>G96*L96</f>
        <v>0</v>
      </c>
      <c r="N96" s="187">
        <v>20</v>
      </c>
      <c r="O96" s="188">
        <v>32</v>
      </c>
      <c r="P96" s="189" t="s">
        <v>320</v>
      </c>
    </row>
    <row r="97" spans="1:16" s="14" customFormat="1" ht="13.5" customHeight="1">
      <c r="A97" s="163" t="s">
        <v>434</v>
      </c>
      <c r="B97" s="163" t="s">
        <v>315</v>
      </c>
      <c r="C97" s="163" t="s">
        <v>423</v>
      </c>
      <c r="D97" s="164" t="s">
        <v>435</v>
      </c>
      <c r="E97" s="165" t="s">
        <v>436</v>
      </c>
      <c r="F97" s="163" t="s">
        <v>400</v>
      </c>
      <c r="G97" s="166">
        <v>28.57</v>
      </c>
      <c r="H97" s="167"/>
      <c r="I97" s="167">
        <f>ROUND(G97*H97,2)</f>
        <v>0</v>
      </c>
      <c r="J97" s="168">
        <v>0.0004</v>
      </c>
      <c r="K97" s="166">
        <f>G97*J97</f>
        <v>0.011428</v>
      </c>
      <c r="L97" s="168">
        <v>0</v>
      </c>
      <c r="M97" s="166">
        <f>G97*L97</f>
        <v>0</v>
      </c>
      <c r="N97" s="169">
        <v>20</v>
      </c>
      <c r="O97" s="170">
        <v>16</v>
      </c>
      <c r="P97" s="14" t="s">
        <v>320</v>
      </c>
    </row>
    <row r="98" spans="1:16" s="14" customFormat="1" ht="13.5" customHeight="1">
      <c r="A98" s="181" t="s">
        <v>437</v>
      </c>
      <c r="B98" s="181" t="s">
        <v>430</v>
      </c>
      <c r="C98" s="181" t="s">
        <v>431</v>
      </c>
      <c r="D98" s="182" t="s">
        <v>438</v>
      </c>
      <c r="E98" s="183" t="s">
        <v>439</v>
      </c>
      <c r="F98" s="181" t="s">
        <v>400</v>
      </c>
      <c r="G98" s="184">
        <v>32.856</v>
      </c>
      <c r="H98" s="185"/>
      <c r="I98" s="185">
        <f>ROUND(G98*H98,2)</f>
        <v>0</v>
      </c>
      <c r="J98" s="186">
        <v>0.00388</v>
      </c>
      <c r="K98" s="184">
        <f>G98*J98</f>
        <v>0.12748128</v>
      </c>
      <c r="L98" s="186">
        <v>0</v>
      </c>
      <c r="M98" s="184">
        <f>G98*L98</f>
        <v>0</v>
      </c>
      <c r="N98" s="187">
        <v>20</v>
      </c>
      <c r="O98" s="188">
        <v>32</v>
      </c>
      <c r="P98" s="189" t="s">
        <v>320</v>
      </c>
    </row>
    <row r="99" spans="1:16" s="14" customFormat="1" ht="24" customHeight="1">
      <c r="A99" s="163" t="s">
        <v>440</v>
      </c>
      <c r="B99" s="163" t="s">
        <v>315</v>
      </c>
      <c r="C99" s="163" t="s">
        <v>423</v>
      </c>
      <c r="D99" s="164" t="s">
        <v>441</v>
      </c>
      <c r="E99" s="165" t="s">
        <v>442</v>
      </c>
      <c r="F99" s="163" t="s">
        <v>251</v>
      </c>
      <c r="G99" s="166">
        <v>67.215</v>
      </c>
      <c r="H99" s="167"/>
      <c r="I99" s="167">
        <f>ROUND(G99*H99,2)</f>
        <v>0</v>
      </c>
      <c r="J99" s="168">
        <v>0</v>
      </c>
      <c r="K99" s="166">
        <f>G99*J99</f>
        <v>0</v>
      </c>
      <c r="L99" s="168">
        <v>0</v>
      </c>
      <c r="M99" s="166">
        <f>G99*L99</f>
        <v>0</v>
      </c>
      <c r="N99" s="169">
        <v>20</v>
      </c>
      <c r="O99" s="170">
        <v>16</v>
      </c>
      <c r="P99" s="14" t="s">
        <v>320</v>
      </c>
    </row>
    <row r="100" spans="2:16" s="136" customFormat="1" ht="12.75" customHeight="1">
      <c r="B100" s="141" t="s">
        <v>268</v>
      </c>
      <c r="D100" s="142" t="s">
        <v>314</v>
      </c>
      <c r="E100" s="142" t="s">
        <v>443</v>
      </c>
      <c r="P100" s="142" t="s">
        <v>314</v>
      </c>
    </row>
    <row r="101" spans="2:16" s="136" customFormat="1" ht="12.75" customHeight="1">
      <c r="B101" s="141" t="s">
        <v>268</v>
      </c>
      <c r="D101" s="142" t="s">
        <v>332</v>
      </c>
      <c r="E101" s="142" t="s">
        <v>444</v>
      </c>
      <c r="I101" s="143">
        <f>SUM(I102:I168)</f>
        <v>0</v>
      </c>
      <c r="K101" s="144">
        <f>SUM(K102:K168)</f>
        <v>11.799694220000001</v>
      </c>
      <c r="M101" s="144">
        <f>SUM(M102:M168)</f>
        <v>0</v>
      </c>
      <c r="P101" s="142" t="s">
        <v>314</v>
      </c>
    </row>
    <row r="102" spans="1:16" s="14" customFormat="1" ht="13.5" customHeight="1">
      <c r="A102" s="163" t="s">
        <v>445</v>
      </c>
      <c r="B102" s="163" t="s">
        <v>315</v>
      </c>
      <c r="C102" s="163" t="s">
        <v>333</v>
      </c>
      <c r="D102" s="164" t="s">
        <v>446</v>
      </c>
      <c r="E102" s="165" t="s">
        <v>447</v>
      </c>
      <c r="F102" s="163" t="s">
        <v>330</v>
      </c>
      <c r="G102" s="166">
        <v>7</v>
      </c>
      <c r="H102" s="167"/>
      <c r="I102" s="167">
        <f>ROUND(G102*H102,2)</f>
        <v>0</v>
      </c>
      <c r="J102" s="168">
        <v>0.01913</v>
      </c>
      <c r="K102" s="166">
        <f>G102*J102</f>
        <v>0.13391</v>
      </c>
      <c r="L102" s="168">
        <v>0</v>
      </c>
      <c r="M102" s="166">
        <f>G102*L102</f>
        <v>0</v>
      </c>
      <c r="N102" s="169">
        <v>20</v>
      </c>
      <c r="O102" s="170">
        <v>4</v>
      </c>
      <c r="P102" s="14" t="s">
        <v>320</v>
      </c>
    </row>
    <row r="103" spans="4:19" s="14" customFormat="1" ht="15.75" customHeight="1">
      <c r="D103" s="171"/>
      <c r="E103" s="172" t="s">
        <v>448</v>
      </c>
      <c r="G103" s="173"/>
      <c r="P103" s="171" t="s">
        <v>320</v>
      </c>
      <c r="Q103" s="171" t="s">
        <v>314</v>
      </c>
      <c r="R103" s="171" t="s">
        <v>322</v>
      </c>
      <c r="S103" s="171" t="s">
        <v>311</v>
      </c>
    </row>
    <row r="104" spans="4:19" s="14" customFormat="1" ht="15.75" customHeight="1">
      <c r="D104" s="174"/>
      <c r="E104" s="175" t="s">
        <v>351</v>
      </c>
      <c r="G104" s="176">
        <v>7</v>
      </c>
      <c r="P104" s="174" t="s">
        <v>320</v>
      </c>
      <c r="Q104" s="174" t="s">
        <v>320</v>
      </c>
      <c r="R104" s="174" t="s">
        <v>322</v>
      </c>
      <c r="S104" s="174" t="s">
        <v>311</v>
      </c>
    </row>
    <row r="105" spans="4:19" s="14" customFormat="1" ht="15.75" customHeight="1">
      <c r="D105" s="177"/>
      <c r="E105" s="178" t="s">
        <v>325</v>
      </c>
      <c r="G105" s="179">
        <v>7</v>
      </c>
      <c r="P105" s="177" t="s">
        <v>320</v>
      </c>
      <c r="Q105" s="177" t="s">
        <v>326</v>
      </c>
      <c r="R105" s="177" t="s">
        <v>322</v>
      </c>
      <c r="S105" s="177" t="s">
        <v>314</v>
      </c>
    </row>
    <row r="106" spans="1:16" s="14" customFormat="1" ht="13.5" customHeight="1">
      <c r="A106" s="163" t="s">
        <v>449</v>
      </c>
      <c r="B106" s="163" t="s">
        <v>315</v>
      </c>
      <c r="C106" s="163" t="s">
        <v>333</v>
      </c>
      <c r="D106" s="164" t="s">
        <v>450</v>
      </c>
      <c r="E106" s="165" t="s">
        <v>451</v>
      </c>
      <c r="F106" s="163" t="s">
        <v>330</v>
      </c>
      <c r="G106" s="166">
        <v>10</v>
      </c>
      <c r="H106" s="167"/>
      <c r="I106" s="167">
        <f>ROUND(G106*H106,2)</f>
        <v>0</v>
      </c>
      <c r="J106" s="168">
        <v>0.02234</v>
      </c>
      <c r="K106" s="166">
        <f>G106*J106</f>
        <v>0.2234</v>
      </c>
      <c r="L106" s="168">
        <v>0</v>
      </c>
      <c r="M106" s="166">
        <f>G106*L106</f>
        <v>0</v>
      </c>
      <c r="N106" s="169">
        <v>20</v>
      </c>
      <c r="O106" s="170">
        <v>4</v>
      </c>
      <c r="P106" s="14" t="s">
        <v>320</v>
      </c>
    </row>
    <row r="107" spans="4:19" s="14" customFormat="1" ht="15.75" customHeight="1">
      <c r="D107" s="171"/>
      <c r="E107" s="172" t="s">
        <v>452</v>
      </c>
      <c r="G107" s="173"/>
      <c r="P107" s="171" t="s">
        <v>320</v>
      </c>
      <c r="Q107" s="171" t="s">
        <v>314</v>
      </c>
      <c r="R107" s="171" t="s">
        <v>322</v>
      </c>
      <c r="S107" s="171" t="s">
        <v>311</v>
      </c>
    </row>
    <row r="108" spans="4:19" s="14" customFormat="1" ht="15.75" customHeight="1">
      <c r="D108" s="174"/>
      <c r="E108" s="175" t="s">
        <v>314</v>
      </c>
      <c r="G108" s="176">
        <v>1</v>
      </c>
      <c r="P108" s="174" t="s">
        <v>320</v>
      </c>
      <c r="Q108" s="174" t="s">
        <v>320</v>
      </c>
      <c r="R108" s="174" t="s">
        <v>322</v>
      </c>
      <c r="S108" s="174" t="s">
        <v>311</v>
      </c>
    </row>
    <row r="109" spans="4:19" s="14" customFormat="1" ht="15.75" customHeight="1">
      <c r="D109" s="171"/>
      <c r="E109" s="172" t="s">
        <v>448</v>
      </c>
      <c r="G109" s="180"/>
      <c r="P109" s="171" t="s">
        <v>320</v>
      </c>
      <c r="Q109" s="171" t="s">
        <v>314</v>
      </c>
      <c r="R109" s="171" t="s">
        <v>322</v>
      </c>
      <c r="S109" s="171" t="s">
        <v>311</v>
      </c>
    </row>
    <row r="110" spans="4:19" s="14" customFormat="1" ht="15.75" customHeight="1">
      <c r="D110" s="174"/>
      <c r="E110" s="175" t="s">
        <v>342</v>
      </c>
      <c r="G110" s="176">
        <v>5</v>
      </c>
      <c r="P110" s="174" t="s">
        <v>320</v>
      </c>
      <c r="Q110" s="174" t="s">
        <v>320</v>
      </c>
      <c r="R110" s="174" t="s">
        <v>322</v>
      </c>
      <c r="S110" s="174" t="s">
        <v>311</v>
      </c>
    </row>
    <row r="111" spans="4:19" s="14" customFormat="1" ht="15.75" customHeight="1">
      <c r="D111" s="171"/>
      <c r="E111" s="172" t="s">
        <v>453</v>
      </c>
      <c r="G111" s="180"/>
      <c r="P111" s="171" t="s">
        <v>320</v>
      </c>
      <c r="Q111" s="171" t="s">
        <v>314</v>
      </c>
      <c r="R111" s="171" t="s">
        <v>322</v>
      </c>
      <c r="S111" s="171" t="s">
        <v>311</v>
      </c>
    </row>
    <row r="112" spans="4:19" s="14" customFormat="1" ht="15.75" customHeight="1">
      <c r="D112" s="174"/>
      <c r="E112" s="175" t="s">
        <v>320</v>
      </c>
      <c r="G112" s="176">
        <v>2</v>
      </c>
      <c r="P112" s="174" t="s">
        <v>320</v>
      </c>
      <c r="Q112" s="174" t="s">
        <v>320</v>
      </c>
      <c r="R112" s="174" t="s">
        <v>322</v>
      </c>
      <c r="S112" s="174" t="s">
        <v>311</v>
      </c>
    </row>
    <row r="113" spans="4:19" s="14" customFormat="1" ht="15.75" customHeight="1">
      <c r="D113" s="171"/>
      <c r="E113" s="172" t="s">
        <v>454</v>
      </c>
      <c r="G113" s="180"/>
      <c r="P113" s="171" t="s">
        <v>320</v>
      </c>
      <c r="Q113" s="171" t="s">
        <v>314</v>
      </c>
      <c r="R113" s="171" t="s">
        <v>322</v>
      </c>
      <c r="S113" s="171" t="s">
        <v>311</v>
      </c>
    </row>
    <row r="114" spans="4:19" s="14" customFormat="1" ht="15.75" customHeight="1">
      <c r="D114" s="174"/>
      <c r="E114" s="175" t="s">
        <v>320</v>
      </c>
      <c r="G114" s="176">
        <v>2</v>
      </c>
      <c r="P114" s="174" t="s">
        <v>320</v>
      </c>
      <c r="Q114" s="174" t="s">
        <v>320</v>
      </c>
      <c r="R114" s="174" t="s">
        <v>322</v>
      </c>
      <c r="S114" s="174" t="s">
        <v>311</v>
      </c>
    </row>
    <row r="115" spans="4:19" s="14" customFormat="1" ht="15.75" customHeight="1">
      <c r="D115" s="177"/>
      <c r="E115" s="178" t="s">
        <v>325</v>
      </c>
      <c r="G115" s="179">
        <v>10</v>
      </c>
      <c r="P115" s="177" t="s">
        <v>320</v>
      </c>
      <c r="Q115" s="177" t="s">
        <v>326</v>
      </c>
      <c r="R115" s="177" t="s">
        <v>322</v>
      </c>
      <c r="S115" s="177" t="s">
        <v>314</v>
      </c>
    </row>
    <row r="116" spans="1:16" s="14" customFormat="1" ht="13.5" customHeight="1">
      <c r="A116" s="163" t="s">
        <v>455</v>
      </c>
      <c r="B116" s="163" t="s">
        <v>315</v>
      </c>
      <c r="C116" s="163" t="s">
        <v>327</v>
      </c>
      <c r="D116" s="164" t="s">
        <v>456</v>
      </c>
      <c r="E116" s="165" t="s">
        <v>457</v>
      </c>
      <c r="F116" s="163" t="s">
        <v>354</v>
      </c>
      <c r="G116" s="166">
        <v>0.07</v>
      </c>
      <c r="H116" s="167"/>
      <c r="I116" s="167">
        <f>ROUND(G116*H116,2)</f>
        <v>0</v>
      </c>
      <c r="J116" s="168">
        <v>1.09</v>
      </c>
      <c r="K116" s="166">
        <f>G116*J116</f>
        <v>0.0763</v>
      </c>
      <c r="L116" s="168">
        <v>0</v>
      </c>
      <c r="M116" s="166">
        <f>G116*L116</f>
        <v>0</v>
      </c>
      <c r="N116" s="169">
        <v>20</v>
      </c>
      <c r="O116" s="170">
        <v>4</v>
      </c>
      <c r="P116" s="14" t="s">
        <v>320</v>
      </c>
    </row>
    <row r="117" spans="4:19" s="14" customFormat="1" ht="15.75" customHeight="1">
      <c r="D117" s="171"/>
      <c r="E117" s="172" t="s">
        <v>458</v>
      </c>
      <c r="G117" s="173"/>
      <c r="P117" s="171" t="s">
        <v>320</v>
      </c>
      <c r="Q117" s="171" t="s">
        <v>314</v>
      </c>
      <c r="R117" s="171" t="s">
        <v>322</v>
      </c>
      <c r="S117" s="171" t="s">
        <v>311</v>
      </c>
    </row>
    <row r="118" spans="4:19" s="14" customFormat="1" ht="15.75" customHeight="1">
      <c r="D118" s="171"/>
      <c r="E118" s="172" t="s">
        <v>459</v>
      </c>
      <c r="G118" s="173"/>
      <c r="P118" s="171" t="s">
        <v>320</v>
      </c>
      <c r="Q118" s="171" t="s">
        <v>314</v>
      </c>
      <c r="R118" s="171" t="s">
        <v>322</v>
      </c>
      <c r="S118" s="171" t="s">
        <v>311</v>
      </c>
    </row>
    <row r="119" spans="4:19" s="14" customFormat="1" ht="15.75" customHeight="1">
      <c r="D119" s="174"/>
      <c r="E119" s="175" t="s">
        <v>460</v>
      </c>
      <c r="G119" s="176">
        <v>0.07</v>
      </c>
      <c r="P119" s="174" t="s">
        <v>320</v>
      </c>
      <c r="Q119" s="174" t="s">
        <v>320</v>
      </c>
      <c r="R119" s="174" t="s">
        <v>322</v>
      </c>
      <c r="S119" s="174" t="s">
        <v>311</v>
      </c>
    </row>
    <row r="120" spans="4:19" s="14" customFormat="1" ht="15.75" customHeight="1">
      <c r="D120" s="177"/>
      <c r="E120" s="178" t="s">
        <v>325</v>
      </c>
      <c r="G120" s="179">
        <v>0.07</v>
      </c>
      <c r="P120" s="177" t="s">
        <v>320</v>
      </c>
      <c r="Q120" s="177" t="s">
        <v>326</v>
      </c>
      <c r="R120" s="177" t="s">
        <v>322</v>
      </c>
      <c r="S120" s="177" t="s">
        <v>314</v>
      </c>
    </row>
    <row r="121" spans="1:16" s="14" customFormat="1" ht="24" customHeight="1">
      <c r="A121" s="163" t="s">
        <v>461</v>
      </c>
      <c r="B121" s="163" t="s">
        <v>315</v>
      </c>
      <c r="C121" s="163" t="s">
        <v>327</v>
      </c>
      <c r="D121" s="164" t="s">
        <v>462</v>
      </c>
      <c r="E121" s="165" t="s">
        <v>463</v>
      </c>
      <c r="F121" s="163" t="s">
        <v>400</v>
      </c>
      <c r="G121" s="166">
        <v>28.54</v>
      </c>
      <c r="H121" s="167"/>
      <c r="I121" s="167">
        <f>ROUND(G121*H121,2)</f>
        <v>0</v>
      </c>
      <c r="J121" s="168">
        <v>0.10212</v>
      </c>
      <c r="K121" s="166">
        <f>G121*J121</f>
        <v>2.9145048</v>
      </c>
      <c r="L121" s="168">
        <v>0</v>
      </c>
      <c r="M121" s="166">
        <f>G121*L121</f>
        <v>0</v>
      </c>
      <c r="N121" s="169">
        <v>20</v>
      </c>
      <c r="O121" s="170">
        <v>16</v>
      </c>
      <c r="P121" s="14" t="s">
        <v>320</v>
      </c>
    </row>
    <row r="122" spans="4:19" s="14" customFormat="1" ht="15.75" customHeight="1">
      <c r="D122" s="171"/>
      <c r="E122" s="172" t="s">
        <v>464</v>
      </c>
      <c r="G122" s="173"/>
      <c r="P122" s="171" t="s">
        <v>320</v>
      </c>
      <c r="Q122" s="171" t="s">
        <v>314</v>
      </c>
      <c r="R122" s="171" t="s">
        <v>322</v>
      </c>
      <c r="S122" s="171" t="s">
        <v>311</v>
      </c>
    </row>
    <row r="123" spans="4:19" s="14" customFormat="1" ht="15.75" customHeight="1">
      <c r="D123" s="174"/>
      <c r="E123" s="175" t="s">
        <v>465</v>
      </c>
      <c r="G123" s="176">
        <v>1.44</v>
      </c>
      <c r="P123" s="174" t="s">
        <v>320</v>
      </c>
      <c r="Q123" s="174" t="s">
        <v>320</v>
      </c>
      <c r="R123" s="174" t="s">
        <v>322</v>
      </c>
      <c r="S123" s="174" t="s">
        <v>311</v>
      </c>
    </row>
    <row r="124" spans="4:19" s="14" customFormat="1" ht="15.75" customHeight="1">
      <c r="D124" s="174"/>
      <c r="E124" s="175" t="s">
        <v>466</v>
      </c>
      <c r="G124" s="176">
        <v>2.8</v>
      </c>
      <c r="P124" s="174" t="s">
        <v>320</v>
      </c>
      <c r="Q124" s="174" t="s">
        <v>320</v>
      </c>
      <c r="R124" s="174" t="s">
        <v>322</v>
      </c>
      <c r="S124" s="174" t="s">
        <v>311</v>
      </c>
    </row>
    <row r="125" spans="4:19" s="14" customFormat="1" ht="15.75" customHeight="1">
      <c r="D125" s="171"/>
      <c r="E125" s="172" t="s">
        <v>467</v>
      </c>
      <c r="G125" s="180"/>
      <c r="P125" s="171" t="s">
        <v>320</v>
      </c>
      <c r="Q125" s="171" t="s">
        <v>314</v>
      </c>
      <c r="R125" s="171" t="s">
        <v>322</v>
      </c>
      <c r="S125" s="171" t="s">
        <v>311</v>
      </c>
    </row>
    <row r="126" spans="4:19" s="14" customFormat="1" ht="15.75" customHeight="1">
      <c r="D126" s="174"/>
      <c r="E126" s="175" t="s">
        <v>468</v>
      </c>
      <c r="G126" s="176">
        <v>5.04</v>
      </c>
      <c r="P126" s="174" t="s">
        <v>320</v>
      </c>
      <c r="Q126" s="174" t="s">
        <v>320</v>
      </c>
      <c r="R126" s="174" t="s">
        <v>322</v>
      </c>
      <c r="S126" s="174" t="s">
        <v>311</v>
      </c>
    </row>
    <row r="127" spans="4:19" s="14" customFormat="1" ht="15.75" customHeight="1">
      <c r="D127" s="171"/>
      <c r="E127" s="172" t="s">
        <v>469</v>
      </c>
      <c r="G127" s="180"/>
      <c r="P127" s="171" t="s">
        <v>320</v>
      </c>
      <c r="Q127" s="171" t="s">
        <v>314</v>
      </c>
      <c r="R127" s="171" t="s">
        <v>322</v>
      </c>
      <c r="S127" s="171" t="s">
        <v>311</v>
      </c>
    </row>
    <row r="128" spans="4:19" s="14" customFormat="1" ht="15.75" customHeight="1">
      <c r="D128" s="174"/>
      <c r="E128" s="175" t="s">
        <v>470</v>
      </c>
      <c r="G128" s="176">
        <v>2.94</v>
      </c>
      <c r="P128" s="174" t="s">
        <v>320</v>
      </c>
      <c r="Q128" s="174" t="s">
        <v>320</v>
      </c>
      <c r="R128" s="174" t="s">
        <v>322</v>
      </c>
      <c r="S128" s="174" t="s">
        <v>311</v>
      </c>
    </row>
    <row r="129" spans="4:19" s="14" customFormat="1" ht="15.75" customHeight="1">
      <c r="D129" s="171"/>
      <c r="E129" s="172" t="s">
        <v>459</v>
      </c>
      <c r="G129" s="180"/>
      <c r="P129" s="171" t="s">
        <v>320</v>
      </c>
      <c r="Q129" s="171" t="s">
        <v>314</v>
      </c>
      <c r="R129" s="171" t="s">
        <v>322</v>
      </c>
      <c r="S129" s="171" t="s">
        <v>311</v>
      </c>
    </row>
    <row r="130" spans="4:19" s="14" customFormat="1" ht="15.75" customHeight="1">
      <c r="D130" s="174"/>
      <c r="E130" s="175" t="s">
        <v>471</v>
      </c>
      <c r="G130" s="176">
        <v>7.56</v>
      </c>
      <c r="P130" s="174" t="s">
        <v>320</v>
      </c>
      <c r="Q130" s="174" t="s">
        <v>320</v>
      </c>
      <c r="R130" s="174" t="s">
        <v>322</v>
      </c>
      <c r="S130" s="174" t="s">
        <v>311</v>
      </c>
    </row>
    <row r="131" spans="4:19" s="14" customFormat="1" ht="15.75" customHeight="1">
      <c r="D131" s="171"/>
      <c r="E131" s="172" t="s">
        <v>454</v>
      </c>
      <c r="G131" s="180"/>
      <c r="P131" s="171" t="s">
        <v>320</v>
      </c>
      <c r="Q131" s="171" t="s">
        <v>314</v>
      </c>
      <c r="R131" s="171" t="s">
        <v>322</v>
      </c>
      <c r="S131" s="171" t="s">
        <v>311</v>
      </c>
    </row>
    <row r="132" spans="4:19" s="14" customFormat="1" ht="15.75" customHeight="1">
      <c r="D132" s="174"/>
      <c r="E132" s="175" t="s">
        <v>472</v>
      </c>
      <c r="G132" s="176">
        <v>4.14</v>
      </c>
      <c r="P132" s="174" t="s">
        <v>320</v>
      </c>
      <c r="Q132" s="174" t="s">
        <v>320</v>
      </c>
      <c r="R132" s="174" t="s">
        <v>322</v>
      </c>
      <c r="S132" s="174" t="s">
        <v>311</v>
      </c>
    </row>
    <row r="133" spans="4:19" s="14" customFormat="1" ht="15.75" customHeight="1">
      <c r="D133" s="171"/>
      <c r="E133" s="172" t="s">
        <v>473</v>
      </c>
      <c r="G133" s="180"/>
      <c r="P133" s="171" t="s">
        <v>320</v>
      </c>
      <c r="Q133" s="171" t="s">
        <v>314</v>
      </c>
      <c r="R133" s="171" t="s">
        <v>322</v>
      </c>
      <c r="S133" s="171" t="s">
        <v>311</v>
      </c>
    </row>
    <row r="134" spans="4:19" s="14" customFormat="1" ht="15.75" customHeight="1">
      <c r="D134" s="174"/>
      <c r="E134" s="175" t="s">
        <v>474</v>
      </c>
      <c r="G134" s="176">
        <v>4.62</v>
      </c>
      <c r="P134" s="174" t="s">
        <v>320</v>
      </c>
      <c r="Q134" s="174" t="s">
        <v>320</v>
      </c>
      <c r="R134" s="174" t="s">
        <v>322</v>
      </c>
      <c r="S134" s="174" t="s">
        <v>311</v>
      </c>
    </row>
    <row r="135" spans="4:19" s="14" customFormat="1" ht="15.75" customHeight="1">
      <c r="D135" s="177"/>
      <c r="E135" s="178" t="s">
        <v>325</v>
      </c>
      <c r="G135" s="179">
        <v>28.54</v>
      </c>
      <c r="P135" s="177" t="s">
        <v>320</v>
      </c>
      <c r="Q135" s="177" t="s">
        <v>326</v>
      </c>
      <c r="R135" s="177" t="s">
        <v>322</v>
      </c>
      <c r="S135" s="177" t="s">
        <v>314</v>
      </c>
    </row>
    <row r="136" spans="1:16" s="14" customFormat="1" ht="24" customHeight="1">
      <c r="A136" s="163" t="s">
        <v>475</v>
      </c>
      <c r="B136" s="163" t="s">
        <v>315</v>
      </c>
      <c r="C136" s="163" t="s">
        <v>333</v>
      </c>
      <c r="D136" s="164" t="s">
        <v>476</v>
      </c>
      <c r="E136" s="165" t="s">
        <v>477</v>
      </c>
      <c r="F136" s="163" t="s">
        <v>400</v>
      </c>
      <c r="G136" s="166">
        <v>8.96</v>
      </c>
      <c r="H136" s="167"/>
      <c r="I136" s="167">
        <f>ROUND(G136*H136,2)</f>
        <v>0</v>
      </c>
      <c r="J136" s="168">
        <v>0.06982</v>
      </c>
      <c r="K136" s="166">
        <f>G136*J136</f>
        <v>0.6255872</v>
      </c>
      <c r="L136" s="168">
        <v>0</v>
      </c>
      <c r="M136" s="166">
        <f>G136*L136</f>
        <v>0</v>
      </c>
      <c r="N136" s="169">
        <v>20</v>
      </c>
      <c r="O136" s="170">
        <v>4</v>
      </c>
      <c r="P136" s="14" t="s">
        <v>320</v>
      </c>
    </row>
    <row r="137" spans="4:19" s="14" customFormat="1" ht="15.75" customHeight="1">
      <c r="D137" s="171"/>
      <c r="E137" s="172" t="s">
        <v>478</v>
      </c>
      <c r="G137" s="173"/>
      <c r="P137" s="171" t="s">
        <v>320</v>
      </c>
      <c r="Q137" s="171" t="s">
        <v>314</v>
      </c>
      <c r="R137" s="171" t="s">
        <v>322</v>
      </c>
      <c r="S137" s="171" t="s">
        <v>311</v>
      </c>
    </row>
    <row r="138" spans="4:19" s="14" customFormat="1" ht="15.75" customHeight="1">
      <c r="D138" s="174"/>
      <c r="E138" s="175" t="s">
        <v>479</v>
      </c>
      <c r="G138" s="176">
        <v>8.96</v>
      </c>
      <c r="P138" s="174" t="s">
        <v>320</v>
      </c>
      <c r="Q138" s="174" t="s">
        <v>320</v>
      </c>
      <c r="R138" s="174" t="s">
        <v>322</v>
      </c>
      <c r="S138" s="174" t="s">
        <v>311</v>
      </c>
    </row>
    <row r="139" spans="4:19" s="14" customFormat="1" ht="15.75" customHeight="1">
      <c r="D139" s="177"/>
      <c r="E139" s="178" t="s">
        <v>325</v>
      </c>
      <c r="G139" s="179">
        <v>8.96</v>
      </c>
      <c r="P139" s="177" t="s">
        <v>320</v>
      </c>
      <c r="Q139" s="177" t="s">
        <v>326</v>
      </c>
      <c r="R139" s="177" t="s">
        <v>322</v>
      </c>
      <c r="S139" s="177" t="s">
        <v>314</v>
      </c>
    </row>
    <row r="140" spans="1:16" s="14" customFormat="1" ht="24" customHeight="1">
      <c r="A140" s="163" t="s">
        <v>480</v>
      </c>
      <c r="B140" s="163" t="s">
        <v>315</v>
      </c>
      <c r="C140" s="163" t="s">
        <v>333</v>
      </c>
      <c r="D140" s="164" t="s">
        <v>481</v>
      </c>
      <c r="E140" s="165" t="s">
        <v>482</v>
      </c>
      <c r="F140" s="163" t="s">
        <v>400</v>
      </c>
      <c r="G140" s="166">
        <v>62.378</v>
      </c>
      <c r="H140" s="167"/>
      <c r="I140" s="167">
        <f>ROUND(G140*H140,2)</f>
        <v>0</v>
      </c>
      <c r="J140" s="168">
        <v>0.10422</v>
      </c>
      <c r="K140" s="166">
        <f>G140*J140</f>
        <v>6.50103516</v>
      </c>
      <c r="L140" s="168">
        <v>0</v>
      </c>
      <c r="M140" s="166">
        <f>G140*L140</f>
        <v>0</v>
      </c>
      <c r="N140" s="169">
        <v>20</v>
      </c>
      <c r="O140" s="170">
        <v>4</v>
      </c>
      <c r="P140" s="14" t="s">
        <v>320</v>
      </c>
    </row>
    <row r="141" spans="4:19" s="14" customFormat="1" ht="15.75" customHeight="1">
      <c r="D141" s="171"/>
      <c r="E141" s="172" t="s">
        <v>483</v>
      </c>
      <c r="G141" s="173"/>
      <c r="P141" s="171" t="s">
        <v>320</v>
      </c>
      <c r="Q141" s="171" t="s">
        <v>314</v>
      </c>
      <c r="R141" s="171" t="s">
        <v>322</v>
      </c>
      <c r="S141" s="171" t="s">
        <v>311</v>
      </c>
    </row>
    <row r="142" spans="4:19" s="14" customFormat="1" ht="15.75" customHeight="1">
      <c r="D142" s="174"/>
      <c r="E142" s="175" t="s">
        <v>484</v>
      </c>
      <c r="G142" s="176">
        <v>3.54</v>
      </c>
      <c r="P142" s="174" t="s">
        <v>320</v>
      </c>
      <c r="Q142" s="174" t="s">
        <v>320</v>
      </c>
      <c r="R142" s="174" t="s">
        <v>322</v>
      </c>
      <c r="S142" s="174" t="s">
        <v>311</v>
      </c>
    </row>
    <row r="143" spans="4:19" s="14" customFormat="1" ht="15.75" customHeight="1">
      <c r="D143" s="171"/>
      <c r="E143" s="172" t="s">
        <v>485</v>
      </c>
      <c r="G143" s="180"/>
      <c r="P143" s="171" t="s">
        <v>320</v>
      </c>
      <c r="Q143" s="171" t="s">
        <v>314</v>
      </c>
      <c r="R143" s="171" t="s">
        <v>322</v>
      </c>
      <c r="S143" s="171" t="s">
        <v>311</v>
      </c>
    </row>
    <row r="144" spans="4:19" s="14" customFormat="1" ht="15.75" customHeight="1">
      <c r="D144" s="174"/>
      <c r="E144" s="175" t="s">
        <v>486</v>
      </c>
      <c r="G144" s="176">
        <v>20.208</v>
      </c>
      <c r="P144" s="174" t="s">
        <v>320</v>
      </c>
      <c r="Q144" s="174" t="s">
        <v>320</v>
      </c>
      <c r="R144" s="174" t="s">
        <v>322</v>
      </c>
      <c r="S144" s="174" t="s">
        <v>311</v>
      </c>
    </row>
    <row r="145" spans="4:19" s="14" customFormat="1" ht="15.75" customHeight="1">
      <c r="D145" s="171"/>
      <c r="E145" s="172" t="s">
        <v>487</v>
      </c>
      <c r="G145" s="180"/>
      <c r="P145" s="171" t="s">
        <v>320</v>
      </c>
      <c r="Q145" s="171" t="s">
        <v>314</v>
      </c>
      <c r="R145" s="171" t="s">
        <v>322</v>
      </c>
      <c r="S145" s="171" t="s">
        <v>311</v>
      </c>
    </row>
    <row r="146" spans="4:19" s="14" customFormat="1" ht="15.75" customHeight="1">
      <c r="D146" s="174"/>
      <c r="E146" s="175" t="s">
        <v>488</v>
      </c>
      <c r="G146" s="176">
        <v>10.36</v>
      </c>
      <c r="P146" s="174" t="s">
        <v>320</v>
      </c>
      <c r="Q146" s="174" t="s">
        <v>320</v>
      </c>
      <c r="R146" s="174" t="s">
        <v>322</v>
      </c>
      <c r="S146" s="174" t="s">
        <v>311</v>
      </c>
    </row>
    <row r="147" spans="4:19" s="14" customFormat="1" ht="15.75" customHeight="1">
      <c r="D147" s="171"/>
      <c r="E147" s="172" t="s">
        <v>489</v>
      </c>
      <c r="G147" s="180"/>
      <c r="P147" s="171" t="s">
        <v>320</v>
      </c>
      <c r="Q147" s="171" t="s">
        <v>314</v>
      </c>
      <c r="R147" s="171" t="s">
        <v>322</v>
      </c>
      <c r="S147" s="171" t="s">
        <v>311</v>
      </c>
    </row>
    <row r="148" spans="4:19" s="14" customFormat="1" ht="15.75" customHeight="1">
      <c r="D148" s="174"/>
      <c r="E148" s="175" t="s">
        <v>490</v>
      </c>
      <c r="G148" s="176">
        <v>7.8</v>
      </c>
      <c r="P148" s="174" t="s">
        <v>320</v>
      </c>
      <c r="Q148" s="174" t="s">
        <v>320</v>
      </c>
      <c r="R148" s="174" t="s">
        <v>322</v>
      </c>
      <c r="S148" s="174" t="s">
        <v>311</v>
      </c>
    </row>
    <row r="149" spans="4:19" s="14" customFormat="1" ht="15.75" customHeight="1">
      <c r="D149" s="171"/>
      <c r="E149" s="172" t="s">
        <v>491</v>
      </c>
      <c r="G149" s="180"/>
      <c r="P149" s="171" t="s">
        <v>320</v>
      </c>
      <c r="Q149" s="171" t="s">
        <v>314</v>
      </c>
      <c r="R149" s="171" t="s">
        <v>322</v>
      </c>
      <c r="S149" s="171" t="s">
        <v>311</v>
      </c>
    </row>
    <row r="150" spans="4:19" s="14" customFormat="1" ht="15.75" customHeight="1">
      <c r="D150" s="174"/>
      <c r="E150" s="175" t="s">
        <v>492</v>
      </c>
      <c r="G150" s="176">
        <v>9.9</v>
      </c>
      <c r="P150" s="174" t="s">
        <v>320</v>
      </c>
      <c r="Q150" s="174" t="s">
        <v>320</v>
      </c>
      <c r="R150" s="174" t="s">
        <v>322</v>
      </c>
      <c r="S150" s="174" t="s">
        <v>311</v>
      </c>
    </row>
    <row r="151" spans="4:19" s="14" customFormat="1" ht="15.75" customHeight="1">
      <c r="D151" s="171"/>
      <c r="E151" s="172" t="s">
        <v>453</v>
      </c>
      <c r="G151" s="180"/>
      <c r="P151" s="171" t="s">
        <v>320</v>
      </c>
      <c r="Q151" s="171" t="s">
        <v>314</v>
      </c>
      <c r="R151" s="171" t="s">
        <v>322</v>
      </c>
      <c r="S151" s="171" t="s">
        <v>311</v>
      </c>
    </row>
    <row r="152" spans="4:19" s="14" customFormat="1" ht="15.75" customHeight="1">
      <c r="D152" s="174"/>
      <c r="E152" s="175" t="s">
        <v>493</v>
      </c>
      <c r="G152" s="176">
        <v>8.1</v>
      </c>
      <c r="P152" s="174" t="s">
        <v>320</v>
      </c>
      <c r="Q152" s="174" t="s">
        <v>320</v>
      </c>
      <c r="R152" s="174" t="s">
        <v>322</v>
      </c>
      <c r="S152" s="174" t="s">
        <v>311</v>
      </c>
    </row>
    <row r="153" spans="4:19" s="14" customFormat="1" ht="15.75" customHeight="1">
      <c r="D153" s="171"/>
      <c r="E153" s="172" t="s">
        <v>494</v>
      </c>
      <c r="G153" s="180"/>
      <c r="P153" s="171" t="s">
        <v>320</v>
      </c>
      <c r="Q153" s="171" t="s">
        <v>314</v>
      </c>
      <c r="R153" s="171" t="s">
        <v>322</v>
      </c>
      <c r="S153" s="171" t="s">
        <v>311</v>
      </c>
    </row>
    <row r="154" spans="4:19" s="14" customFormat="1" ht="15.75" customHeight="1">
      <c r="D154" s="174"/>
      <c r="E154" s="175" t="s">
        <v>495</v>
      </c>
      <c r="G154" s="176">
        <v>2.47</v>
      </c>
      <c r="P154" s="174" t="s">
        <v>320</v>
      </c>
      <c r="Q154" s="174" t="s">
        <v>320</v>
      </c>
      <c r="R154" s="174" t="s">
        <v>322</v>
      </c>
      <c r="S154" s="174" t="s">
        <v>311</v>
      </c>
    </row>
    <row r="155" spans="4:19" s="14" customFormat="1" ht="15.75" customHeight="1">
      <c r="D155" s="177"/>
      <c r="E155" s="178" t="s">
        <v>325</v>
      </c>
      <c r="G155" s="179">
        <v>62.378</v>
      </c>
      <c r="P155" s="177" t="s">
        <v>320</v>
      </c>
      <c r="Q155" s="177" t="s">
        <v>326</v>
      </c>
      <c r="R155" s="177" t="s">
        <v>322</v>
      </c>
      <c r="S155" s="177" t="s">
        <v>314</v>
      </c>
    </row>
    <row r="156" spans="1:16" s="14" customFormat="1" ht="13.5" customHeight="1">
      <c r="A156" s="163" t="s">
        <v>496</v>
      </c>
      <c r="B156" s="163" t="s">
        <v>315</v>
      </c>
      <c r="C156" s="163" t="s">
        <v>333</v>
      </c>
      <c r="D156" s="164" t="s">
        <v>497</v>
      </c>
      <c r="E156" s="165" t="s">
        <v>498</v>
      </c>
      <c r="F156" s="163" t="s">
        <v>400</v>
      </c>
      <c r="G156" s="166">
        <v>1.152</v>
      </c>
      <c r="H156" s="167"/>
      <c r="I156" s="167">
        <f>ROUND(G156*H156,2)</f>
        <v>0</v>
      </c>
      <c r="J156" s="168">
        <v>0.17818</v>
      </c>
      <c r="K156" s="166">
        <f>G156*J156</f>
        <v>0.20526335999999998</v>
      </c>
      <c r="L156" s="168">
        <v>0</v>
      </c>
      <c r="M156" s="166">
        <f>G156*L156</f>
        <v>0</v>
      </c>
      <c r="N156" s="169">
        <v>20</v>
      </c>
      <c r="O156" s="170">
        <v>4</v>
      </c>
      <c r="P156" s="14" t="s">
        <v>320</v>
      </c>
    </row>
    <row r="157" spans="4:19" s="14" customFormat="1" ht="15.75" customHeight="1">
      <c r="D157" s="171"/>
      <c r="E157" s="172" t="s">
        <v>458</v>
      </c>
      <c r="G157" s="173"/>
      <c r="P157" s="171" t="s">
        <v>320</v>
      </c>
      <c r="Q157" s="171" t="s">
        <v>314</v>
      </c>
      <c r="R157" s="171" t="s">
        <v>322</v>
      </c>
      <c r="S157" s="171" t="s">
        <v>311</v>
      </c>
    </row>
    <row r="158" spans="4:19" s="14" customFormat="1" ht="15.75" customHeight="1">
      <c r="D158" s="171"/>
      <c r="E158" s="172" t="s">
        <v>459</v>
      </c>
      <c r="G158" s="173"/>
      <c r="P158" s="171" t="s">
        <v>320</v>
      </c>
      <c r="Q158" s="171" t="s">
        <v>314</v>
      </c>
      <c r="R158" s="171" t="s">
        <v>322</v>
      </c>
      <c r="S158" s="171" t="s">
        <v>311</v>
      </c>
    </row>
    <row r="159" spans="4:19" s="14" customFormat="1" ht="15.75" customHeight="1">
      <c r="D159" s="174"/>
      <c r="E159" s="175" t="s">
        <v>499</v>
      </c>
      <c r="G159" s="176">
        <v>1.152</v>
      </c>
      <c r="P159" s="174" t="s">
        <v>320</v>
      </c>
      <c r="Q159" s="174" t="s">
        <v>320</v>
      </c>
      <c r="R159" s="174" t="s">
        <v>322</v>
      </c>
      <c r="S159" s="174" t="s">
        <v>311</v>
      </c>
    </row>
    <row r="160" spans="4:19" s="14" customFormat="1" ht="15.75" customHeight="1">
      <c r="D160" s="177"/>
      <c r="E160" s="178" t="s">
        <v>325</v>
      </c>
      <c r="G160" s="179">
        <v>1.152</v>
      </c>
      <c r="P160" s="177" t="s">
        <v>320</v>
      </c>
      <c r="Q160" s="177" t="s">
        <v>326</v>
      </c>
      <c r="R160" s="177" t="s">
        <v>322</v>
      </c>
      <c r="S160" s="177" t="s">
        <v>314</v>
      </c>
    </row>
    <row r="161" spans="1:16" s="14" customFormat="1" ht="13.5" customHeight="1">
      <c r="A161" s="163" t="s">
        <v>500</v>
      </c>
      <c r="B161" s="163" t="s">
        <v>315</v>
      </c>
      <c r="C161" s="163" t="s">
        <v>327</v>
      </c>
      <c r="D161" s="164" t="s">
        <v>501</v>
      </c>
      <c r="E161" s="165" t="s">
        <v>502</v>
      </c>
      <c r="F161" s="163" t="s">
        <v>400</v>
      </c>
      <c r="G161" s="166">
        <v>1.89</v>
      </c>
      <c r="H161" s="167"/>
      <c r="I161" s="167">
        <f>ROUND(G161*H161,2)</f>
        <v>0</v>
      </c>
      <c r="J161" s="168">
        <v>0.26723</v>
      </c>
      <c r="K161" s="166">
        <f>G161*J161</f>
        <v>0.5050647</v>
      </c>
      <c r="L161" s="168">
        <v>0</v>
      </c>
      <c r="M161" s="166">
        <f>G161*L161</f>
        <v>0</v>
      </c>
      <c r="N161" s="169">
        <v>20</v>
      </c>
      <c r="O161" s="170">
        <v>4</v>
      </c>
      <c r="P161" s="14" t="s">
        <v>320</v>
      </c>
    </row>
    <row r="162" spans="4:19" s="14" customFormat="1" ht="15.75" customHeight="1">
      <c r="D162" s="171"/>
      <c r="E162" s="172" t="s">
        <v>503</v>
      </c>
      <c r="G162" s="173"/>
      <c r="P162" s="171" t="s">
        <v>320</v>
      </c>
      <c r="Q162" s="171" t="s">
        <v>314</v>
      </c>
      <c r="R162" s="171" t="s">
        <v>322</v>
      </c>
      <c r="S162" s="171" t="s">
        <v>311</v>
      </c>
    </row>
    <row r="163" spans="4:19" s="14" customFormat="1" ht="15.75" customHeight="1">
      <c r="D163" s="174"/>
      <c r="E163" s="175" t="s">
        <v>504</v>
      </c>
      <c r="G163" s="176">
        <v>1.89</v>
      </c>
      <c r="P163" s="174" t="s">
        <v>320</v>
      </c>
      <c r="Q163" s="174" t="s">
        <v>320</v>
      </c>
      <c r="R163" s="174" t="s">
        <v>322</v>
      </c>
      <c r="S163" s="174" t="s">
        <v>311</v>
      </c>
    </row>
    <row r="164" spans="4:19" s="14" customFormat="1" ht="15.75" customHeight="1">
      <c r="D164" s="177"/>
      <c r="E164" s="178" t="s">
        <v>325</v>
      </c>
      <c r="G164" s="179">
        <v>1.89</v>
      </c>
      <c r="P164" s="177" t="s">
        <v>320</v>
      </c>
      <c r="Q164" s="177" t="s">
        <v>326</v>
      </c>
      <c r="R164" s="177" t="s">
        <v>322</v>
      </c>
      <c r="S164" s="177" t="s">
        <v>314</v>
      </c>
    </row>
    <row r="165" spans="1:16" s="14" customFormat="1" ht="13.5" customHeight="1">
      <c r="A165" s="163" t="s">
        <v>505</v>
      </c>
      <c r="B165" s="163" t="s">
        <v>315</v>
      </c>
      <c r="C165" s="163" t="s">
        <v>327</v>
      </c>
      <c r="D165" s="164" t="s">
        <v>501</v>
      </c>
      <c r="E165" s="165" t="s">
        <v>502</v>
      </c>
      <c r="F165" s="163" t="s">
        <v>400</v>
      </c>
      <c r="G165" s="166">
        <v>2.3</v>
      </c>
      <c r="H165" s="167"/>
      <c r="I165" s="167">
        <f>ROUND(G165*H165,2)</f>
        <v>0</v>
      </c>
      <c r="J165" s="168">
        <v>0.26723</v>
      </c>
      <c r="K165" s="166">
        <f>G165*J165</f>
        <v>0.614629</v>
      </c>
      <c r="L165" s="168">
        <v>0</v>
      </c>
      <c r="M165" s="166">
        <f>G165*L165</f>
        <v>0</v>
      </c>
      <c r="N165" s="169">
        <v>20</v>
      </c>
      <c r="O165" s="170">
        <v>4</v>
      </c>
      <c r="P165" s="14" t="s">
        <v>320</v>
      </c>
    </row>
    <row r="166" spans="4:19" s="14" customFormat="1" ht="15.75" customHeight="1">
      <c r="D166" s="171"/>
      <c r="E166" s="172" t="s">
        <v>506</v>
      </c>
      <c r="G166" s="173"/>
      <c r="P166" s="171" t="s">
        <v>320</v>
      </c>
      <c r="Q166" s="171" t="s">
        <v>314</v>
      </c>
      <c r="R166" s="171" t="s">
        <v>322</v>
      </c>
      <c r="S166" s="171" t="s">
        <v>311</v>
      </c>
    </row>
    <row r="167" spans="4:19" s="14" customFormat="1" ht="15.75" customHeight="1">
      <c r="D167" s="174"/>
      <c r="E167" s="175" t="s">
        <v>507</v>
      </c>
      <c r="G167" s="176">
        <v>2.3</v>
      </c>
      <c r="P167" s="174" t="s">
        <v>320</v>
      </c>
      <c r="Q167" s="174" t="s">
        <v>320</v>
      </c>
      <c r="R167" s="174" t="s">
        <v>322</v>
      </c>
      <c r="S167" s="174" t="s">
        <v>311</v>
      </c>
    </row>
    <row r="168" spans="4:19" s="14" customFormat="1" ht="15.75" customHeight="1">
      <c r="D168" s="177"/>
      <c r="E168" s="178" t="s">
        <v>325</v>
      </c>
      <c r="G168" s="179">
        <v>2.3</v>
      </c>
      <c r="P168" s="177" t="s">
        <v>320</v>
      </c>
      <c r="Q168" s="177" t="s">
        <v>326</v>
      </c>
      <c r="R168" s="177" t="s">
        <v>322</v>
      </c>
      <c r="S168" s="177" t="s">
        <v>314</v>
      </c>
    </row>
    <row r="169" spans="2:16" s="136" customFormat="1" ht="12.75" customHeight="1">
      <c r="B169" s="141" t="s">
        <v>268</v>
      </c>
      <c r="D169" s="142" t="s">
        <v>326</v>
      </c>
      <c r="E169" s="142" t="s">
        <v>508</v>
      </c>
      <c r="I169" s="143">
        <f>SUM(I170:I174)</f>
        <v>0</v>
      </c>
      <c r="K169" s="144">
        <f>SUM(K170:K174)</f>
        <v>0.118</v>
      </c>
      <c r="M169" s="144">
        <f>SUM(M170:M174)</f>
        <v>0</v>
      </c>
      <c r="P169" s="142" t="s">
        <v>314</v>
      </c>
    </row>
    <row r="170" spans="1:16" s="14" customFormat="1" ht="13.5" customHeight="1">
      <c r="A170" s="163" t="s">
        <v>509</v>
      </c>
      <c r="B170" s="163" t="s">
        <v>315</v>
      </c>
      <c r="C170" s="163" t="s">
        <v>327</v>
      </c>
      <c r="D170" s="164" t="s">
        <v>510</v>
      </c>
      <c r="E170" s="165" t="s">
        <v>511</v>
      </c>
      <c r="F170" s="163" t="s">
        <v>330</v>
      </c>
      <c r="G170" s="166">
        <v>2</v>
      </c>
      <c r="H170" s="167"/>
      <c r="I170" s="167">
        <f>ROUND(G170*H170,2)</f>
        <v>0</v>
      </c>
      <c r="J170" s="168">
        <v>0.059</v>
      </c>
      <c r="K170" s="166">
        <f>G170*J170</f>
        <v>0.118</v>
      </c>
      <c r="L170" s="168">
        <v>0</v>
      </c>
      <c r="M170" s="166">
        <f>G170*L170</f>
        <v>0</v>
      </c>
      <c r="N170" s="169">
        <v>20</v>
      </c>
      <c r="O170" s="170">
        <v>4</v>
      </c>
      <c r="P170" s="14" t="s">
        <v>320</v>
      </c>
    </row>
    <row r="171" spans="4:19" s="14" customFormat="1" ht="15.75" customHeight="1">
      <c r="D171" s="171"/>
      <c r="E171" s="172" t="s">
        <v>458</v>
      </c>
      <c r="G171" s="173"/>
      <c r="P171" s="171" t="s">
        <v>320</v>
      </c>
      <c r="Q171" s="171" t="s">
        <v>314</v>
      </c>
      <c r="R171" s="171" t="s">
        <v>322</v>
      </c>
      <c r="S171" s="171" t="s">
        <v>311</v>
      </c>
    </row>
    <row r="172" spans="4:19" s="14" customFormat="1" ht="15.75" customHeight="1">
      <c r="D172" s="171"/>
      <c r="E172" s="172" t="s">
        <v>459</v>
      </c>
      <c r="G172" s="173"/>
      <c r="P172" s="171" t="s">
        <v>320</v>
      </c>
      <c r="Q172" s="171" t="s">
        <v>314</v>
      </c>
      <c r="R172" s="171" t="s">
        <v>322</v>
      </c>
      <c r="S172" s="171" t="s">
        <v>311</v>
      </c>
    </row>
    <row r="173" spans="4:19" s="14" customFormat="1" ht="15.75" customHeight="1">
      <c r="D173" s="174"/>
      <c r="E173" s="175" t="s">
        <v>320</v>
      </c>
      <c r="G173" s="176">
        <v>2</v>
      </c>
      <c r="P173" s="174" t="s">
        <v>320</v>
      </c>
      <c r="Q173" s="174" t="s">
        <v>320</v>
      </c>
      <c r="R173" s="174" t="s">
        <v>322</v>
      </c>
      <c r="S173" s="174" t="s">
        <v>311</v>
      </c>
    </row>
    <row r="174" spans="4:19" s="14" customFormat="1" ht="15.75" customHeight="1">
      <c r="D174" s="177"/>
      <c r="E174" s="178" t="s">
        <v>325</v>
      </c>
      <c r="G174" s="179">
        <v>2</v>
      </c>
      <c r="P174" s="177" t="s">
        <v>320</v>
      </c>
      <c r="Q174" s="177" t="s">
        <v>326</v>
      </c>
      <c r="R174" s="177" t="s">
        <v>322</v>
      </c>
      <c r="S174" s="177" t="s">
        <v>314</v>
      </c>
    </row>
    <row r="175" spans="2:16" s="136" customFormat="1" ht="12.75" customHeight="1">
      <c r="B175" s="141" t="s">
        <v>268</v>
      </c>
      <c r="D175" s="142" t="s">
        <v>348</v>
      </c>
      <c r="E175" s="142" t="s">
        <v>512</v>
      </c>
      <c r="I175" s="143">
        <f>SUM(I176:I508)</f>
        <v>0</v>
      </c>
      <c r="K175" s="144">
        <f>SUM(K176:K508)</f>
        <v>69.87804512</v>
      </c>
      <c r="M175" s="144">
        <f>SUM(M176:M508)</f>
        <v>4.877</v>
      </c>
      <c r="P175" s="142" t="s">
        <v>314</v>
      </c>
    </row>
    <row r="176" spans="1:16" s="14" customFormat="1" ht="13.5" customHeight="1">
      <c r="A176" s="163" t="s">
        <v>513</v>
      </c>
      <c r="B176" s="163" t="s">
        <v>315</v>
      </c>
      <c r="C176" s="163" t="s">
        <v>333</v>
      </c>
      <c r="D176" s="164" t="s">
        <v>514</v>
      </c>
      <c r="E176" s="165" t="s">
        <v>515</v>
      </c>
      <c r="F176" s="163" t="s">
        <v>400</v>
      </c>
      <c r="G176" s="166">
        <v>283.66</v>
      </c>
      <c r="H176" s="167"/>
      <c r="I176" s="167">
        <f>ROUND(G176*H176,2)</f>
        <v>0</v>
      </c>
      <c r="J176" s="168">
        <v>0.003</v>
      </c>
      <c r="K176" s="166">
        <f>G176*J176</f>
        <v>0.8509800000000001</v>
      </c>
      <c r="L176" s="168">
        <v>0</v>
      </c>
      <c r="M176" s="166">
        <f>G176*L176</f>
        <v>0</v>
      </c>
      <c r="N176" s="169">
        <v>20</v>
      </c>
      <c r="O176" s="170">
        <v>4</v>
      </c>
      <c r="P176" s="14" t="s">
        <v>320</v>
      </c>
    </row>
    <row r="177" spans="4:19" s="14" customFormat="1" ht="15.75" customHeight="1">
      <c r="D177" s="171"/>
      <c r="E177" s="172" t="s">
        <v>516</v>
      </c>
      <c r="G177" s="173"/>
      <c r="P177" s="171" t="s">
        <v>320</v>
      </c>
      <c r="Q177" s="171" t="s">
        <v>314</v>
      </c>
      <c r="R177" s="171" t="s">
        <v>322</v>
      </c>
      <c r="S177" s="171" t="s">
        <v>311</v>
      </c>
    </row>
    <row r="178" spans="4:19" s="14" customFormat="1" ht="15.75" customHeight="1">
      <c r="D178" s="174"/>
      <c r="E178" s="175" t="s">
        <v>517</v>
      </c>
      <c r="G178" s="176">
        <v>283.66</v>
      </c>
      <c r="P178" s="174" t="s">
        <v>320</v>
      </c>
      <c r="Q178" s="174" t="s">
        <v>320</v>
      </c>
      <c r="R178" s="174" t="s">
        <v>322</v>
      </c>
      <c r="S178" s="174" t="s">
        <v>311</v>
      </c>
    </row>
    <row r="179" spans="4:19" s="14" customFormat="1" ht="15.75" customHeight="1">
      <c r="D179" s="177"/>
      <c r="E179" s="178" t="s">
        <v>325</v>
      </c>
      <c r="G179" s="179">
        <v>283.66</v>
      </c>
      <c r="P179" s="177" t="s">
        <v>320</v>
      </c>
      <c r="Q179" s="177" t="s">
        <v>326</v>
      </c>
      <c r="R179" s="177" t="s">
        <v>322</v>
      </c>
      <c r="S179" s="177" t="s">
        <v>314</v>
      </c>
    </row>
    <row r="180" spans="1:16" s="14" customFormat="1" ht="13.5" customHeight="1">
      <c r="A180" s="163" t="s">
        <v>518</v>
      </c>
      <c r="B180" s="163" t="s">
        <v>315</v>
      </c>
      <c r="C180" s="163" t="s">
        <v>327</v>
      </c>
      <c r="D180" s="164" t="s">
        <v>519</v>
      </c>
      <c r="E180" s="165" t="s">
        <v>520</v>
      </c>
      <c r="F180" s="163" t="s">
        <v>400</v>
      </c>
      <c r="G180" s="166">
        <v>283.66</v>
      </c>
      <c r="H180" s="167"/>
      <c r="I180" s="167">
        <f>ROUND(G180*H180,2)</f>
        <v>0</v>
      </c>
      <c r="J180" s="168">
        <v>0.0157</v>
      </c>
      <c r="K180" s="166">
        <f>G180*J180</f>
        <v>4.453462</v>
      </c>
      <c r="L180" s="168">
        <v>0</v>
      </c>
      <c r="M180" s="166">
        <f>G180*L180</f>
        <v>0</v>
      </c>
      <c r="N180" s="169">
        <v>20</v>
      </c>
      <c r="O180" s="170">
        <v>4</v>
      </c>
      <c r="P180" s="14" t="s">
        <v>320</v>
      </c>
    </row>
    <row r="181" spans="4:19" s="14" customFormat="1" ht="15.75" customHeight="1">
      <c r="D181" s="171"/>
      <c r="E181" s="172" t="s">
        <v>521</v>
      </c>
      <c r="G181" s="173"/>
      <c r="P181" s="171" t="s">
        <v>320</v>
      </c>
      <c r="Q181" s="171" t="s">
        <v>314</v>
      </c>
      <c r="R181" s="171" t="s">
        <v>322</v>
      </c>
      <c r="S181" s="171" t="s">
        <v>311</v>
      </c>
    </row>
    <row r="182" spans="4:19" s="14" customFormat="1" ht="15.75" customHeight="1">
      <c r="D182" s="174"/>
      <c r="E182" s="175" t="s">
        <v>522</v>
      </c>
      <c r="G182" s="176">
        <v>283.66</v>
      </c>
      <c r="P182" s="174" t="s">
        <v>320</v>
      </c>
      <c r="Q182" s="174" t="s">
        <v>320</v>
      </c>
      <c r="R182" s="174" t="s">
        <v>322</v>
      </c>
      <c r="S182" s="174" t="s">
        <v>311</v>
      </c>
    </row>
    <row r="183" spans="4:19" s="14" customFormat="1" ht="15.75" customHeight="1">
      <c r="D183" s="177"/>
      <c r="E183" s="178" t="s">
        <v>325</v>
      </c>
      <c r="G183" s="179">
        <v>283.66</v>
      </c>
      <c r="P183" s="177" t="s">
        <v>320</v>
      </c>
      <c r="Q183" s="177" t="s">
        <v>326</v>
      </c>
      <c r="R183" s="177" t="s">
        <v>322</v>
      </c>
      <c r="S183" s="177" t="s">
        <v>314</v>
      </c>
    </row>
    <row r="184" spans="1:16" s="14" customFormat="1" ht="13.5" customHeight="1">
      <c r="A184" s="163" t="s">
        <v>523</v>
      </c>
      <c r="B184" s="163" t="s">
        <v>315</v>
      </c>
      <c r="C184" s="163" t="s">
        <v>333</v>
      </c>
      <c r="D184" s="164" t="s">
        <v>524</v>
      </c>
      <c r="E184" s="165" t="s">
        <v>525</v>
      </c>
      <c r="F184" s="163" t="s">
        <v>400</v>
      </c>
      <c r="G184" s="166">
        <v>208.004</v>
      </c>
      <c r="H184" s="167"/>
      <c r="I184" s="167">
        <f>ROUND(G184*H184,2)</f>
        <v>0</v>
      </c>
      <c r="J184" s="168">
        <v>0.00489</v>
      </c>
      <c r="K184" s="166">
        <f>G184*J184</f>
        <v>1.01713956</v>
      </c>
      <c r="L184" s="168">
        <v>0</v>
      </c>
      <c r="M184" s="166">
        <f>G184*L184</f>
        <v>0</v>
      </c>
      <c r="N184" s="169">
        <v>20</v>
      </c>
      <c r="O184" s="170">
        <v>4</v>
      </c>
      <c r="P184" s="14" t="s">
        <v>320</v>
      </c>
    </row>
    <row r="185" spans="4:19" s="14" customFormat="1" ht="15.75" customHeight="1">
      <c r="D185" s="171"/>
      <c r="E185" s="172" t="s">
        <v>526</v>
      </c>
      <c r="G185" s="173"/>
      <c r="P185" s="171" t="s">
        <v>320</v>
      </c>
      <c r="Q185" s="171" t="s">
        <v>314</v>
      </c>
      <c r="R185" s="171" t="s">
        <v>322</v>
      </c>
      <c r="S185" s="171" t="s">
        <v>311</v>
      </c>
    </row>
    <row r="186" spans="4:19" s="14" customFormat="1" ht="15.75" customHeight="1">
      <c r="D186" s="174"/>
      <c r="E186" s="175" t="s">
        <v>527</v>
      </c>
      <c r="G186" s="176">
        <v>15.52</v>
      </c>
      <c r="P186" s="174" t="s">
        <v>320</v>
      </c>
      <c r="Q186" s="174" t="s">
        <v>320</v>
      </c>
      <c r="R186" s="174" t="s">
        <v>322</v>
      </c>
      <c r="S186" s="174" t="s">
        <v>311</v>
      </c>
    </row>
    <row r="187" spans="4:19" s="14" customFormat="1" ht="15.75" customHeight="1">
      <c r="D187" s="171"/>
      <c r="E187" s="172" t="s">
        <v>528</v>
      </c>
      <c r="G187" s="180"/>
      <c r="P187" s="171" t="s">
        <v>320</v>
      </c>
      <c r="Q187" s="171" t="s">
        <v>314</v>
      </c>
      <c r="R187" s="171" t="s">
        <v>322</v>
      </c>
      <c r="S187" s="171" t="s">
        <v>311</v>
      </c>
    </row>
    <row r="188" spans="4:19" s="14" customFormat="1" ht="15.75" customHeight="1">
      <c r="D188" s="174"/>
      <c r="E188" s="175" t="s">
        <v>529</v>
      </c>
      <c r="G188" s="176">
        <v>11.1</v>
      </c>
      <c r="P188" s="174" t="s">
        <v>320</v>
      </c>
      <c r="Q188" s="174" t="s">
        <v>320</v>
      </c>
      <c r="R188" s="174" t="s">
        <v>322</v>
      </c>
      <c r="S188" s="174" t="s">
        <v>311</v>
      </c>
    </row>
    <row r="189" spans="4:19" s="14" customFormat="1" ht="15.75" customHeight="1">
      <c r="D189" s="171"/>
      <c r="E189" s="172" t="s">
        <v>387</v>
      </c>
      <c r="G189" s="180"/>
      <c r="P189" s="171" t="s">
        <v>320</v>
      </c>
      <c r="Q189" s="171" t="s">
        <v>314</v>
      </c>
      <c r="R189" s="171" t="s">
        <v>322</v>
      </c>
      <c r="S189" s="171" t="s">
        <v>311</v>
      </c>
    </row>
    <row r="190" spans="4:19" s="14" customFormat="1" ht="15.75" customHeight="1">
      <c r="D190" s="174"/>
      <c r="E190" s="175" t="s">
        <v>530</v>
      </c>
      <c r="G190" s="176">
        <v>19.12</v>
      </c>
      <c r="P190" s="174" t="s">
        <v>320</v>
      </c>
      <c r="Q190" s="174" t="s">
        <v>320</v>
      </c>
      <c r="R190" s="174" t="s">
        <v>322</v>
      </c>
      <c r="S190" s="174" t="s">
        <v>311</v>
      </c>
    </row>
    <row r="191" spans="4:19" s="14" customFormat="1" ht="15.75" customHeight="1">
      <c r="D191" s="171"/>
      <c r="E191" s="172" t="s">
        <v>448</v>
      </c>
      <c r="G191" s="180"/>
      <c r="P191" s="171" t="s">
        <v>320</v>
      </c>
      <c r="Q191" s="171" t="s">
        <v>314</v>
      </c>
      <c r="R191" s="171" t="s">
        <v>322</v>
      </c>
      <c r="S191" s="171" t="s">
        <v>311</v>
      </c>
    </row>
    <row r="192" spans="4:19" s="14" customFormat="1" ht="15.75" customHeight="1">
      <c r="D192" s="174"/>
      <c r="E192" s="175" t="s">
        <v>531</v>
      </c>
      <c r="G192" s="176">
        <v>84.064</v>
      </c>
      <c r="P192" s="174" t="s">
        <v>320</v>
      </c>
      <c r="Q192" s="174" t="s">
        <v>320</v>
      </c>
      <c r="R192" s="174" t="s">
        <v>322</v>
      </c>
      <c r="S192" s="174" t="s">
        <v>311</v>
      </c>
    </row>
    <row r="193" spans="4:19" s="14" customFormat="1" ht="15.75" customHeight="1">
      <c r="D193" s="174"/>
      <c r="E193" s="175" t="s">
        <v>490</v>
      </c>
      <c r="G193" s="176">
        <v>7.8</v>
      </c>
      <c r="P193" s="174" t="s">
        <v>320</v>
      </c>
      <c r="Q193" s="174" t="s">
        <v>320</v>
      </c>
      <c r="R193" s="174" t="s">
        <v>322</v>
      </c>
      <c r="S193" s="174" t="s">
        <v>311</v>
      </c>
    </row>
    <row r="194" spans="4:19" s="14" customFormat="1" ht="15.75" customHeight="1">
      <c r="D194" s="171"/>
      <c r="E194" s="172" t="s">
        <v>459</v>
      </c>
      <c r="G194" s="180"/>
      <c r="P194" s="171" t="s">
        <v>320</v>
      </c>
      <c r="Q194" s="171" t="s">
        <v>314</v>
      </c>
      <c r="R194" s="171" t="s">
        <v>322</v>
      </c>
      <c r="S194" s="171" t="s">
        <v>311</v>
      </c>
    </row>
    <row r="195" spans="4:19" s="14" customFormat="1" ht="15.75" customHeight="1">
      <c r="D195" s="174"/>
      <c r="E195" s="175" t="s">
        <v>532</v>
      </c>
      <c r="G195" s="176">
        <v>19.8</v>
      </c>
      <c r="P195" s="174" t="s">
        <v>320</v>
      </c>
      <c r="Q195" s="174" t="s">
        <v>320</v>
      </c>
      <c r="R195" s="174" t="s">
        <v>322</v>
      </c>
      <c r="S195" s="174" t="s">
        <v>311</v>
      </c>
    </row>
    <row r="196" spans="4:19" s="14" customFormat="1" ht="15.75" customHeight="1">
      <c r="D196" s="171"/>
      <c r="E196" s="172" t="s">
        <v>533</v>
      </c>
      <c r="G196" s="180"/>
      <c r="P196" s="171" t="s">
        <v>320</v>
      </c>
      <c r="Q196" s="171" t="s">
        <v>314</v>
      </c>
      <c r="R196" s="171" t="s">
        <v>322</v>
      </c>
      <c r="S196" s="171" t="s">
        <v>311</v>
      </c>
    </row>
    <row r="197" spans="4:19" s="14" customFormat="1" ht="15.75" customHeight="1">
      <c r="D197" s="174"/>
      <c r="E197" s="175" t="s">
        <v>534</v>
      </c>
      <c r="G197" s="176">
        <v>15.12</v>
      </c>
      <c r="P197" s="174" t="s">
        <v>320</v>
      </c>
      <c r="Q197" s="174" t="s">
        <v>320</v>
      </c>
      <c r="R197" s="174" t="s">
        <v>322</v>
      </c>
      <c r="S197" s="174" t="s">
        <v>311</v>
      </c>
    </row>
    <row r="198" spans="4:19" s="14" customFormat="1" ht="15.75" customHeight="1">
      <c r="D198" s="171"/>
      <c r="E198" s="172" t="s">
        <v>453</v>
      </c>
      <c r="G198" s="180"/>
      <c r="P198" s="171" t="s">
        <v>320</v>
      </c>
      <c r="Q198" s="171" t="s">
        <v>314</v>
      </c>
      <c r="R198" s="171" t="s">
        <v>322</v>
      </c>
      <c r="S198" s="171" t="s">
        <v>311</v>
      </c>
    </row>
    <row r="199" spans="4:19" s="14" customFormat="1" ht="15.75" customHeight="1">
      <c r="D199" s="174"/>
      <c r="E199" s="175" t="s">
        <v>535</v>
      </c>
      <c r="G199" s="176">
        <v>16.2</v>
      </c>
      <c r="P199" s="174" t="s">
        <v>320</v>
      </c>
      <c r="Q199" s="174" t="s">
        <v>320</v>
      </c>
      <c r="R199" s="174" t="s">
        <v>322</v>
      </c>
      <c r="S199" s="174" t="s">
        <v>311</v>
      </c>
    </row>
    <row r="200" spans="4:19" s="14" customFormat="1" ht="15.75" customHeight="1">
      <c r="D200" s="171"/>
      <c r="E200" s="172" t="s">
        <v>454</v>
      </c>
      <c r="G200" s="180"/>
      <c r="P200" s="171" t="s">
        <v>320</v>
      </c>
      <c r="Q200" s="171" t="s">
        <v>314</v>
      </c>
      <c r="R200" s="171" t="s">
        <v>322</v>
      </c>
      <c r="S200" s="171" t="s">
        <v>311</v>
      </c>
    </row>
    <row r="201" spans="4:19" s="14" customFormat="1" ht="15.75" customHeight="1">
      <c r="D201" s="174"/>
      <c r="E201" s="175" t="s">
        <v>536</v>
      </c>
      <c r="G201" s="176">
        <v>9.2</v>
      </c>
      <c r="P201" s="174" t="s">
        <v>320</v>
      </c>
      <c r="Q201" s="174" t="s">
        <v>320</v>
      </c>
      <c r="R201" s="174" t="s">
        <v>322</v>
      </c>
      <c r="S201" s="174" t="s">
        <v>311</v>
      </c>
    </row>
    <row r="202" spans="4:19" s="14" customFormat="1" ht="15.75" customHeight="1">
      <c r="D202" s="171"/>
      <c r="E202" s="172" t="s">
        <v>473</v>
      </c>
      <c r="G202" s="180"/>
      <c r="P202" s="171" t="s">
        <v>320</v>
      </c>
      <c r="Q202" s="171" t="s">
        <v>314</v>
      </c>
      <c r="R202" s="171" t="s">
        <v>322</v>
      </c>
      <c r="S202" s="171" t="s">
        <v>311</v>
      </c>
    </row>
    <row r="203" spans="4:19" s="14" customFormat="1" ht="15.75" customHeight="1">
      <c r="D203" s="174"/>
      <c r="E203" s="175" t="s">
        <v>537</v>
      </c>
      <c r="G203" s="176">
        <v>10.08</v>
      </c>
      <c r="P203" s="174" t="s">
        <v>320</v>
      </c>
      <c r="Q203" s="174" t="s">
        <v>320</v>
      </c>
      <c r="R203" s="174" t="s">
        <v>322</v>
      </c>
      <c r="S203" s="174" t="s">
        <v>311</v>
      </c>
    </row>
    <row r="204" spans="4:19" s="14" customFormat="1" ht="15.75" customHeight="1">
      <c r="D204" s="177"/>
      <c r="E204" s="178" t="s">
        <v>325</v>
      </c>
      <c r="G204" s="179">
        <v>208.004</v>
      </c>
      <c r="P204" s="177" t="s">
        <v>320</v>
      </c>
      <c r="Q204" s="177" t="s">
        <v>326</v>
      </c>
      <c r="R204" s="177" t="s">
        <v>322</v>
      </c>
      <c r="S204" s="177" t="s">
        <v>314</v>
      </c>
    </row>
    <row r="205" spans="1:16" s="14" customFormat="1" ht="13.5" customHeight="1">
      <c r="A205" s="163" t="s">
        <v>538</v>
      </c>
      <c r="B205" s="163" t="s">
        <v>315</v>
      </c>
      <c r="C205" s="163" t="s">
        <v>333</v>
      </c>
      <c r="D205" s="164" t="s">
        <v>539</v>
      </c>
      <c r="E205" s="165" t="s">
        <v>540</v>
      </c>
      <c r="F205" s="163" t="s">
        <v>400</v>
      </c>
      <c r="G205" s="166">
        <v>824.44</v>
      </c>
      <c r="H205" s="167"/>
      <c r="I205" s="167">
        <f>ROUND(G205*H205,2)</f>
        <v>0</v>
      </c>
      <c r="J205" s="168">
        <v>0.003</v>
      </c>
      <c r="K205" s="166">
        <f>G205*J205</f>
        <v>2.47332</v>
      </c>
      <c r="L205" s="168">
        <v>0</v>
      </c>
      <c r="M205" s="166">
        <f>G205*L205</f>
        <v>0</v>
      </c>
      <c r="N205" s="169">
        <v>20</v>
      </c>
      <c r="O205" s="170">
        <v>4</v>
      </c>
      <c r="P205" s="14" t="s">
        <v>320</v>
      </c>
    </row>
    <row r="206" spans="4:19" s="14" customFormat="1" ht="15.75" customHeight="1">
      <c r="D206" s="171"/>
      <c r="E206" s="172" t="s">
        <v>541</v>
      </c>
      <c r="G206" s="173"/>
      <c r="P206" s="171" t="s">
        <v>320</v>
      </c>
      <c r="Q206" s="171" t="s">
        <v>314</v>
      </c>
      <c r="R206" s="171" t="s">
        <v>322</v>
      </c>
      <c r="S206" s="171" t="s">
        <v>311</v>
      </c>
    </row>
    <row r="207" spans="4:19" s="14" customFormat="1" ht="15.75" customHeight="1">
      <c r="D207" s="174"/>
      <c r="E207" s="175" t="s">
        <v>542</v>
      </c>
      <c r="G207" s="176">
        <v>15.6</v>
      </c>
      <c r="P207" s="174" t="s">
        <v>320</v>
      </c>
      <c r="Q207" s="174" t="s">
        <v>320</v>
      </c>
      <c r="R207" s="174" t="s">
        <v>322</v>
      </c>
      <c r="S207" s="174" t="s">
        <v>311</v>
      </c>
    </row>
    <row r="208" spans="4:19" s="14" customFormat="1" ht="15.75" customHeight="1">
      <c r="D208" s="171"/>
      <c r="E208" s="172" t="s">
        <v>464</v>
      </c>
      <c r="G208" s="180"/>
      <c r="P208" s="171" t="s">
        <v>320</v>
      </c>
      <c r="Q208" s="171" t="s">
        <v>314</v>
      </c>
      <c r="R208" s="171" t="s">
        <v>322</v>
      </c>
      <c r="S208" s="171" t="s">
        <v>311</v>
      </c>
    </row>
    <row r="209" spans="4:19" s="14" customFormat="1" ht="15.75" customHeight="1">
      <c r="D209" s="174"/>
      <c r="E209" s="175" t="s">
        <v>543</v>
      </c>
      <c r="G209" s="176">
        <v>18.72</v>
      </c>
      <c r="P209" s="174" t="s">
        <v>320</v>
      </c>
      <c r="Q209" s="174" t="s">
        <v>320</v>
      </c>
      <c r="R209" s="174" t="s">
        <v>322</v>
      </c>
      <c r="S209" s="174" t="s">
        <v>311</v>
      </c>
    </row>
    <row r="210" spans="4:19" s="14" customFormat="1" ht="15.75" customHeight="1">
      <c r="D210" s="171"/>
      <c r="E210" s="172" t="s">
        <v>483</v>
      </c>
      <c r="G210" s="180"/>
      <c r="P210" s="171" t="s">
        <v>320</v>
      </c>
      <c r="Q210" s="171" t="s">
        <v>314</v>
      </c>
      <c r="R210" s="171" t="s">
        <v>322</v>
      </c>
      <c r="S210" s="171" t="s">
        <v>311</v>
      </c>
    </row>
    <row r="211" spans="4:19" s="14" customFormat="1" ht="15.75" customHeight="1">
      <c r="D211" s="174"/>
      <c r="E211" s="175" t="s">
        <v>544</v>
      </c>
      <c r="G211" s="176">
        <v>5.89</v>
      </c>
      <c r="P211" s="174" t="s">
        <v>320</v>
      </c>
      <c r="Q211" s="174" t="s">
        <v>320</v>
      </c>
      <c r="R211" s="174" t="s">
        <v>322</v>
      </c>
      <c r="S211" s="174" t="s">
        <v>311</v>
      </c>
    </row>
    <row r="212" spans="4:19" s="14" customFormat="1" ht="15.75" customHeight="1">
      <c r="D212" s="171"/>
      <c r="E212" s="172" t="s">
        <v>545</v>
      </c>
      <c r="G212" s="180"/>
      <c r="P212" s="171" t="s">
        <v>320</v>
      </c>
      <c r="Q212" s="171" t="s">
        <v>314</v>
      </c>
      <c r="R212" s="171" t="s">
        <v>322</v>
      </c>
      <c r="S212" s="171" t="s">
        <v>311</v>
      </c>
    </row>
    <row r="213" spans="4:19" s="14" customFormat="1" ht="15.75" customHeight="1">
      <c r="D213" s="174"/>
      <c r="E213" s="175" t="s">
        <v>546</v>
      </c>
      <c r="G213" s="176">
        <v>353.6</v>
      </c>
      <c r="P213" s="174" t="s">
        <v>320</v>
      </c>
      <c r="Q213" s="174" t="s">
        <v>320</v>
      </c>
      <c r="R213" s="174" t="s">
        <v>322</v>
      </c>
      <c r="S213" s="174" t="s">
        <v>311</v>
      </c>
    </row>
    <row r="214" spans="4:19" s="14" customFormat="1" ht="15.75" customHeight="1">
      <c r="D214" s="171"/>
      <c r="E214" s="172" t="s">
        <v>459</v>
      </c>
      <c r="G214" s="180"/>
      <c r="P214" s="171" t="s">
        <v>320</v>
      </c>
      <c r="Q214" s="171" t="s">
        <v>314</v>
      </c>
      <c r="R214" s="171" t="s">
        <v>322</v>
      </c>
      <c r="S214" s="171" t="s">
        <v>311</v>
      </c>
    </row>
    <row r="215" spans="4:19" s="14" customFormat="1" ht="15.75" customHeight="1">
      <c r="D215" s="171"/>
      <c r="E215" s="172" t="s">
        <v>547</v>
      </c>
      <c r="G215" s="180"/>
      <c r="P215" s="171" t="s">
        <v>320</v>
      </c>
      <c r="Q215" s="171" t="s">
        <v>314</v>
      </c>
      <c r="R215" s="171" t="s">
        <v>322</v>
      </c>
      <c r="S215" s="171" t="s">
        <v>311</v>
      </c>
    </row>
    <row r="216" spans="4:19" s="14" customFormat="1" ht="15.75" customHeight="1">
      <c r="D216" s="174"/>
      <c r="E216" s="175" t="s">
        <v>532</v>
      </c>
      <c r="G216" s="176">
        <v>19.8</v>
      </c>
      <c r="P216" s="174" t="s">
        <v>320</v>
      </c>
      <c r="Q216" s="174" t="s">
        <v>320</v>
      </c>
      <c r="R216" s="174" t="s">
        <v>322</v>
      </c>
      <c r="S216" s="174" t="s">
        <v>311</v>
      </c>
    </row>
    <row r="217" spans="4:19" s="14" customFormat="1" ht="15.75" customHeight="1">
      <c r="D217" s="171"/>
      <c r="E217" s="172" t="s">
        <v>548</v>
      </c>
      <c r="G217" s="180"/>
      <c r="P217" s="171" t="s">
        <v>320</v>
      </c>
      <c r="Q217" s="171" t="s">
        <v>314</v>
      </c>
      <c r="R217" s="171" t="s">
        <v>322</v>
      </c>
      <c r="S217" s="171" t="s">
        <v>311</v>
      </c>
    </row>
    <row r="218" spans="4:19" s="14" customFormat="1" ht="15.75" customHeight="1">
      <c r="D218" s="171"/>
      <c r="E218" s="172" t="s">
        <v>549</v>
      </c>
      <c r="G218" s="180"/>
      <c r="P218" s="171" t="s">
        <v>320</v>
      </c>
      <c r="Q218" s="171" t="s">
        <v>314</v>
      </c>
      <c r="R218" s="171" t="s">
        <v>322</v>
      </c>
      <c r="S218" s="171" t="s">
        <v>311</v>
      </c>
    </row>
    <row r="219" spans="4:19" s="14" customFormat="1" ht="15.75" customHeight="1">
      <c r="D219" s="174"/>
      <c r="E219" s="175" t="s">
        <v>550</v>
      </c>
      <c r="G219" s="176">
        <v>41.4</v>
      </c>
      <c r="P219" s="174" t="s">
        <v>320</v>
      </c>
      <c r="Q219" s="174" t="s">
        <v>320</v>
      </c>
      <c r="R219" s="174" t="s">
        <v>322</v>
      </c>
      <c r="S219" s="174" t="s">
        <v>311</v>
      </c>
    </row>
    <row r="220" spans="4:19" s="14" customFormat="1" ht="15.75" customHeight="1">
      <c r="D220" s="171"/>
      <c r="E220" s="172" t="s">
        <v>551</v>
      </c>
      <c r="G220" s="180"/>
      <c r="P220" s="171" t="s">
        <v>320</v>
      </c>
      <c r="Q220" s="171" t="s">
        <v>314</v>
      </c>
      <c r="R220" s="171" t="s">
        <v>322</v>
      </c>
      <c r="S220" s="171" t="s">
        <v>311</v>
      </c>
    </row>
    <row r="221" spans="4:19" s="14" customFormat="1" ht="15.75" customHeight="1">
      <c r="D221" s="174"/>
      <c r="E221" s="175" t="s">
        <v>552</v>
      </c>
      <c r="G221" s="176">
        <v>21.3</v>
      </c>
      <c r="P221" s="174" t="s">
        <v>320</v>
      </c>
      <c r="Q221" s="174" t="s">
        <v>320</v>
      </c>
      <c r="R221" s="174" t="s">
        <v>322</v>
      </c>
      <c r="S221" s="174" t="s">
        <v>311</v>
      </c>
    </row>
    <row r="222" spans="4:19" s="14" customFormat="1" ht="15.75" customHeight="1">
      <c r="D222" s="171"/>
      <c r="E222" s="172" t="s">
        <v>553</v>
      </c>
      <c r="G222" s="180"/>
      <c r="P222" s="171" t="s">
        <v>320</v>
      </c>
      <c r="Q222" s="171" t="s">
        <v>314</v>
      </c>
      <c r="R222" s="171" t="s">
        <v>322</v>
      </c>
      <c r="S222" s="171" t="s">
        <v>311</v>
      </c>
    </row>
    <row r="223" spans="4:19" s="14" customFormat="1" ht="15.75" customHeight="1">
      <c r="D223" s="174"/>
      <c r="E223" s="175" t="s">
        <v>554</v>
      </c>
      <c r="G223" s="176">
        <v>39.6</v>
      </c>
      <c r="P223" s="174" t="s">
        <v>320</v>
      </c>
      <c r="Q223" s="174" t="s">
        <v>320</v>
      </c>
      <c r="R223" s="174" t="s">
        <v>322</v>
      </c>
      <c r="S223" s="174" t="s">
        <v>311</v>
      </c>
    </row>
    <row r="224" spans="4:19" s="14" customFormat="1" ht="15.75" customHeight="1">
      <c r="D224" s="171"/>
      <c r="E224" s="172" t="s">
        <v>453</v>
      </c>
      <c r="G224" s="180"/>
      <c r="P224" s="171" t="s">
        <v>320</v>
      </c>
      <c r="Q224" s="171" t="s">
        <v>314</v>
      </c>
      <c r="R224" s="171" t="s">
        <v>322</v>
      </c>
      <c r="S224" s="171" t="s">
        <v>311</v>
      </c>
    </row>
    <row r="225" spans="4:19" s="14" customFormat="1" ht="15.75" customHeight="1">
      <c r="D225" s="174"/>
      <c r="E225" s="175" t="s">
        <v>555</v>
      </c>
      <c r="G225" s="176">
        <v>10.53</v>
      </c>
      <c r="P225" s="174" t="s">
        <v>320</v>
      </c>
      <c r="Q225" s="174" t="s">
        <v>320</v>
      </c>
      <c r="R225" s="174" t="s">
        <v>322</v>
      </c>
      <c r="S225" s="174" t="s">
        <v>311</v>
      </c>
    </row>
    <row r="226" spans="4:19" s="14" customFormat="1" ht="15.75" customHeight="1">
      <c r="D226" s="171"/>
      <c r="E226" s="172" t="s">
        <v>454</v>
      </c>
      <c r="G226" s="180"/>
      <c r="P226" s="171" t="s">
        <v>320</v>
      </c>
      <c r="Q226" s="171" t="s">
        <v>314</v>
      </c>
      <c r="R226" s="171" t="s">
        <v>322</v>
      </c>
      <c r="S226" s="171" t="s">
        <v>311</v>
      </c>
    </row>
    <row r="227" spans="4:19" s="14" customFormat="1" ht="15.75" customHeight="1">
      <c r="D227" s="174"/>
      <c r="E227" s="175" t="s">
        <v>536</v>
      </c>
      <c r="G227" s="176">
        <v>9.2</v>
      </c>
      <c r="P227" s="174" t="s">
        <v>320</v>
      </c>
      <c r="Q227" s="174" t="s">
        <v>320</v>
      </c>
      <c r="R227" s="174" t="s">
        <v>322</v>
      </c>
      <c r="S227" s="174" t="s">
        <v>311</v>
      </c>
    </row>
    <row r="228" spans="4:19" s="14" customFormat="1" ht="15.75" customHeight="1">
      <c r="D228" s="171"/>
      <c r="E228" s="172" t="s">
        <v>556</v>
      </c>
      <c r="G228" s="180"/>
      <c r="P228" s="171" t="s">
        <v>320</v>
      </c>
      <c r="Q228" s="171" t="s">
        <v>314</v>
      </c>
      <c r="R228" s="171" t="s">
        <v>322</v>
      </c>
      <c r="S228" s="171" t="s">
        <v>311</v>
      </c>
    </row>
    <row r="229" spans="4:19" s="14" customFormat="1" ht="15.75" customHeight="1">
      <c r="D229" s="174"/>
      <c r="E229" s="175" t="s">
        <v>557</v>
      </c>
      <c r="G229" s="176">
        <v>33</v>
      </c>
      <c r="P229" s="174" t="s">
        <v>320</v>
      </c>
      <c r="Q229" s="174" t="s">
        <v>320</v>
      </c>
      <c r="R229" s="174" t="s">
        <v>322</v>
      </c>
      <c r="S229" s="174" t="s">
        <v>311</v>
      </c>
    </row>
    <row r="230" spans="4:19" s="14" customFormat="1" ht="15.75" customHeight="1">
      <c r="D230" s="174"/>
      <c r="E230" s="175" t="s">
        <v>558</v>
      </c>
      <c r="G230" s="176">
        <v>23.6</v>
      </c>
      <c r="P230" s="174" t="s">
        <v>320</v>
      </c>
      <c r="Q230" s="174" t="s">
        <v>320</v>
      </c>
      <c r="R230" s="174" t="s">
        <v>322</v>
      </c>
      <c r="S230" s="174" t="s">
        <v>311</v>
      </c>
    </row>
    <row r="231" spans="4:19" s="14" customFormat="1" ht="15.75" customHeight="1">
      <c r="D231" s="174"/>
      <c r="E231" s="175" t="s">
        <v>559</v>
      </c>
      <c r="G231" s="176">
        <v>26.4</v>
      </c>
      <c r="P231" s="174" t="s">
        <v>320</v>
      </c>
      <c r="Q231" s="174" t="s">
        <v>320</v>
      </c>
      <c r="R231" s="174" t="s">
        <v>322</v>
      </c>
      <c r="S231" s="174" t="s">
        <v>311</v>
      </c>
    </row>
    <row r="232" spans="4:19" s="14" customFormat="1" ht="15.75" customHeight="1">
      <c r="D232" s="174"/>
      <c r="E232" s="175" t="s">
        <v>560</v>
      </c>
      <c r="G232" s="176">
        <v>12</v>
      </c>
      <c r="P232" s="174" t="s">
        <v>320</v>
      </c>
      <c r="Q232" s="174" t="s">
        <v>320</v>
      </c>
      <c r="R232" s="174" t="s">
        <v>322</v>
      </c>
      <c r="S232" s="174" t="s">
        <v>311</v>
      </c>
    </row>
    <row r="233" spans="4:19" s="14" customFormat="1" ht="15.75" customHeight="1">
      <c r="D233" s="174"/>
      <c r="E233" s="175" t="s">
        <v>561</v>
      </c>
      <c r="G233" s="176">
        <v>6.6</v>
      </c>
      <c r="P233" s="174" t="s">
        <v>320</v>
      </c>
      <c r="Q233" s="174" t="s">
        <v>320</v>
      </c>
      <c r="R233" s="174" t="s">
        <v>322</v>
      </c>
      <c r="S233" s="174" t="s">
        <v>311</v>
      </c>
    </row>
    <row r="234" spans="4:19" s="14" customFormat="1" ht="15.75" customHeight="1">
      <c r="D234" s="174"/>
      <c r="E234" s="175" t="s">
        <v>561</v>
      </c>
      <c r="G234" s="176">
        <v>6.6</v>
      </c>
      <c r="P234" s="174" t="s">
        <v>320</v>
      </c>
      <c r="Q234" s="174" t="s">
        <v>320</v>
      </c>
      <c r="R234" s="174" t="s">
        <v>322</v>
      </c>
      <c r="S234" s="174" t="s">
        <v>311</v>
      </c>
    </row>
    <row r="235" spans="4:19" s="14" customFormat="1" ht="15.75" customHeight="1">
      <c r="D235" s="174"/>
      <c r="E235" s="175" t="s">
        <v>562</v>
      </c>
      <c r="G235" s="176">
        <v>30</v>
      </c>
      <c r="P235" s="174" t="s">
        <v>320</v>
      </c>
      <c r="Q235" s="174" t="s">
        <v>320</v>
      </c>
      <c r="R235" s="174" t="s">
        <v>322</v>
      </c>
      <c r="S235" s="174" t="s">
        <v>311</v>
      </c>
    </row>
    <row r="236" spans="4:19" s="14" customFormat="1" ht="15.75" customHeight="1">
      <c r="D236" s="174"/>
      <c r="E236" s="175" t="s">
        <v>563</v>
      </c>
      <c r="G236" s="176">
        <v>58.8</v>
      </c>
      <c r="P236" s="174" t="s">
        <v>320</v>
      </c>
      <c r="Q236" s="174" t="s">
        <v>320</v>
      </c>
      <c r="R236" s="174" t="s">
        <v>322</v>
      </c>
      <c r="S236" s="174" t="s">
        <v>311</v>
      </c>
    </row>
    <row r="237" spans="4:19" s="14" customFormat="1" ht="15.75" customHeight="1">
      <c r="D237" s="174"/>
      <c r="E237" s="175" t="s">
        <v>557</v>
      </c>
      <c r="G237" s="176">
        <v>33</v>
      </c>
      <c r="P237" s="174" t="s">
        <v>320</v>
      </c>
      <c r="Q237" s="174" t="s">
        <v>320</v>
      </c>
      <c r="R237" s="174" t="s">
        <v>322</v>
      </c>
      <c r="S237" s="174" t="s">
        <v>311</v>
      </c>
    </row>
    <row r="238" spans="4:19" s="14" customFormat="1" ht="15.75" customHeight="1">
      <c r="D238" s="171"/>
      <c r="E238" s="172" t="s">
        <v>473</v>
      </c>
      <c r="G238" s="180"/>
      <c r="P238" s="171" t="s">
        <v>320</v>
      </c>
      <c r="Q238" s="171" t="s">
        <v>314</v>
      </c>
      <c r="R238" s="171" t="s">
        <v>322</v>
      </c>
      <c r="S238" s="171" t="s">
        <v>311</v>
      </c>
    </row>
    <row r="239" spans="4:19" s="14" customFormat="1" ht="15.75" customHeight="1">
      <c r="D239" s="174"/>
      <c r="E239" s="175" t="s">
        <v>563</v>
      </c>
      <c r="G239" s="176">
        <v>58.8</v>
      </c>
      <c r="P239" s="174" t="s">
        <v>320</v>
      </c>
      <c r="Q239" s="174" t="s">
        <v>320</v>
      </c>
      <c r="R239" s="174" t="s">
        <v>322</v>
      </c>
      <c r="S239" s="174" t="s">
        <v>311</v>
      </c>
    </row>
    <row r="240" spans="4:19" s="14" customFormat="1" ht="15.75" customHeight="1">
      <c r="D240" s="177"/>
      <c r="E240" s="178" t="s">
        <v>325</v>
      </c>
      <c r="G240" s="179">
        <v>824.44</v>
      </c>
      <c r="P240" s="177" t="s">
        <v>320</v>
      </c>
      <c r="Q240" s="177" t="s">
        <v>326</v>
      </c>
      <c r="R240" s="177" t="s">
        <v>322</v>
      </c>
      <c r="S240" s="177" t="s">
        <v>314</v>
      </c>
    </row>
    <row r="241" spans="1:16" s="14" customFormat="1" ht="13.5" customHeight="1">
      <c r="A241" s="163" t="s">
        <v>564</v>
      </c>
      <c r="B241" s="163" t="s">
        <v>315</v>
      </c>
      <c r="C241" s="163" t="s">
        <v>333</v>
      </c>
      <c r="D241" s="164" t="s">
        <v>565</v>
      </c>
      <c r="E241" s="165" t="s">
        <v>566</v>
      </c>
      <c r="F241" s="163" t="s">
        <v>400</v>
      </c>
      <c r="G241" s="166">
        <v>203.96</v>
      </c>
      <c r="H241" s="167"/>
      <c r="I241" s="167">
        <f>ROUND(G241*H241,2)</f>
        <v>0</v>
      </c>
      <c r="J241" s="168">
        <v>0.0154</v>
      </c>
      <c r="K241" s="166">
        <f>G241*J241</f>
        <v>3.1409840000000004</v>
      </c>
      <c r="L241" s="168">
        <v>0</v>
      </c>
      <c r="M241" s="166">
        <f>G241*L241</f>
        <v>0</v>
      </c>
      <c r="N241" s="169">
        <v>20</v>
      </c>
      <c r="O241" s="170">
        <v>4</v>
      </c>
      <c r="P241" s="14" t="s">
        <v>320</v>
      </c>
    </row>
    <row r="242" spans="4:19" s="14" customFormat="1" ht="15.75" customHeight="1">
      <c r="D242" s="171"/>
      <c r="E242" s="172" t="s">
        <v>567</v>
      </c>
      <c r="G242" s="173"/>
      <c r="P242" s="171" t="s">
        <v>320</v>
      </c>
      <c r="Q242" s="171" t="s">
        <v>314</v>
      </c>
      <c r="R242" s="171" t="s">
        <v>322</v>
      </c>
      <c r="S242" s="171" t="s">
        <v>311</v>
      </c>
    </row>
    <row r="243" spans="4:19" s="14" customFormat="1" ht="15.75" customHeight="1">
      <c r="D243" s="171"/>
      <c r="E243" s="172" t="s">
        <v>448</v>
      </c>
      <c r="G243" s="173"/>
      <c r="P243" s="171" t="s">
        <v>320</v>
      </c>
      <c r="Q243" s="171" t="s">
        <v>314</v>
      </c>
      <c r="R243" s="171" t="s">
        <v>322</v>
      </c>
      <c r="S243" s="171" t="s">
        <v>311</v>
      </c>
    </row>
    <row r="244" spans="4:19" s="14" customFormat="1" ht="15.75" customHeight="1">
      <c r="D244" s="174"/>
      <c r="E244" s="175" t="s">
        <v>568</v>
      </c>
      <c r="G244" s="176">
        <v>131.04</v>
      </c>
      <c r="P244" s="174" t="s">
        <v>320</v>
      </c>
      <c r="Q244" s="174" t="s">
        <v>320</v>
      </c>
      <c r="R244" s="174" t="s">
        <v>322</v>
      </c>
      <c r="S244" s="174" t="s">
        <v>311</v>
      </c>
    </row>
    <row r="245" spans="4:19" s="14" customFormat="1" ht="15.75" customHeight="1">
      <c r="D245" s="171"/>
      <c r="E245" s="172" t="s">
        <v>569</v>
      </c>
      <c r="G245" s="180"/>
      <c r="P245" s="171" t="s">
        <v>320</v>
      </c>
      <c r="Q245" s="171" t="s">
        <v>314</v>
      </c>
      <c r="R245" s="171" t="s">
        <v>322</v>
      </c>
      <c r="S245" s="171" t="s">
        <v>311</v>
      </c>
    </row>
    <row r="246" spans="4:19" s="14" customFormat="1" ht="15.75" customHeight="1">
      <c r="D246" s="174"/>
      <c r="E246" s="175" t="s">
        <v>570</v>
      </c>
      <c r="G246" s="176">
        <v>19.32</v>
      </c>
      <c r="P246" s="174" t="s">
        <v>320</v>
      </c>
      <c r="Q246" s="174" t="s">
        <v>320</v>
      </c>
      <c r="R246" s="174" t="s">
        <v>322</v>
      </c>
      <c r="S246" s="174" t="s">
        <v>311</v>
      </c>
    </row>
    <row r="247" spans="4:19" s="14" customFormat="1" ht="15.75" customHeight="1">
      <c r="D247" s="171"/>
      <c r="E247" s="172" t="s">
        <v>571</v>
      </c>
      <c r="G247" s="180"/>
      <c r="P247" s="171" t="s">
        <v>320</v>
      </c>
      <c r="Q247" s="171" t="s">
        <v>314</v>
      </c>
      <c r="R247" s="171" t="s">
        <v>322</v>
      </c>
      <c r="S247" s="171" t="s">
        <v>311</v>
      </c>
    </row>
    <row r="248" spans="4:19" s="14" customFormat="1" ht="15.75" customHeight="1">
      <c r="D248" s="174"/>
      <c r="E248" s="175" t="s">
        <v>572</v>
      </c>
      <c r="G248" s="176">
        <v>53.6</v>
      </c>
      <c r="P248" s="174" t="s">
        <v>320</v>
      </c>
      <c r="Q248" s="174" t="s">
        <v>320</v>
      </c>
      <c r="R248" s="174" t="s">
        <v>322</v>
      </c>
      <c r="S248" s="174" t="s">
        <v>311</v>
      </c>
    </row>
    <row r="249" spans="4:19" s="14" customFormat="1" ht="15.75" customHeight="1">
      <c r="D249" s="177"/>
      <c r="E249" s="178" t="s">
        <v>325</v>
      </c>
      <c r="G249" s="179">
        <v>203.96</v>
      </c>
      <c r="P249" s="177" t="s">
        <v>320</v>
      </c>
      <c r="Q249" s="177" t="s">
        <v>326</v>
      </c>
      <c r="R249" s="177" t="s">
        <v>322</v>
      </c>
      <c r="S249" s="177" t="s">
        <v>314</v>
      </c>
    </row>
    <row r="250" spans="1:16" s="14" customFormat="1" ht="13.5" customHeight="1">
      <c r="A250" s="163" t="s">
        <v>573</v>
      </c>
      <c r="B250" s="163" t="s">
        <v>315</v>
      </c>
      <c r="C250" s="163" t="s">
        <v>333</v>
      </c>
      <c r="D250" s="164" t="s">
        <v>574</v>
      </c>
      <c r="E250" s="165" t="s">
        <v>575</v>
      </c>
      <c r="F250" s="163" t="s">
        <v>400</v>
      </c>
      <c r="G250" s="166">
        <v>282.048</v>
      </c>
      <c r="H250" s="167"/>
      <c r="I250" s="167">
        <f>ROUND(G250*H250,2)</f>
        <v>0</v>
      </c>
      <c r="J250" s="168">
        <v>0.01838</v>
      </c>
      <c r="K250" s="166">
        <f>G250*J250</f>
        <v>5.18404224</v>
      </c>
      <c r="L250" s="168">
        <v>0</v>
      </c>
      <c r="M250" s="166">
        <f>G250*L250</f>
        <v>0</v>
      </c>
      <c r="N250" s="169">
        <v>20</v>
      </c>
      <c r="O250" s="170">
        <v>4</v>
      </c>
      <c r="P250" s="14" t="s">
        <v>320</v>
      </c>
    </row>
    <row r="251" spans="4:19" s="14" customFormat="1" ht="15.75" customHeight="1">
      <c r="D251" s="171"/>
      <c r="E251" s="172" t="s">
        <v>576</v>
      </c>
      <c r="G251" s="173"/>
      <c r="P251" s="171" t="s">
        <v>320</v>
      </c>
      <c r="Q251" s="171" t="s">
        <v>314</v>
      </c>
      <c r="R251" s="171" t="s">
        <v>322</v>
      </c>
      <c r="S251" s="171" t="s">
        <v>311</v>
      </c>
    </row>
    <row r="252" spans="4:19" s="14" customFormat="1" ht="15.75" customHeight="1">
      <c r="D252" s="171"/>
      <c r="E252" s="172" t="s">
        <v>577</v>
      </c>
      <c r="G252" s="173"/>
      <c r="P252" s="171" t="s">
        <v>320</v>
      </c>
      <c r="Q252" s="171" t="s">
        <v>314</v>
      </c>
      <c r="R252" s="171" t="s">
        <v>322</v>
      </c>
      <c r="S252" s="171" t="s">
        <v>311</v>
      </c>
    </row>
    <row r="253" spans="4:19" s="14" customFormat="1" ht="15.75" customHeight="1">
      <c r="D253" s="174"/>
      <c r="E253" s="175" t="s">
        <v>578</v>
      </c>
      <c r="G253" s="176">
        <v>15.9</v>
      </c>
      <c r="P253" s="174" t="s">
        <v>320</v>
      </c>
      <c r="Q253" s="174" t="s">
        <v>320</v>
      </c>
      <c r="R253" s="174" t="s">
        <v>322</v>
      </c>
      <c r="S253" s="174" t="s">
        <v>311</v>
      </c>
    </row>
    <row r="254" spans="4:19" s="14" customFormat="1" ht="15.75" customHeight="1">
      <c r="D254" s="171"/>
      <c r="E254" s="172" t="s">
        <v>533</v>
      </c>
      <c r="G254" s="180"/>
      <c r="P254" s="171" t="s">
        <v>320</v>
      </c>
      <c r="Q254" s="171" t="s">
        <v>314</v>
      </c>
      <c r="R254" s="171" t="s">
        <v>322</v>
      </c>
      <c r="S254" s="171" t="s">
        <v>311</v>
      </c>
    </row>
    <row r="255" spans="4:19" s="14" customFormat="1" ht="15.75" customHeight="1">
      <c r="D255" s="174"/>
      <c r="E255" s="175" t="s">
        <v>579</v>
      </c>
      <c r="G255" s="176">
        <v>7.76</v>
      </c>
      <c r="P255" s="174" t="s">
        <v>320</v>
      </c>
      <c r="Q255" s="174" t="s">
        <v>320</v>
      </c>
      <c r="R255" s="174" t="s">
        <v>322</v>
      </c>
      <c r="S255" s="174" t="s">
        <v>311</v>
      </c>
    </row>
    <row r="256" spans="4:19" s="14" customFormat="1" ht="15.75" customHeight="1">
      <c r="D256" s="174"/>
      <c r="E256" s="175" t="s">
        <v>580</v>
      </c>
      <c r="G256" s="176">
        <v>2.1</v>
      </c>
      <c r="P256" s="174" t="s">
        <v>320</v>
      </c>
      <c r="Q256" s="174" t="s">
        <v>320</v>
      </c>
      <c r="R256" s="174" t="s">
        <v>322</v>
      </c>
      <c r="S256" s="174" t="s">
        <v>311</v>
      </c>
    </row>
    <row r="257" spans="4:19" s="14" customFormat="1" ht="15.75" customHeight="1">
      <c r="D257" s="190"/>
      <c r="E257" s="191" t="s">
        <v>581</v>
      </c>
      <c r="G257" s="192">
        <v>25.76</v>
      </c>
      <c r="P257" s="190" t="s">
        <v>320</v>
      </c>
      <c r="Q257" s="190" t="s">
        <v>332</v>
      </c>
      <c r="R257" s="190" t="s">
        <v>322</v>
      </c>
      <c r="S257" s="190" t="s">
        <v>311</v>
      </c>
    </row>
    <row r="258" spans="4:19" s="14" customFormat="1" ht="15.75" customHeight="1">
      <c r="D258" s="171"/>
      <c r="E258" s="172" t="s">
        <v>582</v>
      </c>
      <c r="G258" s="180"/>
      <c r="P258" s="171" t="s">
        <v>320</v>
      </c>
      <c r="Q258" s="171" t="s">
        <v>314</v>
      </c>
      <c r="R258" s="171" t="s">
        <v>322</v>
      </c>
      <c r="S258" s="171" t="s">
        <v>311</v>
      </c>
    </row>
    <row r="259" spans="4:19" s="14" customFormat="1" ht="15.75" customHeight="1">
      <c r="D259" s="174"/>
      <c r="E259" s="175" t="s">
        <v>579</v>
      </c>
      <c r="G259" s="176">
        <v>7.76</v>
      </c>
      <c r="P259" s="174" t="s">
        <v>320</v>
      </c>
      <c r="Q259" s="174" t="s">
        <v>320</v>
      </c>
      <c r="R259" s="174" t="s">
        <v>322</v>
      </c>
      <c r="S259" s="174" t="s">
        <v>311</v>
      </c>
    </row>
    <row r="260" spans="4:19" s="14" customFormat="1" ht="15.75" customHeight="1">
      <c r="D260" s="174"/>
      <c r="E260" s="175" t="s">
        <v>583</v>
      </c>
      <c r="G260" s="176">
        <v>7.8</v>
      </c>
      <c r="P260" s="174" t="s">
        <v>320</v>
      </c>
      <c r="Q260" s="174" t="s">
        <v>320</v>
      </c>
      <c r="R260" s="174" t="s">
        <v>322</v>
      </c>
      <c r="S260" s="174" t="s">
        <v>311</v>
      </c>
    </row>
    <row r="261" spans="4:19" s="14" customFormat="1" ht="15.75" customHeight="1">
      <c r="D261" s="190"/>
      <c r="E261" s="191" t="s">
        <v>581</v>
      </c>
      <c r="G261" s="192">
        <v>15.56</v>
      </c>
      <c r="P261" s="190" t="s">
        <v>320</v>
      </c>
      <c r="Q261" s="190" t="s">
        <v>332</v>
      </c>
      <c r="R261" s="190" t="s">
        <v>322</v>
      </c>
      <c r="S261" s="190" t="s">
        <v>311</v>
      </c>
    </row>
    <row r="262" spans="4:19" s="14" customFormat="1" ht="15.75" customHeight="1">
      <c r="D262" s="171"/>
      <c r="E262" s="172" t="s">
        <v>584</v>
      </c>
      <c r="G262" s="180"/>
      <c r="P262" s="171" t="s">
        <v>320</v>
      </c>
      <c r="Q262" s="171" t="s">
        <v>314</v>
      </c>
      <c r="R262" s="171" t="s">
        <v>322</v>
      </c>
      <c r="S262" s="171" t="s">
        <v>311</v>
      </c>
    </row>
    <row r="263" spans="4:19" s="14" customFormat="1" ht="15.75" customHeight="1">
      <c r="D263" s="174"/>
      <c r="E263" s="175" t="s">
        <v>585</v>
      </c>
      <c r="G263" s="176">
        <v>13.2</v>
      </c>
      <c r="P263" s="174" t="s">
        <v>320</v>
      </c>
      <c r="Q263" s="174" t="s">
        <v>320</v>
      </c>
      <c r="R263" s="174" t="s">
        <v>322</v>
      </c>
      <c r="S263" s="174" t="s">
        <v>311</v>
      </c>
    </row>
    <row r="264" spans="4:19" s="14" customFormat="1" ht="15.75" customHeight="1">
      <c r="D264" s="190"/>
      <c r="E264" s="191" t="s">
        <v>581</v>
      </c>
      <c r="G264" s="192">
        <v>13.2</v>
      </c>
      <c r="P264" s="190" t="s">
        <v>320</v>
      </c>
      <c r="Q264" s="190" t="s">
        <v>332</v>
      </c>
      <c r="R264" s="190" t="s">
        <v>322</v>
      </c>
      <c r="S264" s="190" t="s">
        <v>311</v>
      </c>
    </row>
    <row r="265" spans="4:19" s="14" customFormat="1" ht="15.75" customHeight="1">
      <c r="D265" s="171"/>
      <c r="E265" s="172" t="s">
        <v>464</v>
      </c>
      <c r="G265" s="180"/>
      <c r="P265" s="171" t="s">
        <v>320</v>
      </c>
      <c r="Q265" s="171" t="s">
        <v>314</v>
      </c>
      <c r="R265" s="171" t="s">
        <v>322</v>
      </c>
      <c r="S265" s="171" t="s">
        <v>311</v>
      </c>
    </row>
    <row r="266" spans="4:19" s="14" customFormat="1" ht="15.75" customHeight="1">
      <c r="D266" s="174"/>
      <c r="E266" s="175" t="s">
        <v>585</v>
      </c>
      <c r="G266" s="176">
        <v>13.2</v>
      </c>
      <c r="P266" s="174" t="s">
        <v>320</v>
      </c>
      <c r="Q266" s="174" t="s">
        <v>320</v>
      </c>
      <c r="R266" s="174" t="s">
        <v>322</v>
      </c>
      <c r="S266" s="174" t="s">
        <v>311</v>
      </c>
    </row>
    <row r="267" spans="4:19" s="14" customFormat="1" ht="15.75" customHeight="1">
      <c r="D267" s="171"/>
      <c r="E267" s="172" t="s">
        <v>586</v>
      </c>
      <c r="G267" s="180"/>
      <c r="P267" s="171" t="s">
        <v>320</v>
      </c>
      <c r="Q267" s="171" t="s">
        <v>314</v>
      </c>
      <c r="R267" s="171" t="s">
        <v>322</v>
      </c>
      <c r="S267" s="171" t="s">
        <v>311</v>
      </c>
    </row>
    <row r="268" spans="4:19" s="14" customFormat="1" ht="15.75" customHeight="1">
      <c r="D268" s="174"/>
      <c r="E268" s="175" t="s">
        <v>587</v>
      </c>
      <c r="G268" s="176">
        <v>9.68</v>
      </c>
      <c r="P268" s="174" t="s">
        <v>320</v>
      </c>
      <c r="Q268" s="174" t="s">
        <v>320</v>
      </c>
      <c r="R268" s="174" t="s">
        <v>322</v>
      </c>
      <c r="S268" s="174" t="s">
        <v>311</v>
      </c>
    </row>
    <row r="269" spans="4:19" s="14" customFormat="1" ht="15.75" customHeight="1">
      <c r="D269" s="190"/>
      <c r="E269" s="191" t="s">
        <v>581</v>
      </c>
      <c r="G269" s="192">
        <v>22.88</v>
      </c>
      <c r="P269" s="190" t="s">
        <v>320</v>
      </c>
      <c r="Q269" s="190" t="s">
        <v>332</v>
      </c>
      <c r="R269" s="190" t="s">
        <v>322</v>
      </c>
      <c r="S269" s="190" t="s">
        <v>311</v>
      </c>
    </row>
    <row r="270" spans="4:19" s="14" customFormat="1" ht="15.75" customHeight="1">
      <c r="D270" s="171"/>
      <c r="E270" s="172" t="s">
        <v>588</v>
      </c>
      <c r="G270" s="180"/>
      <c r="P270" s="171" t="s">
        <v>320</v>
      </c>
      <c r="Q270" s="171" t="s">
        <v>314</v>
      </c>
      <c r="R270" s="171" t="s">
        <v>322</v>
      </c>
      <c r="S270" s="171" t="s">
        <v>311</v>
      </c>
    </row>
    <row r="271" spans="4:19" s="14" customFormat="1" ht="15.75" customHeight="1">
      <c r="D271" s="174"/>
      <c r="E271" s="175" t="s">
        <v>589</v>
      </c>
      <c r="G271" s="176">
        <v>7.4</v>
      </c>
      <c r="P271" s="174" t="s">
        <v>320</v>
      </c>
      <c r="Q271" s="174" t="s">
        <v>320</v>
      </c>
      <c r="R271" s="174" t="s">
        <v>322</v>
      </c>
      <c r="S271" s="174" t="s">
        <v>311</v>
      </c>
    </row>
    <row r="272" spans="4:19" s="14" customFormat="1" ht="15.75" customHeight="1">
      <c r="D272" s="190"/>
      <c r="E272" s="191" t="s">
        <v>581</v>
      </c>
      <c r="G272" s="192">
        <v>7.4</v>
      </c>
      <c r="P272" s="190" t="s">
        <v>320</v>
      </c>
      <c r="Q272" s="190" t="s">
        <v>332</v>
      </c>
      <c r="R272" s="190" t="s">
        <v>322</v>
      </c>
      <c r="S272" s="190" t="s">
        <v>311</v>
      </c>
    </row>
    <row r="273" spans="4:19" s="14" customFormat="1" ht="15.75" customHeight="1">
      <c r="D273" s="171"/>
      <c r="E273" s="172" t="s">
        <v>590</v>
      </c>
      <c r="G273" s="180"/>
      <c r="P273" s="171" t="s">
        <v>320</v>
      </c>
      <c r="Q273" s="171" t="s">
        <v>314</v>
      </c>
      <c r="R273" s="171" t="s">
        <v>322</v>
      </c>
      <c r="S273" s="171" t="s">
        <v>311</v>
      </c>
    </row>
    <row r="274" spans="4:19" s="14" customFormat="1" ht="15.75" customHeight="1">
      <c r="D274" s="174"/>
      <c r="E274" s="175" t="s">
        <v>591</v>
      </c>
      <c r="G274" s="176">
        <v>38.48</v>
      </c>
      <c r="P274" s="174" t="s">
        <v>320</v>
      </c>
      <c r="Q274" s="174" t="s">
        <v>320</v>
      </c>
      <c r="R274" s="174" t="s">
        <v>322</v>
      </c>
      <c r="S274" s="174" t="s">
        <v>311</v>
      </c>
    </row>
    <row r="275" spans="4:19" s="14" customFormat="1" ht="15.75" customHeight="1">
      <c r="D275" s="171"/>
      <c r="E275" s="172" t="s">
        <v>592</v>
      </c>
      <c r="G275" s="180"/>
      <c r="P275" s="171" t="s">
        <v>320</v>
      </c>
      <c r="Q275" s="171" t="s">
        <v>314</v>
      </c>
      <c r="R275" s="171" t="s">
        <v>322</v>
      </c>
      <c r="S275" s="171" t="s">
        <v>311</v>
      </c>
    </row>
    <row r="276" spans="4:19" s="14" customFormat="1" ht="15.75" customHeight="1">
      <c r="D276" s="174"/>
      <c r="E276" s="175" t="s">
        <v>593</v>
      </c>
      <c r="G276" s="176">
        <v>16.38</v>
      </c>
      <c r="P276" s="174" t="s">
        <v>320</v>
      </c>
      <c r="Q276" s="174" t="s">
        <v>320</v>
      </c>
      <c r="R276" s="174" t="s">
        <v>322</v>
      </c>
      <c r="S276" s="174" t="s">
        <v>311</v>
      </c>
    </row>
    <row r="277" spans="4:19" s="14" customFormat="1" ht="15.75" customHeight="1">
      <c r="D277" s="171"/>
      <c r="E277" s="172" t="s">
        <v>594</v>
      </c>
      <c r="G277" s="180"/>
      <c r="P277" s="171" t="s">
        <v>320</v>
      </c>
      <c r="Q277" s="171" t="s">
        <v>314</v>
      </c>
      <c r="R277" s="171" t="s">
        <v>322</v>
      </c>
      <c r="S277" s="171" t="s">
        <v>311</v>
      </c>
    </row>
    <row r="278" spans="4:19" s="14" customFormat="1" ht="15.75" customHeight="1">
      <c r="D278" s="174"/>
      <c r="E278" s="175" t="s">
        <v>595</v>
      </c>
      <c r="G278" s="176">
        <v>1.55</v>
      </c>
      <c r="P278" s="174" t="s">
        <v>320</v>
      </c>
      <c r="Q278" s="174" t="s">
        <v>320</v>
      </c>
      <c r="R278" s="174" t="s">
        <v>322</v>
      </c>
      <c r="S278" s="174" t="s">
        <v>311</v>
      </c>
    </row>
    <row r="279" spans="4:19" s="14" customFormat="1" ht="15.75" customHeight="1">
      <c r="D279" s="190"/>
      <c r="E279" s="191" t="s">
        <v>581</v>
      </c>
      <c r="G279" s="192">
        <v>56.41</v>
      </c>
      <c r="P279" s="190" t="s">
        <v>320</v>
      </c>
      <c r="Q279" s="190" t="s">
        <v>332</v>
      </c>
      <c r="R279" s="190" t="s">
        <v>322</v>
      </c>
      <c r="S279" s="190" t="s">
        <v>311</v>
      </c>
    </row>
    <row r="280" spans="4:19" s="14" customFormat="1" ht="15.75" customHeight="1">
      <c r="D280" s="171"/>
      <c r="E280" s="172" t="s">
        <v>596</v>
      </c>
      <c r="G280" s="180"/>
      <c r="P280" s="171" t="s">
        <v>320</v>
      </c>
      <c r="Q280" s="171" t="s">
        <v>314</v>
      </c>
      <c r="R280" s="171" t="s">
        <v>322</v>
      </c>
      <c r="S280" s="171" t="s">
        <v>311</v>
      </c>
    </row>
    <row r="281" spans="4:19" s="14" customFormat="1" ht="15.75" customHeight="1">
      <c r="D281" s="174"/>
      <c r="E281" s="175" t="s">
        <v>597</v>
      </c>
      <c r="G281" s="176">
        <v>9</v>
      </c>
      <c r="P281" s="174" t="s">
        <v>320</v>
      </c>
      <c r="Q281" s="174" t="s">
        <v>320</v>
      </c>
      <c r="R281" s="174" t="s">
        <v>322</v>
      </c>
      <c r="S281" s="174" t="s">
        <v>311</v>
      </c>
    </row>
    <row r="282" spans="4:19" s="14" customFormat="1" ht="15.75" customHeight="1">
      <c r="D282" s="190"/>
      <c r="E282" s="191" t="s">
        <v>581</v>
      </c>
      <c r="G282" s="192">
        <v>9</v>
      </c>
      <c r="P282" s="190" t="s">
        <v>320</v>
      </c>
      <c r="Q282" s="190" t="s">
        <v>332</v>
      </c>
      <c r="R282" s="190" t="s">
        <v>322</v>
      </c>
      <c r="S282" s="190" t="s">
        <v>311</v>
      </c>
    </row>
    <row r="283" spans="4:19" s="14" customFormat="1" ht="15.75" customHeight="1">
      <c r="D283" s="171"/>
      <c r="E283" s="172" t="s">
        <v>598</v>
      </c>
      <c r="G283" s="180"/>
      <c r="P283" s="171" t="s">
        <v>320</v>
      </c>
      <c r="Q283" s="171" t="s">
        <v>314</v>
      </c>
      <c r="R283" s="171" t="s">
        <v>322</v>
      </c>
      <c r="S283" s="171" t="s">
        <v>311</v>
      </c>
    </row>
    <row r="284" spans="4:19" s="14" customFormat="1" ht="15.75" customHeight="1">
      <c r="D284" s="174"/>
      <c r="E284" s="175" t="s">
        <v>599</v>
      </c>
      <c r="G284" s="176">
        <v>9.6</v>
      </c>
      <c r="P284" s="174" t="s">
        <v>320</v>
      </c>
      <c r="Q284" s="174" t="s">
        <v>320</v>
      </c>
      <c r="R284" s="174" t="s">
        <v>322</v>
      </c>
      <c r="S284" s="174" t="s">
        <v>311</v>
      </c>
    </row>
    <row r="285" spans="4:19" s="14" customFormat="1" ht="15.75" customHeight="1">
      <c r="D285" s="190"/>
      <c r="E285" s="191" t="s">
        <v>581</v>
      </c>
      <c r="G285" s="192">
        <v>9.6</v>
      </c>
      <c r="P285" s="190" t="s">
        <v>320</v>
      </c>
      <c r="Q285" s="190" t="s">
        <v>332</v>
      </c>
      <c r="R285" s="190" t="s">
        <v>322</v>
      </c>
      <c r="S285" s="190" t="s">
        <v>311</v>
      </c>
    </row>
    <row r="286" spans="4:19" s="14" customFormat="1" ht="15.75" customHeight="1">
      <c r="D286" s="171"/>
      <c r="E286" s="172" t="s">
        <v>600</v>
      </c>
      <c r="G286" s="180"/>
      <c r="P286" s="171" t="s">
        <v>320</v>
      </c>
      <c r="Q286" s="171" t="s">
        <v>314</v>
      </c>
      <c r="R286" s="171" t="s">
        <v>322</v>
      </c>
      <c r="S286" s="171" t="s">
        <v>311</v>
      </c>
    </row>
    <row r="287" spans="4:19" s="14" customFormat="1" ht="15.75" customHeight="1">
      <c r="D287" s="174"/>
      <c r="E287" s="175" t="s">
        <v>601</v>
      </c>
      <c r="G287" s="176">
        <v>11</v>
      </c>
      <c r="P287" s="174" t="s">
        <v>320</v>
      </c>
      <c r="Q287" s="174" t="s">
        <v>320</v>
      </c>
      <c r="R287" s="174" t="s">
        <v>322</v>
      </c>
      <c r="S287" s="174" t="s">
        <v>311</v>
      </c>
    </row>
    <row r="288" spans="4:19" s="14" customFormat="1" ht="15.75" customHeight="1">
      <c r="D288" s="190"/>
      <c r="E288" s="191" t="s">
        <v>581</v>
      </c>
      <c r="G288" s="192">
        <v>11</v>
      </c>
      <c r="P288" s="190" t="s">
        <v>320</v>
      </c>
      <c r="Q288" s="190" t="s">
        <v>332</v>
      </c>
      <c r="R288" s="190" t="s">
        <v>322</v>
      </c>
      <c r="S288" s="190" t="s">
        <v>311</v>
      </c>
    </row>
    <row r="289" spans="4:19" s="14" customFormat="1" ht="15.75" customHeight="1">
      <c r="D289" s="171"/>
      <c r="E289" s="172" t="s">
        <v>602</v>
      </c>
      <c r="G289" s="180"/>
      <c r="P289" s="171" t="s">
        <v>320</v>
      </c>
      <c r="Q289" s="171" t="s">
        <v>314</v>
      </c>
      <c r="R289" s="171" t="s">
        <v>322</v>
      </c>
      <c r="S289" s="171" t="s">
        <v>311</v>
      </c>
    </row>
    <row r="290" spans="4:19" s="14" customFormat="1" ht="15.75" customHeight="1">
      <c r="D290" s="174"/>
      <c r="E290" s="175" t="s">
        <v>603</v>
      </c>
      <c r="G290" s="176">
        <v>10.2</v>
      </c>
      <c r="P290" s="174" t="s">
        <v>320</v>
      </c>
      <c r="Q290" s="174" t="s">
        <v>320</v>
      </c>
      <c r="R290" s="174" t="s">
        <v>322</v>
      </c>
      <c r="S290" s="174" t="s">
        <v>311</v>
      </c>
    </row>
    <row r="291" spans="4:19" s="14" customFormat="1" ht="15.75" customHeight="1">
      <c r="D291" s="190"/>
      <c r="E291" s="191" t="s">
        <v>581</v>
      </c>
      <c r="G291" s="192">
        <v>10.2</v>
      </c>
      <c r="P291" s="190" t="s">
        <v>320</v>
      </c>
      <c r="Q291" s="190" t="s">
        <v>332</v>
      </c>
      <c r="R291" s="190" t="s">
        <v>322</v>
      </c>
      <c r="S291" s="190" t="s">
        <v>311</v>
      </c>
    </row>
    <row r="292" spans="4:19" s="14" customFormat="1" ht="15.75" customHeight="1">
      <c r="D292" s="171"/>
      <c r="E292" s="172" t="s">
        <v>448</v>
      </c>
      <c r="G292" s="180"/>
      <c r="P292" s="171" t="s">
        <v>320</v>
      </c>
      <c r="Q292" s="171" t="s">
        <v>314</v>
      </c>
      <c r="R292" s="171" t="s">
        <v>322</v>
      </c>
      <c r="S292" s="171" t="s">
        <v>311</v>
      </c>
    </row>
    <row r="293" spans="4:19" s="14" customFormat="1" ht="15.75" customHeight="1">
      <c r="D293" s="171"/>
      <c r="E293" s="172" t="s">
        <v>604</v>
      </c>
      <c r="G293" s="180"/>
      <c r="P293" s="171" t="s">
        <v>320</v>
      </c>
      <c r="Q293" s="171" t="s">
        <v>314</v>
      </c>
      <c r="R293" s="171" t="s">
        <v>322</v>
      </c>
      <c r="S293" s="171" t="s">
        <v>311</v>
      </c>
    </row>
    <row r="294" spans="4:19" s="14" customFormat="1" ht="15.75" customHeight="1">
      <c r="D294" s="174"/>
      <c r="E294" s="175" t="s">
        <v>605</v>
      </c>
      <c r="G294" s="176">
        <v>24.424</v>
      </c>
      <c r="P294" s="174" t="s">
        <v>320</v>
      </c>
      <c r="Q294" s="174" t="s">
        <v>320</v>
      </c>
      <c r="R294" s="174" t="s">
        <v>322</v>
      </c>
      <c r="S294" s="174" t="s">
        <v>311</v>
      </c>
    </row>
    <row r="295" spans="4:19" s="14" customFormat="1" ht="15.75" customHeight="1">
      <c r="D295" s="171"/>
      <c r="E295" s="172" t="s">
        <v>606</v>
      </c>
      <c r="G295" s="180"/>
      <c r="P295" s="171" t="s">
        <v>320</v>
      </c>
      <c r="Q295" s="171" t="s">
        <v>314</v>
      </c>
      <c r="R295" s="171" t="s">
        <v>322</v>
      </c>
      <c r="S295" s="171" t="s">
        <v>311</v>
      </c>
    </row>
    <row r="296" spans="4:19" s="14" customFormat="1" ht="15.75" customHeight="1">
      <c r="D296" s="174"/>
      <c r="E296" s="175" t="s">
        <v>607</v>
      </c>
      <c r="G296" s="176">
        <v>33.024</v>
      </c>
      <c r="P296" s="174" t="s">
        <v>320</v>
      </c>
      <c r="Q296" s="174" t="s">
        <v>320</v>
      </c>
      <c r="R296" s="174" t="s">
        <v>322</v>
      </c>
      <c r="S296" s="174" t="s">
        <v>311</v>
      </c>
    </row>
    <row r="297" spans="4:19" s="14" customFormat="1" ht="15.75" customHeight="1">
      <c r="D297" s="171"/>
      <c r="E297" s="172" t="s">
        <v>533</v>
      </c>
      <c r="G297" s="180"/>
      <c r="P297" s="171" t="s">
        <v>320</v>
      </c>
      <c r="Q297" s="171" t="s">
        <v>314</v>
      </c>
      <c r="R297" s="171" t="s">
        <v>322</v>
      </c>
      <c r="S297" s="171" t="s">
        <v>311</v>
      </c>
    </row>
    <row r="298" spans="4:19" s="14" customFormat="1" ht="15.75" customHeight="1">
      <c r="D298" s="174"/>
      <c r="E298" s="175" t="s">
        <v>608</v>
      </c>
      <c r="G298" s="176">
        <v>6.72</v>
      </c>
      <c r="P298" s="174" t="s">
        <v>320</v>
      </c>
      <c r="Q298" s="174" t="s">
        <v>320</v>
      </c>
      <c r="R298" s="174" t="s">
        <v>322</v>
      </c>
      <c r="S298" s="174" t="s">
        <v>311</v>
      </c>
    </row>
    <row r="299" spans="4:19" s="14" customFormat="1" ht="15.75" customHeight="1">
      <c r="D299" s="171"/>
      <c r="E299" s="172" t="s">
        <v>609</v>
      </c>
      <c r="G299" s="180"/>
      <c r="P299" s="171" t="s">
        <v>320</v>
      </c>
      <c r="Q299" s="171" t="s">
        <v>314</v>
      </c>
      <c r="R299" s="171" t="s">
        <v>322</v>
      </c>
      <c r="S299" s="171" t="s">
        <v>311</v>
      </c>
    </row>
    <row r="300" spans="4:19" s="14" customFormat="1" ht="15.75" customHeight="1">
      <c r="D300" s="174"/>
      <c r="E300" s="175" t="s">
        <v>534</v>
      </c>
      <c r="G300" s="176">
        <v>15.12</v>
      </c>
      <c r="P300" s="174" t="s">
        <v>320</v>
      </c>
      <c r="Q300" s="174" t="s">
        <v>320</v>
      </c>
      <c r="R300" s="174" t="s">
        <v>322</v>
      </c>
      <c r="S300" s="174" t="s">
        <v>311</v>
      </c>
    </row>
    <row r="301" spans="4:19" s="14" customFormat="1" ht="15.75" customHeight="1">
      <c r="D301" s="171"/>
      <c r="E301" s="172" t="s">
        <v>569</v>
      </c>
      <c r="G301" s="180"/>
      <c r="P301" s="171" t="s">
        <v>320</v>
      </c>
      <c r="Q301" s="171" t="s">
        <v>314</v>
      </c>
      <c r="R301" s="171" t="s">
        <v>322</v>
      </c>
      <c r="S301" s="171" t="s">
        <v>311</v>
      </c>
    </row>
    <row r="302" spans="4:19" s="14" customFormat="1" ht="15.75" customHeight="1">
      <c r="D302" s="174"/>
      <c r="E302" s="175" t="s">
        <v>610</v>
      </c>
      <c r="G302" s="176">
        <v>5.85</v>
      </c>
      <c r="P302" s="174" t="s">
        <v>320</v>
      </c>
      <c r="Q302" s="174" t="s">
        <v>320</v>
      </c>
      <c r="R302" s="174" t="s">
        <v>322</v>
      </c>
      <c r="S302" s="174" t="s">
        <v>311</v>
      </c>
    </row>
    <row r="303" spans="4:19" s="14" customFormat="1" ht="15.75" customHeight="1">
      <c r="D303" s="171"/>
      <c r="E303" s="172" t="s">
        <v>611</v>
      </c>
      <c r="G303" s="180"/>
      <c r="P303" s="171" t="s">
        <v>320</v>
      </c>
      <c r="Q303" s="171" t="s">
        <v>314</v>
      </c>
      <c r="R303" s="171" t="s">
        <v>322</v>
      </c>
      <c r="S303" s="171" t="s">
        <v>311</v>
      </c>
    </row>
    <row r="304" spans="4:19" s="14" customFormat="1" ht="15.75" customHeight="1">
      <c r="D304" s="174"/>
      <c r="E304" s="175" t="s">
        <v>612</v>
      </c>
      <c r="G304" s="176">
        <v>15.9</v>
      </c>
      <c r="P304" s="174" t="s">
        <v>320</v>
      </c>
      <c r="Q304" s="174" t="s">
        <v>320</v>
      </c>
      <c r="R304" s="174" t="s">
        <v>322</v>
      </c>
      <c r="S304" s="174" t="s">
        <v>311</v>
      </c>
    </row>
    <row r="305" spans="4:19" s="14" customFormat="1" ht="15.75" customHeight="1">
      <c r="D305" s="177"/>
      <c r="E305" s="178" t="s">
        <v>325</v>
      </c>
      <c r="G305" s="179">
        <v>282.048</v>
      </c>
      <c r="P305" s="177" t="s">
        <v>320</v>
      </c>
      <c r="Q305" s="177" t="s">
        <v>326</v>
      </c>
      <c r="R305" s="177" t="s">
        <v>322</v>
      </c>
      <c r="S305" s="177" t="s">
        <v>314</v>
      </c>
    </row>
    <row r="306" spans="1:16" s="14" customFormat="1" ht="13.5" customHeight="1">
      <c r="A306" s="163" t="s">
        <v>613</v>
      </c>
      <c r="B306" s="163" t="s">
        <v>315</v>
      </c>
      <c r="C306" s="163" t="s">
        <v>327</v>
      </c>
      <c r="D306" s="164" t="s">
        <v>614</v>
      </c>
      <c r="E306" s="165" t="s">
        <v>615</v>
      </c>
      <c r="F306" s="163" t="s">
        <v>400</v>
      </c>
      <c r="G306" s="166">
        <v>23.28</v>
      </c>
      <c r="H306" s="167"/>
      <c r="I306" s="167">
        <f>ROUND(G306*H306,2)</f>
        <v>0</v>
      </c>
      <c r="J306" s="168">
        <v>0.03358</v>
      </c>
      <c r="K306" s="166">
        <f>G306*J306</f>
        <v>0.7817424000000001</v>
      </c>
      <c r="L306" s="168">
        <v>0</v>
      </c>
      <c r="M306" s="166">
        <f>G306*L306</f>
        <v>0</v>
      </c>
      <c r="N306" s="169">
        <v>20</v>
      </c>
      <c r="O306" s="170">
        <v>4</v>
      </c>
      <c r="P306" s="14" t="s">
        <v>320</v>
      </c>
    </row>
    <row r="307" spans="4:19" s="14" customFormat="1" ht="15.75" customHeight="1">
      <c r="D307" s="171"/>
      <c r="E307" s="172" t="s">
        <v>616</v>
      </c>
      <c r="G307" s="173"/>
      <c r="P307" s="171" t="s">
        <v>320</v>
      </c>
      <c r="Q307" s="171" t="s">
        <v>314</v>
      </c>
      <c r="R307" s="171" t="s">
        <v>322</v>
      </c>
      <c r="S307" s="171" t="s">
        <v>311</v>
      </c>
    </row>
    <row r="308" spans="4:19" s="14" customFormat="1" ht="15.75" customHeight="1">
      <c r="D308" s="174"/>
      <c r="E308" s="175" t="s">
        <v>617</v>
      </c>
      <c r="G308" s="176">
        <v>1.71</v>
      </c>
      <c r="P308" s="174" t="s">
        <v>320</v>
      </c>
      <c r="Q308" s="174" t="s">
        <v>320</v>
      </c>
      <c r="R308" s="174" t="s">
        <v>322</v>
      </c>
      <c r="S308" s="174" t="s">
        <v>311</v>
      </c>
    </row>
    <row r="309" spans="4:19" s="14" customFormat="1" ht="15.75" customHeight="1">
      <c r="D309" s="171"/>
      <c r="E309" s="172" t="s">
        <v>618</v>
      </c>
      <c r="G309" s="180"/>
      <c r="P309" s="171" t="s">
        <v>320</v>
      </c>
      <c r="Q309" s="171" t="s">
        <v>314</v>
      </c>
      <c r="R309" s="171" t="s">
        <v>322</v>
      </c>
      <c r="S309" s="171" t="s">
        <v>311</v>
      </c>
    </row>
    <row r="310" spans="4:19" s="14" customFormat="1" ht="15.75" customHeight="1">
      <c r="D310" s="174"/>
      <c r="E310" s="175" t="s">
        <v>617</v>
      </c>
      <c r="G310" s="176">
        <v>1.71</v>
      </c>
      <c r="P310" s="174" t="s">
        <v>320</v>
      </c>
      <c r="Q310" s="174" t="s">
        <v>320</v>
      </c>
      <c r="R310" s="174" t="s">
        <v>322</v>
      </c>
      <c r="S310" s="174" t="s">
        <v>311</v>
      </c>
    </row>
    <row r="311" spans="4:19" s="14" customFormat="1" ht="15.75" customHeight="1">
      <c r="D311" s="171"/>
      <c r="E311" s="172" t="s">
        <v>619</v>
      </c>
      <c r="G311" s="180"/>
      <c r="P311" s="171" t="s">
        <v>320</v>
      </c>
      <c r="Q311" s="171" t="s">
        <v>314</v>
      </c>
      <c r="R311" s="171" t="s">
        <v>322</v>
      </c>
      <c r="S311" s="171" t="s">
        <v>311</v>
      </c>
    </row>
    <row r="312" spans="4:19" s="14" customFormat="1" ht="15.75" customHeight="1">
      <c r="D312" s="174"/>
      <c r="E312" s="175" t="s">
        <v>617</v>
      </c>
      <c r="G312" s="176">
        <v>1.71</v>
      </c>
      <c r="P312" s="174" t="s">
        <v>320</v>
      </c>
      <c r="Q312" s="174" t="s">
        <v>320</v>
      </c>
      <c r="R312" s="174" t="s">
        <v>322</v>
      </c>
      <c r="S312" s="174" t="s">
        <v>311</v>
      </c>
    </row>
    <row r="313" spans="4:19" s="14" customFormat="1" ht="15.75" customHeight="1">
      <c r="D313" s="171"/>
      <c r="E313" s="172" t="s">
        <v>620</v>
      </c>
      <c r="G313" s="180"/>
      <c r="P313" s="171" t="s">
        <v>320</v>
      </c>
      <c r="Q313" s="171" t="s">
        <v>314</v>
      </c>
      <c r="R313" s="171" t="s">
        <v>322</v>
      </c>
      <c r="S313" s="171" t="s">
        <v>311</v>
      </c>
    </row>
    <row r="314" spans="4:19" s="14" customFormat="1" ht="15.75" customHeight="1">
      <c r="D314" s="174"/>
      <c r="E314" s="175" t="s">
        <v>617</v>
      </c>
      <c r="G314" s="176">
        <v>1.71</v>
      </c>
      <c r="P314" s="174" t="s">
        <v>320</v>
      </c>
      <c r="Q314" s="174" t="s">
        <v>320</v>
      </c>
      <c r="R314" s="174" t="s">
        <v>322</v>
      </c>
      <c r="S314" s="174" t="s">
        <v>311</v>
      </c>
    </row>
    <row r="315" spans="4:19" s="14" customFormat="1" ht="15.75" customHeight="1">
      <c r="D315" s="171"/>
      <c r="E315" s="172" t="s">
        <v>621</v>
      </c>
      <c r="G315" s="180"/>
      <c r="P315" s="171" t="s">
        <v>320</v>
      </c>
      <c r="Q315" s="171" t="s">
        <v>314</v>
      </c>
      <c r="R315" s="171" t="s">
        <v>322</v>
      </c>
      <c r="S315" s="171" t="s">
        <v>311</v>
      </c>
    </row>
    <row r="316" spans="4:19" s="14" customFormat="1" ht="15.75" customHeight="1">
      <c r="D316" s="174"/>
      <c r="E316" s="175" t="s">
        <v>622</v>
      </c>
      <c r="G316" s="176">
        <v>6.84</v>
      </c>
      <c r="P316" s="174" t="s">
        <v>320</v>
      </c>
      <c r="Q316" s="174" t="s">
        <v>320</v>
      </c>
      <c r="R316" s="174" t="s">
        <v>322</v>
      </c>
      <c r="S316" s="174" t="s">
        <v>311</v>
      </c>
    </row>
    <row r="317" spans="4:19" s="14" customFormat="1" ht="15.75" customHeight="1">
      <c r="D317" s="171"/>
      <c r="E317" s="172" t="s">
        <v>623</v>
      </c>
      <c r="G317" s="180"/>
      <c r="P317" s="171" t="s">
        <v>320</v>
      </c>
      <c r="Q317" s="171" t="s">
        <v>314</v>
      </c>
      <c r="R317" s="171" t="s">
        <v>322</v>
      </c>
      <c r="S317" s="171" t="s">
        <v>311</v>
      </c>
    </row>
    <row r="318" spans="4:19" s="14" customFormat="1" ht="15.75" customHeight="1">
      <c r="D318" s="174"/>
      <c r="E318" s="175" t="s">
        <v>624</v>
      </c>
      <c r="G318" s="176">
        <v>1.05</v>
      </c>
      <c r="P318" s="174" t="s">
        <v>320</v>
      </c>
      <c r="Q318" s="174" t="s">
        <v>320</v>
      </c>
      <c r="R318" s="174" t="s">
        <v>322</v>
      </c>
      <c r="S318" s="174" t="s">
        <v>311</v>
      </c>
    </row>
    <row r="319" spans="4:19" s="14" customFormat="1" ht="15.75" customHeight="1">
      <c r="D319" s="171"/>
      <c r="E319" s="172" t="s">
        <v>625</v>
      </c>
      <c r="G319" s="180"/>
      <c r="P319" s="171" t="s">
        <v>320</v>
      </c>
      <c r="Q319" s="171" t="s">
        <v>314</v>
      </c>
      <c r="R319" s="171" t="s">
        <v>322</v>
      </c>
      <c r="S319" s="171" t="s">
        <v>311</v>
      </c>
    </row>
    <row r="320" spans="4:19" s="14" customFormat="1" ht="15.75" customHeight="1">
      <c r="D320" s="174"/>
      <c r="E320" s="175" t="s">
        <v>617</v>
      </c>
      <c r="G320" s="176">
        <v>1.71</v>
      </c>
      <c r="P320" s="174" t="s">
        <v>320</v>
      </c>
      <c r="Q320" s="174" t="s">
        <v>320</v>
      </c>
      <c r="R320" s="174" t="s">
        <v>322</v>
      </c>
      <c r="S320" s="174" t="s">
        <v>311</v>
      </c>
    </row>
    <row r="321" spans="4:19" s="14" customFormat="1" ht="15.75" customHeight="1">
      <c r="D321" s="171"/>
      <c r="E321" s="172" t="s">
        <v>626</v>
      </c>
      <c r="G321" s="180"/>
      <c r="P321" s="171" t="s">
        <v>320</v>
      </c>
      <c r="Q321" s="171" t="s">
        <v>314</v>
      </c>
      <c r="R321" s="171" t="s">
        <v>322</v>
      </c>
      <c r="S321" s="171" t="s">
        <v>311</v>
      </c>
    </row>
    <row r="322" spans="4:19" s="14" customFormat="1" ht="15.75" customHeight="1">
      <c r="D322" s="174"/>
      <c r="E322" s="175" t="s">
        <v>627</v>
      </c>
      <c r="G322" s="176">
        <v>3.42</v>
      </c>
      <c r="P322" s="174" t="s">
        <v>320</v>
      </c>
      <c r="Q322" s="174" t="s">
        <v>320</v>
      </c>
      <c r="R322" s="174" t="s">
        <v>322</v>
      </c>
      <c r="S322" s="174" t="s">
        <v>311</v>
      </c>
    </row>
    <row r="323" spans="4:19" s="14" customFormat="1" ht="15.75" customHeight="1">
      <c r="D323" s="171"/>
      <c r="E323" s="172" t="s">
        <v>628</v>
      </c>
      <c r="G323" s="180"/>
      <c r="P323" s="171" t="s">
        <v>320</v>
      </c>
      <c r="Q323" s="171" t="s">
        <v>314</v>
      </c>
      <c r="R323" s="171" t="s">
        <v>322</v>
      </c>
      <c r="S323" s="171" t="s">
        <v>311</v>
      </c>
    </row>
    <row r="324" spans="4:19" s="14" customFormat="1" ht="15.75" customHeight="1">
      <c r="D324" s="174"/>
      <c r="E324" s="175" t="s">
        <v>627</v>
      </c>
      <c r="G324" s="176">
        <v>3.42</v>
      </c>
      <c r="P324" s="174" t="s">
        <v>320</v>
      </c>
      <c r="Q324" s="174" t="s">
        <v>320</v>
      </c>
      <c r="R324" s="174" t="s">
        <v>322</v>
      </c>
      <c r="S324" s="174" t="s">
        <v>311</v>
      </c>
    </row>
    <row r="325" spans="4:19" s="14" customFormat="1" ht="15.75" customHeight="1">
      <c r="D325" s="177"/>
      <c r="E325" s="178" t="s">
        <v>325</v>
      </c>
      <c r="G325" s="179">
        <v>23.28</v>
      </c>
      <c r="P325" s="177" t="s">
        <v>320</v>
      </c>
      <c r="Q325" s="177" t="s">
        <v>326</v>
      </c>
      <c r="R325" s="177" t="s">
        <v>322</v>
      </c>
      <c r="S325" s="177" t="s">
        <v>314</v>
      </c>
    </row>
    <row r="326" spans="1:16" s="14" customFormat="1" ht="13.5" customHeight="1">
      <c r="A326" s="163" t="s">
        <v>629</v>
      </c>
      <c r="B326" s="163" t="s">
        <v>315</v>
      </c>
      <c r="C326" s="163" t="s">
        <v>327</v>
      </c>
      <c r="D326" s="164" t="s">
        <v>630</v>
      </c>
      <c r="E326" s="165" t="s">
        <v>631</v>
      </c>
      <c r="F326" s="163" t="s">
        <v>400</v>
      </c>
      <c r="G326" s="166">
        <v>755</v>
      </c>
      <c r="H326" s="167"/>
      <c r="I326" s="167">
        <f>ROUND(G326*H326,2)</f>
        <v>0</v>
      </c>
      <c r="J326" s="168">
        <v>0.0157</v>
      </c>
      <c r="K326" s="166">
        <f>G326*J326</f>
        <v>11.853499999999999</v>
      </c>
      <c r="L326" s="168">
        <v>0</v>
      </c>
      <c r="M326" s="166">
        <f>G326*L326</f>
        <v>0</v>
      </c>
      <c r="N326" s="169">
        <v>20</v>
      </c>
      <c r="O326" s="170">
        <v>4</v>
      </c>
      <c r="P326" s="14" t="s">
        <v>320</v>
      </c>
    </row>
    <row r="327" spans="4:19" s="14" customFormat="1" ht="15.75" customHeight="1">
      <c r="D327" s="171"/>
      <c r="E327" s="172" t="s">
        <v>584</v>
      </c>
      <c r="G327" s="173"/>
      <c r="P327" s="171" t="s">
        <v>320</v>
      </c>
      <c r="Q327" s="171" t="s">
        <v>314</v>
      </c>
      <c r="R327" s="171" t="s">
        <v>322</v>
      </c>
      <c r="S327" s="171" t="s">
        <v>311</v>
      </c>
    </row>
    <row r="328" spans="4:19" s="14" customFormat="1" ht="15.75" customHeight="1">
      <c r="D328" s="174"/>
      <c r="E328" s="175" t="s">
        <v>632</v>
      </c>
      <c r="G328" s="176">
        <v>53.04</v>
      </c>
      <c r="P328" s="174" t="s">
        <v>320</v>
      </c>
      <c r="Q328" s="174" t="s">
        <v>320</v>
      </c>
      <c r="R328" s="174" t="s">
        <v>322</v>
      </c>
      <c r="S328" s="174" t="s">
        <v>311</v>
      </c>
    </row>
    <row r="329" spans="4:19" s="14" customFormat="1" ht="15.75" customHeight="1">
      <c r="D329" s="171"/>
      <c r="E329" s="172" t="s">
        <v>464</v>
      </c>
      <c r="G329" s="180"/>
      <c r="P329" s="171" t="s">
        <v>320</v>
      </c>
      <c r="Q329" s="171" t="s">
        <v>314</v>
      </c>
      <c r="R329" s="171" t="s">
        <v>322</v>
      </c>
      <c r="S329" s="171" t="s">
        <v>311</v>
      </c>
    </row>
    <row r="330" spans="4:19" s="14" customFormat="1" ht="15.75" customHeight="1">
      <c r="D330" s="174"/>
      <c r="E330" s="175" t="s">
        <v>632</v>
      </c>
      <c r="G330" s="176">
        <v>53.04</v>
      </c>
      <c r="P330" s="174" t="s">
        <v>320</v>
      </c>
      <c r="Q330" s="174" t="s">
        <v>320</v>
      </c>
      <c r="R330" s="174" t="s">
        <v>322</v>
      </c>
      <c r="S330" s="174" t="s">
        <v>311</v>
      </c>
    </row>
    <row r="331" spans="4:19" s="14" customFormat="1" ht="15.75" customHeight="1">
      <c r="D331" s="171"/>
      <c r="E331" s="172" t="s">
        <v>588</v>
      </c>
      <c r="G331" s="180"/>
      <c r="P331" s="171" t="s">
        <v>320</v>
      </c>
      <c r="Q331" s="171" t="s">
        <v>314</v>
      </c>
      <c r="R331" s="171" t="s">
        <v>322</v>
      </c>
      <c r="S331" s="171" t="s">
        <v>311</v>
      </c>
    </row>
    <row r="332" spans="4:19" s="14" customFormat="1" ht="15.75" customHeight="1">
      <c r="D332" s="174"/>
      <c r="E332" s="175" t="s">
        <v>633</v>
      </c>
      <c r="G332" s="176">
        <v>34.32</v>
      </c>
      <c r="P332" s="174" t="s">
        <v>320</v>
      </c>
      <c r="Q332" s="174" t="s">
        <v>320</v>
      </c>
      <c r="R332" s="174" t="s">
        <v>322</v>
      </c>
      <c r="S332" s="174" t="s">
        <v>311</v>
      </c>
    </row>
    <row r="333" spans="4:19" s="14" customFormat="1" ht="15.75" customHeight="1">
      <c r="D333" s="171"/>
      <c r="E333" s="172" t="s">
        <v>596</v>
      </c>
      <c r="G333" s="180"/>
      <c r="P333" s="171" t="s">
        <v>320</v>
      </c>
      <c r="Q333" s="171" t="s">
        <v>314</v>
      </c>
      <c r="R333" s="171" t="s">
        <v>322</v>
      </c>
      <c r="S333" s="171" t="s">
        <v>311</v>
      </c>
    </row>
    <row r="334" spans="4:19" s="14" customFormat="1" ht="15.75" customHeight="1">
      <c r="D334" s="174"/>
      <c r="E334" s="175" t="s">
        <v>634</v>
      </c>
      <c r="G334" s="176">
        <v>46.8</v>
      </c>
      <c r="P334" s="174" t="s">
        <v>320</v>
      </c>
      <c r="Q334" s="174" t="s">
        <v>320</v>
      </c>
      <c r="R334" s="174" t="s">
        <v>322</v>
      </c>
      <c r="S334" s="174" t="s">
        <v>311</v>
      </c>
    </row>
    <row r="335" spans="4:19" s="14" customFormat="1" ht="15.75" customHeight="1">
      <c r="D335" s="171"/>
      <c r="E335" s="172" t="s">
        <v>598</v>
      </c>
      <c r="G335" s="180"/>
      <c r="P335" s="171" t="s">
        <v>320</v>
      </c>
      <c r="Q335" s="171" t="s">
        <v>314</v>
      </c>
      <c r="R335" s="171" t="s">
        <v>322</v>
      </c>
      <c r="S335" s="171" t="s">
        <v>311</v>
      </c>
    </row>
    <row r="336" spans="4:19" s="14" customFormat="1" ht="15.75" customHeight="1">
      <c r="D336" s="174"/>
      <c r="E336" s="175" t="s">
        <v>635</v>
      </c>
      <c r="G336" s="176">
        <v>49.92</v>
      </c>
      <c r="P336" s="174" t="s">
        <v>320</v>
      </c>
      <c r="Q336" s="174" t="s">
        <v>320</v>
      </c>
      <c r="R336" s="174" t="s">
        <v>322</v>
      </c>
      <c r="S336" s="174" t="s">
        <v>311</v>
      </c>
    </row>
    <row r="337" spans="4:19" s="14" customFormat="1" ht="15.75" customHeight="1">
      <c r="D337" s="171"/>
      <c r="E337" s="172" t="s">
        <v>600</v>
      </c>
      <c r="G337" s="180"/>
      <c r="P337" s="171" t="s">
        <v>320</v>
      </c>
      <c r="Q337" s="171" t="s">
        <v>314</v>
      </c>
      <c r="R337" s="171" t="s">
        <v>322</v>
      </c>
      <c r="S337" s="171" t="s">
        <v>311</v>
      </c>
    </row>
    <row r="338" spans="4:19" s="14" customFormat="1" ht="15.75" customHeight="1">
      <c r="D338" s="174"/>
      <c r="E338" s="175" t="s">
        <v>636</v>
      </c>
      <c r="G338" s="176">
        <v>63.44</v>
      </c>
      <c r="P338" s="174" t="s">
        <v>320</v>
      </c>
      <c r="Q338" s="174" t="s">
        <v>320</v>
      </c>
      <c r="R338" s="174" t="s">
        <v>322</v>
      </c>
      <c r="S338" s="174" t="s">
        <v>311</v>
      </c>
    </row>
    <row r="339" spans="4:19" s="14" customFormat="1" ht="15.75" customHeight="1">
      <c r="D339" s="171"/>
      <c r="E339" s="172" t="s">
        <v>602</v>
      </c>
      <c r="G339" s="180"/>
      <c r="P339" s="171" t="s">
        <v>320</v>
      </c>
      <c r="Q339" s="171" t="s">
        <v>314</v>
      </c>
      <c r="R339" s="171" t="s">
        <v>322</v>
      </c>
      <c r="S339" s="171" t="s">
        <v>311</v>
      </c>
    </row>
    <row r="340" spans="4:19" s="14" customFormat="1" ht="15.75" customHeight="1">
      <c r="D340" s="174"/>
      <c r="E340" s="175" t="s">
        <v>637</v>
      </c>
      <c r="G340" s="176">
        <v>53.04</v>
      </c>
      <c r="P340" s="174" t="s">
        <v>320</v>
      </c>
      <c r="Q340" s="174" t="s">
        <v>320</v>
      </c>
      <c r="R340" s="174" t="s">
        <v>322</v>
      </c>
      <c r="S340" s="174" t="s">
        <v>311</v>
      </c>
    </row>
    <row r="341" spans="4:19" s="14" customFormat="1" ht="15.75" customHeight="1">
      <c r="D341" s="190"/>
      <c r="E341" s="191" t="s">
        <v>581</v>
      </c>
      <c r="G341" s="192">
        <v>353.6</v>
      </c>
      <c r="P341" s="190" t="s">
        <v>320</v>
      </c>
      <c r="Q341" s="190" t="s">
        <v>332</v>
      </c>
      <c r="R341" s="190" t="s">
        <v>322</v>
      </c>
      <c r="S341" s="190" t="s">
        <v>311</v>
      </c>
    </row>
    <row r="342" spans="4:19" s="14" customFormat="1" ht="15.75" customHeight="1">
      <c r="D342" s="171"/>
      <c r="E342" s="172" t="s">
        <v>459</v>
      </c>
      <c r="G342" s="180"/>
      <c r="P342" s="171" t="s">
        <v>320</v>
      </c>
      <c r="Q342" s="171" t="s">
        <v>314</v>
      </c>
      <c r="R342" s="171" t="s">
        <v>322</v>
      </c>
      <c r="S342" s="171" t="s">
        <v>311</v>
      </c>
    </row>
    <row r="343" spans="4:19" s="14" customFormat="1" ht="15.75" customHeight="1">
      <c r="D343" s="174"/>
      <c r="E343" s="175" t="s">
        <v>638</v>
      </c>
      <c r="G343" s="176">
        <v>112.2</v>
      </c>
      <c r="P343" s="174" t="s">
        <v>320</v>
      </c>
      <c r="Q343" s="174" t="s">
        <v>320</v>
      </c>
      <c r="R343" s="174" t="s">
        <v>322</v>
      </c>
      <c r="S343" s="174" t="s">
        <v>311</v>
      </c>
    </row>
    <row r="344" spans="4:19" s="14" customFormat="1" ht="15.75" customHeight="1">
      <c r="D344" s="171"/>
      <c r="E344" s="172" t="s">
        <v>639</v>
      </c>
      <c r="G344" s="180"/>
      <c r="P344" s="171" t="s">
        <v>320</v>
      </c>
      <c r="Q344" s="171" t="s">
        <v>314</v>
      </c>
      <c r="R344" s="171" t="s">
        <v>322</v>
      </c>
      <c r="S344" s="171" t="s">
        <v>311</v>
      </c>
    </row>
    <row r="345" spans="4:19" s="14" customFormat="1" ht="15.75" customHeight="1">
      <c r="D345" s="174"/>
      <c r="E345" s="175" t="s">
        <v>640</v>
      </c>
      <c r="G345" s="176">
        <v>33</v>
      </c>
      <c r="P345" s="174" t="s">
        <v>320</v>
      </c>
      <c r="Q345" s="174" t="s">
        <v>320</v>
      </c>
      <c r="R345" s="174" t="s">
        <v>322</v>
      </c>
      <c r="S345" s="174" t="s">
        <v>311</v>
      </c>
    </row>
    <row r="346" spans="4:19" s="14" customFormat="1" ht="15.75" customHeight="1">
      <c r="D346" s="174"/>
      <c r="E346" s="175" t="s">
        <v>641</v>
      </c>
      <c r="G346" s="176">
        <v>23.6</v>
      </c>
      <c r="P346" s="174" t="s">
        <v>320</v>
      </c>
      <c r="Q346" s="174" t="s">
        <v>320</v>
      </c>
      <c r="R346" s="174" t="s">
        <v>322</v>
      </c>
      <c r="S346" s="174" t="s">
        <v>311</v>
      </c>
    </row>
    <row r="347" spans="4:19" s="14" customFormat="1" ht="15.75" customHeight="1">
      <c r="D347" s="174"/>
      <c r="E347" s="175" t="s">
        <v>642</v>
      </c>
      <c r="G347" s="176">
        <v>26.4</v>
      </c>
      <c r="P347" s="174" t="s">
        <v>320</v>
      </c>
      <c r="Q347" s="174" t="s">
        <v>320</v>
      </c>
      <c r="R347" s="174" t="s">
        <v>322</v>
      </c>
      <c r="S347" s="174" t="s">
        <v>311</v>
      </c>
    </row>
    <row r="348" spans="4:19" s="14" customFormat="1" ht="15.75" customHeight="1">
      <c r="D348" s="174"/>
      <c r="E348" s="175" t="s">
        <v>560</v>
      </c>
      <c r="G348" s="176">
        <v>12</v>
      </c>
      <c r="P348" s="174" t="s">
        <v>320</v>
      </c>
      <c r="Q348" s="174" t="s">
        <v>320</v>
      </c>
      <c r="R348" s="174" t="s">
        <v>322</v>
      </c>
      <c r="S348" s="174" t="s">
        <v>311</v>
      </c>
    </row>
    <row r="349" spans="4:19" s="14" customFormat="1" ht="15.75" customHeight="1">
      <c r="D349" s="174"/>
      <c r="E349" s="175" t="s">
        <v>643</v>
      </c>
      <c r="G349" s="176">
        <v>6.8</v>
      </c>
      <c r="P349" s="174" t="s">
        <v>320</v>
      </c>
      <c r="Q349" s="174" t="s">
        <v>320</v>
      </c>
      <c r="R349" s="174" t="s">
        <v>322</v>
      </c>
      <c r="S349" s="174" t="s">
        <v>311</v>
      </c>
    </row>
    <row r="350" spans="4:19" s="14" customFormat="1" ht="15.75" customHeight="1">
      <c r="D350" s="174"/>
      <c r="E350" s="175" t="s">
        <v>643</v>
      </c>
      <c r="G350" s="176">
        <v>6.8</v>
      </c>
      <c r="P350" s="174" t="s">
        <v>320</v>
      </c>
      <c r="Q350" s="174" t="s">
        <v>320</v>
      </c>
      <c r="R350" s="174" t="s">
        <v>322</v>
      </c>
      <c r="S350" s="174" t="s">
        <v>311</v>
      </c>
    </row>
    <row r="351" spans="4:19" s="14" customFormat="1" ht="15.75" customHeight="1">
      <c r="D351" s="174"/>
      <c r="E351" s="175" t="s">
        <v>562</v>
      </c>
      <c r="G351" s="176">
        <v>30</v>
      </c>
      <c r="P351" s="174" t="s">
        <v>320</v>
      </c>
      <c r="Q351" s="174" t="s">
        <v>320</v>
      </c>
      <c r="R351" s="174" t="s">
        <v>322</v>
      </c>
      <c r="S351" s="174" t="s">
        <v>311</v>
      </c>
    </row>
    <row r="352" spans="4:19" s="14" customFormat="1" ht="15.75" customHeight="1">
      <c r="D352" s="174"/>
      <c r="E352" s="175" t="s">
        <v>563</v>
      </c>
      <c r="G352" s="176">
        <v>58.8</v>
      </c>
      <c r="P352" s="174" t="s">
        <v>320</v>
      </c>
      <c r="Q352" s="174" t="s">
        <v>320</v>
      </c>
      <c r="R352" s="174" t="s">
        <v>322</v>
      </c>
      <c r="S352" s="174" t="s">
        <v>311</v>
      </c>
    </row>
    <row r="353" spans="4:19" s="14" customFormat="1" ht="15.75" customHeight="1">
      <c r="D353" s="174"/>
      <c r="E353" s="175" t="s">
        <v>640</v>
      </c>
      <c r="G353" s="176">
        <v>33</v>
      </c>
      <c r="P353" s="174" t="s">
        <v>320</v>
      </c>
      <c r="Q353" s="174" t="s">
        <v>320</v>
      </c>
      <c r="R353" s="174" t="s">
        <v>322</v>
      </c>
      <c r="S353" s="174" t="s">
        <v>311</v>
      </c>
    </row>
    <row r="354" spans="4:19" s="14" customFormat="1" ht="15.75" customHeight="1">
      <c r="D354" s="171"/>
      <c r="E354" s="172" t="s">
        <v>473</v>
      </c>
      <c r="G354" s="180"/>
      <c r="P354" s="171" t="s">
        <v>320</v>
      </c>
      <c r="Q354" s="171" t="s">
        <v>314</v>
      </c>
      <c r="R354" s="171" t="s">
        <v>322</v>
      </c>
      <c r="S354" s="171" t="s">
        <v>311</v>
      </c>
    </row>
    <row r="355" spans="4:19" s="14" customFormat="1" ht="15.75" customHeight="1">
      <c r="D355" s="174"/>
      <c r="E355" s="175" t="s">
        <v>644</v>
      </c>
      <c r="G355" s="176">
        <v>58.8</v>
      </c>
      <c r="P355" s="174" t="s">
        <v>320</v>
      </c>
      <c r="Q355" s="174" t="s">
        <v>320</v>
      </c>
      <c r="R355" s="174" t="s">
        <v>322</v>
      </c>
      <c r="S355" s="174" t="s">
        <v>311</v>
      </c>
    </row>
    <row r="356" spans="4:19" s="14" customFormat="1" ht="15.75" customHeight="1">
      <c r="D356" s="177"/>
      <c r="E356" s="178" t="s">
        <v>325</v>
      </c>
      <c r="G356" s="179">
        <v>755</v>
      </c>
      <c r="P356" s="177" t="s">
        <v>320</v>
      </c>
      <c r="Q356" s="177" t="s">
        <v>326</v>
      </c>
      <c r="R356" s="177" t="s">
        <v>322</v>
      </c>
      <c r="S356" s="177" t="s">
        <v>314</v>
      </c>
    </row>
    <row r="357" spans="1:16" s="14" customFormat="1" ht="13.5" customHeight="1">
      <c r="A357" s="163" t="s">
        <v>645</v>
      </c>
      <c r="B357" s="163" t="s">
        <v>315</v>
      </c>
      <c r="C357" s="163" t="s">
        <v>327</v>
      </c>
      <c r="D357" s="164" t="s">
        <v>646</v>
      </c>
      <c r="E357" s="165" t="s">
        <v>647</v>
      </c>
      <c r="F357" s="163" t="s">
        <v>370</v>
      </c>
      <c r="G357" s="166">
        <v>246.5</v>
      </c>
      <c r="H357" s="167"/>
      <c r="I357" s="167">
        <f>ROUND(G357*H357,2)</f>
        <v>0</v>
      </c>
      <c r="J357" s="168">
        <v>0.0015</v>
      </c>
      <c r="K357" s="166">
        <f>G357*J357</f>
        <v>0.36975</v>
      </c>
      <c r="L357" s="168">
        <v>0</v>
      </c>
      <c r="M357" s="166">
        <f>G357*L357</f>
        <v>0</v>
      </c>
      <c r="N357" s="169">
        <v>20</v>
      </c>
      <c r="O357" s="170">
        <v>4</v>
      </c>
      <c r="P357" s="14" t="s">
        <v>320</v>
      </c>
    </row>
    <row r="358" spans="4:19" s="14" customFormat="1" ht="15.75" customHeight="1">
      <c r="D358" s="171"/>
      <c r="E358" s="172" t="s">
        <v>648</v>
      </c>
      <c r="G358" s="173"/>
      <c r="P358" s="171" t="s">
        <v>320</v>
      </c>
      <c r="Q358" s="171" t="s">
        <v>314</v>
      </c>
      <c r="R358" s="171" t="s">
        <v>322</v>
      </c>
      <c r="S358" s="171" t="s">
        <v>311</v>
      </c>
    </row>
    <row r="359" spans="4:19" s="14" customFormat="1" ht="15.75" customHeight="1">
      <c r="D359" s="174"/>
      <c r="E359" s="175" t="s">
        <v>649</v>
      </c>
      <c r="G359" s="176">
        <v>11.4</v>
      </c>
      <c r="P359" s="174" t="s">
        <v>320</v>
      </c>
      <c r="Q359" s="174" t="s">
        <v>320</v>
      </c>
      <c r="R359" s="174" t="s">
        <v>322</v>
      </c>
      <c r="S359" s="174" t="s">
        <v>311</v>
      </c>
    </row>
    <row r="360" spans="4:19" s="14" customFormat="1" ht="15.75" customHeight="1">
      <c r="D360" s="171"/>
      <c r="E360" s="172" t="s">
        <v>596</v>
      </c>
      <c r="G360" s="180"/>
      <c r="P360" s="171" t="s">
        <v>320</v>
      </c>
      <c r="Q360" s="171" t="s">
        <v>314</v>
      </c>
      <c r="R360" s="171" t="s">
        <v>322</v>
      </c>
      <c r="S360" s="171" t="s">
        <v>311</v>
      </c>
    </row>
    <row r="361" spans="4:19" s="14" customFormat="1" ht="15.75" customHeight="1">
      <c r="D361" s="174"/>
      <c r="E361" s="175" t="s">
        <v>650</v>
      </c>
      <c r="G361" s="176">
        <v>18</v>
      </c>
      <c r="P361" s="174" t="s">
        <v>320</v>
      </c>
      <c r="Q361" s="174" t="s">
        <v>320</v>
      </c>
      <c r="R361" s="174" t="s">
        <v>322</v>
      </c>
      <c r="S361" s="174" t="s">
        <v>311</v>
      </c>
    </row>
    <row r="362" spans="4:19" s="14" customFormat="1" ht="15.75" customHeight="1">
      <c r="D362" s="174"/>
      <c r="E362" s="175" t="s">
        <v>649</v>
      </c>
      <c r="G362" s="176">
        <v>11.4</v>
      </c>
      <c r="P362" s="174" t="s">
        <v>320</v>
      </c>
      <c r="Q362" s="174" t="s">
        <v>320</v>
      </c>
      <c r="R362" s="174" t="s">
        <v>322</v>
      </c>
      <c r="S362" s="174" t="s">
        <v>311</v>
      </c>
    </row>
    <row r="363" spans="4:19" s="14" customFormat="1" ht="15.75" customHeight="1">
      <c r="D363" s="171"/>
      <c r="E363" s="172" t="s">
        <v>598</v>
      </c>
      <c r="G363" s="180"/>
      <c r="P363" s="171" t="s">
        <v>320</v>
      </c>
      <c r="Q363" s="171" t="s">
        <v>314</v>
      </c>
      <c r="R363" s="171" t="s">
        <v>322</v>
      </c>
      <c r="S363" s="171" t="s">
        <v>311</v>
      </c>
    </row>
    <row r="364" spans="4:19" s="14" customFormat="1" ht="15.75" customHeight="1">
      <c r="D364" s="174"/>
      <c r="E364" s="175" t="s">
        <v>651</v>
      </c>
      <c r="G364" s="176">
        <v>19.2</v>
      </c>
      <c r="P364" s="174" t="s">
        <v>320</v>
      </c>
      <c r="Q364" s="174" t="s">
        <v>320</v>
      </c>
      <c r="R364" s="174" t="s">
        <v>322</v>
      </c>
      <c r="S364" s="174" t="s">
        <v>311</v>
      </c>
    </row>
    <row r="365" spans="4:19" s="14" customFormat="1" ht="15.75" customHeight="1">
      <c r="D365" s="174"/>
      <c r="E365" s="175" t="s">
        <v>649</v>
      </c>
      <c r="G365" s="176">
        <v>11.4</v>
      </c>
      <c r="P365" s="174" t="s">
        <v>320</v>
      </c>
      <c r="Q365" s="174" t="s">
        <v>320</v>
      </c>
      <c r="R365" s="174" t="s">
        <v>322</v>
      </c>
      <c r="S365" s="174" t="s">
        <v>311</v>
      </c>
    </row>
    <row r="366" spans="4:19" s="14" customFormat="1" ht="15.75" customHeight="1">
      <c r="D366" s="171"/>
      <c r="E366" s="172" t="s">
        <v>600</v>
      </c>
      <c r="G366" s="180"/>
      <c r="P366" s="171" t="s">
        <v>320</v>
      </c>
      <c r="Q366" s="171" t="s">
        <v>314</v>
      </c>
      <c r="R366" s="171" t="s">
        <v>322</v>
      </c>
      <c r="S366" s="171" t="s">
        <v>311</v>
      </c>
    </row>
    <row r="367" spans="4:19" s="14" customFormat="1" ht="15.75" customHeight="1">
      <c r="D367" s="174"/>
      <c r="E367" s="175" t="s">
        <v>652</v>
      </c>
      <c r="G367" s="176">
        <v>24.4</v>
      </c>
      <c r="P367" s="174" t="s">
        <v>320</v>
      </c>
      <c r="Q367" s="174" t="s">
        <v>320</v>
      </c>
      <c r="R367" s="174" t="s">
        <v>322</v>
      </c>
      <c r="S367" s="174" t="s">
        <v>311</v>
      </c>
    </row>
    <row r="368" spans="4:19" s="14" customFormat="1" ht="15.75" customHeight="1">
      <c r="D368" s="171"/>
      <c r="E368" s="172" t="s">
        <v>602</v>
      </c>
      <c r="G368" s="180"/>
      <c r="P368" s="171" t="s">
        <v>320</v>
      </c>
      <c r="Q368" s="171" t="s">
        <v>314</v>
      </c>
      <c r="R368" s="171" t="s">
        <v>322</v>
      </c>
      <c r="S368" s="171" t="s">
        <v>311</v>
      </c>
    </row>
    <row r="369" spans="4:19" s="14" customFormat="1" ht="15.75" customHeight="1">
      <c r="D369" s="174"/>
      <c r="E369" s="175" t="s">
        <v>653</v>
      </c>
      <c r="G369" s="176">
        <v>20.4</v>
      </c>
      <c r="P369" s="174" t="s">
        <v>320</v>
      </c>
      <c r="Q369" s="174" t="s">
        <v>320</v>
      </c>
      <c r="R369" s="174" t="s">
        <v>322</v>
      </c>
      <c r="S369" s="174" t="s">
        <v>311</v>
      </c>
    </row>
    <row r="370" spans="4:19" s="14" customFormat="1" ht="15.75" customHeight="1">
      <c r="D370" s="174"/>
      <c r="E370" s="175" t="s">
        <v>649</v>
      </c>
      <c r="G370" s="176">
        <v>11.4</v>
      </c>
      <c r="P370" s="174" t="s">
        <v>320</v>
      </c>
      <c r="Q370" s="174" t="s">
        <v>320</v>
      </c>
      <c r="R370" s="174" t="s">
        <v>322</v>
      </c>
      <c r="S370" s="174" t="s">
        <v>311</v>
      </c>
    </row>
    <row r="371" spans="4:19" s="14" customFormat="1" ht="15.75" customHeight="1">
      <c r="D371" s="171"/>
      <c r="E371" s="172" t="s">
        <v>654</v>
      </c>
      <c r="G371" s="180"/>
      <c r="P371" s="171" t="s">
        <v>320</v>
      </c>
      <c r="Q371" s="171" t="s">
        <v>314</v>
      </c>
      <c r="R371" s="171" t="s">
        <v>322</v>
      </c>
      <c r="S371" s="171" t="s">
        <v>311</v>
      </c>
    </row>
    <row r="372" spans="4:19" s="14" customFormat="1" ht="15.75" customHeight="1">
      <c r="D372" s="174"/>
      <c r="E372" s="175" t="s">
        <v>649</v>
      </c>
      <c r="G372" s="176">
        <v>11.4</v>
      </c>
      <c r="P372" s="174" t="s">
        <v>320</v>
      </c>
      <c r="Q372" s="174" t="s">
        <v>320</v>
      </c>
      <c r="R372" s="174" t="s">
        <v>322</v>
      </c>
      <c r="S372" s="174" t="s">
        <v>311</v>
      </c>
    </row>
    <row r="373" spans="4:19" s="14" customFormat="1" ht="15.75" customHeight="1">
      <c r="D373" s="171"/>
      <c r="E373" s="172" t="s">
        <v>655</v>
      </c>
      <c r="G373" s="180"/>
      <c r="P373" s="171" t="s">
        <v>320</v>
      </c>
      <c r="Q373" s="171" t="s">
        <v>314</v>
      </c>
      <c r="R373" s="171" t="s">
        <v>322</v>
      </c>
      <c r="S373" s="171" t="s">
        <v>311</v>
      </c>
    </row>
    <row r="374" spans="4:19" s="14" customFormat="1" ht="15.75" customHeight="1">
      <c r="D374" s="174"/>
      <c r="E374" s="175" t="s">
        <v>656</v>
      </c>
      <c r="G374" s="176">
        <v>17.1</v>
      </c>
      <c r="P374" s="174" t="s">
        <v>320</v>
      </c>
      <c r="Q374" s="174" t="s">
        <v>320</v>
      </c>
      <c r="R374" s="174" t="s">
        <v>322</v>
      </c>
      <c r="S374" s="174" t="s">
        <v>311</v>
      </c>
    </row>
    <row r="375" spans="4:19" s="14" customFormat="1" ht="15.75" customHeight="1">
      <c r="D375" s="171"/>
      <c r="E375" s="172" t="s">
        <v>459</v>
      </c>
      <c r="G375" s="180"/>
      <c r="P375" s="171" t="s">
        <v>320</v>
      </c>
      <c r="Q375" s="171" t="s">
        <v>314</v>
      </c>
      <c r="R375" s="171" t="s">
        <v>322</v>
      </c>
      <c r="S375" s="171" t="s">
        <v>311</v>
      </c>
    </row>
    <row r="376" spans="4:19" s="14" customFormat="1" ht="15.75" customHeight="1">
      <c r="D376" s="171"/>
      <c r="E376" s="172" t="s">
        <v>623</v>
      </c>
      <c r="G376" s="180"/>
      <c r="P376" s="171" t="s">
        <v>320</v>
      </c>
      <c r="Q376" s="171" t="s">
        <v>314</v>
      </c>
      <c r="R376" s="171" t="s">
        <v>322</v>
      </c>
      <c r="S376" s="171" t="s">
        <v>311</v>
      </c>
    </row>
    <row r="377" spans="4:19" s="14" customFormat="1" ht="15.75" customHeight="1">
      <c r="D377" s="174"/>
      <c r="E377" s="175" t="s">
        <v>657</v>
      </c>
      <c r="G377" s="176">
        <v>5.8</v>
      </c>
      <c r="P377" s="174" t="s">
        <v>320</v>
      </c>
      <c r="Q377" s="174" t="s">
        <v>320</v>
      </c>
      <c r="R377" s="174" t="s">
        <v>322</v>
      </c>
      <c r="S377" s="174" t="s">
        <v>311</v>
      </c>
    </row>
    <row r="378" spans="4:19" s="14" customFormat="1" ht="15.75" customHeight="1">
      <c r="D378" s="174"/>
      <c r="E378" s="175" t="s">
        <v>658</v>
      </c>
      <c r="G378" s="176">
        <v>32.4</v>
      </c>
      <c r="P378" s="174" t="s">
        <v>320</v>
      </c>
      <c r="Q378" s="174" t="s">
        <v>320</v>
      </c>
      <c r="R378" s="174" t="s">
        <v>322</v>
      </c>
      <c r="S378" s="174" t="s">
        <v>311</v>
      </c>
    </row>
    <row r="379" spans="4:19" s="14" customFormat="1" ht="15.75" customHeight="1">
      <c r="D379" s="174"/>
      <c r="E379" s="175" t="s">
        <v>659</v>
      </c>
      <c r="G379" s="176">
        <v>6.6</v>
      </c>
      <c r="P379" s="174" t="s">
        <v>320</v>
      </c>
      <c r="Q379" s="174" t="s">
        <v>320</v>
      </c>
      <c r="R379" s="174" t="s">
        <v>322</v>
      </c>
      <c r="S379" s="174" t="s">
        <v>311</v>
      </c>
    </row>
    <row r="380" spans="4:19" s="14" customFormat="1" ht="15.75" customHeight="1">
      <c r="D380" s="171"/>
      <c r="E380" s="172" t="s">
        <v>626</v>
      </c>
      <c r="G380" s="180"/>
      <c r="P380" s="171" t="s">
        <v>320</v>
      </c>
      <c r="Q380" s="171" t="s">
        <v>314</v>
      </c>
      <c r="R380" s="171" t="s">
        <v>322</v>
      </c>
      <c r="S380" s="171" t="s">
        <v>311</v>
      </c>
    </row>
    <row r="381" spans="4:19" s="14" customFormat="1" ht="15.75" customHeight="1">
      <c r="D381" s="174"/>
      <c r="E381" s="175" t="s">
        <v>660</v>
      </c>
      <c r="G381" s="176">
        <v>22.8</v>
      </c>
      <c r="P381" s="174" t="s">
        <v>320</v>
      </c>
      <c r="Q381" s="174" t="s">
        <v>320</v>
      </c>
      <c r="R381" s="174" t="s">
        <v>322</v>
      </c>
      <c r="S381" s="174" t="s">
        <v>311</v>
      </c>
    </row>
    <row r="382" spans="4:19" s="14" customFormat="1" ht="15.75" customHeight="1">
      <c r="D382" s="171"/>
      <c r="E382" s="172" t="s">
        <v>454</v>
      </c>
      <c r="G382" s="180"/>
      <c r="P382" s="171" t="s">
        <v>320</v>
      </c>
      <c r="Q382" s="171" t="s">
        <v>314</v>
      </c>
      <c r="R382" s="171" t="s">
        <v>322</v>
      </c>
      <c r="S382" s="171" t="s">
        <v>311</v>
      </c>
    </row>
    <row r="383" spans="4:19" s="14" customFormat="1" ht="15.75" customHeight="1">
      <c r="D383" s="174"/>
      <c r="E383" s="175" t="s">
        <v>661</v>
      </c>
      <c r="G383" s="176">
        <v>22.8</v>
      </c>
      <c r="P383" s="174" t="s">
        <v>320</v>
      </c>
      <c r="Q383" s="174" t="s">
        <v>320</v>
      </c>
      <c r="R383" s="174" t="s">
        <v>322</v>
      </c>
      <c r="S383" s="174" t="s">
        <v>311</v>
      </c>
    </row>
    <row r="384" spans="4:19" s="14" customFormat="1" ht="15.75" customHeight="1">
      <c r="D384" s="177"/>
      <c r="E384" s="178" t="s">
        <v>325</v>
      </c>
      <c r="G384" s="179">
        <v>246.5</v>
      </c>
      <c r="P384" s="177" t="s">
        <v>320</v>
      </c>
      <c r="Q384" s="177" t="s">
        <v>326</v>
      </c>
      <c r="R384" s="177" t="s">
        <v>322</v>
      </c>
      <c r="S384" s="177" t="s">
        <v>314</v>
      </c>
    </row>
    <row r="385" spans="1:16" s="14" customFormat="1" ht="13.5" customHeight="1">
      <c r="A385" s="163" t="s">
        <v>662</v>
      </c>
      <c r="B385" s="163" t="s">
        <v>315</v>
      </c>
      <c r="C385" s="163" t="s">
        <v>333</v>
      </c>
      <c r="D385" s="164" t="s">
        <v>663</v>
      </c>
      <c r="E385" s="165" t="s">
        <v>664</v>
      </c>
      <c r="F385" s="163" t="s">
        <v>400</v>
      </c>
      <c r="G385" s="166">
        <v>82.35</v>
      </c>
      <c r="H385" s="167"/>
      <c r="I385" s="167">
        <f>ROUND(G385*H385,2)</f>
        <v>0</v>
      </c>
      <c r="J385" s="168">
        <v>0</v>
      </c>
      <c r="K385" s="166">
        <f>G385*J385</f>
        <v>0</v>
      </c>
      <c r="L385" s="168">
        <v>0</v>
      </c>
      <c r="M385" s="166">
        <f>G385*L385</f>
        <v>0</v>
      </c>
      <c r="N385" s="169">
        <v>20</v>
      </c>
      <c r="O385" s="170">
        <v>4</v>
      </c>
      <c r="P385" s="14" t="s">
        <v>320</v>
      </c>
    </row>
    <row r="386" spans="4:19" s="14" customFormat="1" ht="15.75" customHeight="1">
      <c r="D386" s="171"/>
      <c r="E386" s="172" t="s">
        <v>577</v>
      </c>
      <c r="G386" s="173"/>
      <c r="P386" s="171" t="s">
        <v>320</v>
      </c>
      <c r="Q386" s="171" t="s">
        <v>314</v>
      </c>
      <c r="R386" s="171" t="s">
        <v>322</v>
      </c>
      <c r="S386" s="171" t="s">
        <v>311</v>
      </c>
    </row>
    <row r="387" spans="4:19" s="14" customFormat="1" ht="15.75" customHeight="1">
      <c r="D387" s="174"/>
      <c r="E387" s="175" t="s">
        <v>665</v>
      </c>
      <c r="G387" s="176">
        <v>25.79</v>
      </c>
      <c r="P387" s="174" t="s">
        <v>320</v>
      </c>
      <c r="Q387" s="174" t="s">
        <v>320</v>
      </c>
      <c r="R387" s="174" t="s">
        <v>322</v>
      </c>
      <c r="S387" s="174" t="s">
        <v>311</v>
      </c>
    </row>
    <row r="388" spans="4:19" s="14" customFormat="1" ht="15.75" customHeight="1">
      <c r="D388" s="171"/>
      <c r="E388" s="172" t="s">
        <v>666</v>
      </c>
      <c r="G388" s="180"/>
      <c r="P388" s="171" t="s">
        <v>320</v>
      </c>
      <c r="Q388" s="171" t="s">
        <v>314</v>
      </c>
      <c r="R388" s="171" t="s">
        <v>322</v>
      </c>
      <c r="S388" s="171" t="s">
        <v>311</v>
      </c>
    </row>
    <row r="389" spans="4:19" s="14" customFormat="1" ht="15.75" customHeight="1">
      <c r="D389" s="174"/>
      <c r="E389" s="175" t="s">
        <v>667</v>
      </c>
      <c r="G389" s="176">
        <v>15.56</v>
      </c>
      <c r="P389" s="174" t="s">
        <v>320</v>
      </c>
      <c r="Q389" s="174" t="s">
        <v>320</v>
      </c>
      <c r="R389" s="174" t="s">
        <v>322</v>
      </c>
      <c r="S389" s="174" t="s">
        <v>311</v>
      </c>
    </row>
    <row r="390" spans="4:19" s="14" customFormat="1" ht="15.75" customHeight="1">
      <c r="D390" s="171"/>
      <c r="E390" s="172" t="s">
        <v>596</v>
      </c>
      <c r="G390" s="180"/>
      <c r="P390" s="171" t="s">
        <v>320</v>
      </c>
      <c r="Q390" s="171" t="s">
        <v>314</v>
      </c>
      <c r="R390" s="171" t="s">
        <v>322</v>
      </c>
      <c r="S390" s="171" t="s">
        <v>311</v>
      </c>
    </row>
    <row r="391" spans="4:19" s="14" customFormat="1" ht="15.75" customHeight="1">
      <c r="D391" s="174"/>
      <c r="E391" s="175" t="s">
        <v>668</v>
      </c>
      <c r="G391" s="176">
        <v>9</v>
      </c>
      <c r="P391" s="174" t="s">
        <v>320</v>
      </c>
      <c r="Q391" s="174" t="s">
        <v>320</v>
      </c>
      <c r="R391" s="174" t="s">
        <v>322</v>
      </c>
      <c r="S391" s="174" t="s">
        <v>311</v>
      </c>
    </row>
    <row r="392" spans="4:19" s="14" customFormat="1" ht="15.75" customHeight="1">
      <c r="D392" s="171"/>
      <c r="E392" s="172" t="s">
        <v>598</v>
      </c>
      <c r="G392" s="180"/>
      <c r="P392" s="171" t="s">
        <v>320</v>
      </c>
      <c r="Q392" s="171" t="s">
        <v>314</v>
      </c>
      <c r="R392" s="171" t="s">
        <v>322</v>
      </c>
      <c r="S392" s="171" t="s">
        <v>311</v>
      </c>
    </row>
    <row r="393" spans="4:19" s="14" customFormat="1" ht="15.75" customHeight="1">
      <c r="D393" s="174"/>
      <c r="E393" s="175" t="s">
        <v>669</v>
      </c>
      <c r="G393" s="176">
        <v>9.6</v>
      </c>
      <c r="P393" s="174" t="s">
        <v>320</v>
      </c>
      <c r="Q393" s="174" t="s">
        <v>320</v>
      </c>
      <c r="R393" s="174" t="s">
        <v>322</v>
      </c>
      <c r="S393" s="174" t="s">
        <v>311</v>
      </c>
    </row>
    <row r="394" spans="4:19" s="14" customFormat="1" ht="15.75" customHeight="1">
      <c r="D394" s="171"/>
      <c r="E394" s="172" t="s">
        <v>600</v>
      </c>
      <c r="G394" s="180"/>
      <c r="P394" s="171" t="s">
        <v>320</v>
      </c>
      <c r="Q394" s="171" t="s">
        <v>314</v>
      </c>
      <c r="R394" s="171" t="s">
        <v>322</v>
      </c>
      <c r="S394" s="171" t="s">
        <v>311</v>
      </c>
    </row>
    <row r="395" spans="4:19" s="14" customFormat="1" ht="15.75" customHeight="1">
      <c r="D395" s="174"/>
      <c r="E395" s="175" t="s">
        <v>670</v>
      </c>
      <c r="G395" s="176">
        <v>12.2</v>
      </c>
      <c r="P395" s="174" t="s">
        <v>320</v>
      </c>
      <c r="Q395" s="174" t="s">
        <v>320</v>
      </c>
      <c r="R395" s="174" t="s">
        <v>322</v>
      </c>
      <c r="S395" s="174" t="s">
        <v>311</v>
      </c>
    </row>
    <row r="396" spans="4:19" s="14" customFormat="1" ht="15.75" customHeight="1">
      <c r="D396" s="171"/>
      <c r="E396" s="172" t="s">
        <v>602</v>
      </c>
      <c r="G396" s="180"/>
      <c r="P396" s="171" t="s">
        <v>320</v>
      </c>
      <c r="Q396" s="171" t="s">
        <v>314</v>
      </c>
      <c r="R396" s="171" t="s">
        <v>322</v>
      </c>
      <c r="S396" s="171" t="s">
        <v>311</v>
      </c>
    </row>
    <row r="397" spans="4:19" s="14" customFormat="1" ht="15.75" customHeight="1">
      <c r="D397" s="174"/>
      <c r="E397" s="175" t="s">
        <v>671</v>
      </c>
      <c r="G397" s="176">
        <v>10.2</v>
      </c>
      <c r="P397" s="174" t="s">
        <v>320</v>
      </c>
      <c r="Q397" s="174" t="s">
        <v>320</v>
      </c>
      <c r="R397" s="174" t="s">
        <v>322</v>
      </c>
      <c r="S397" s="174" t="s">
        <v>311</v>
      </c>
    </row>
    <row r="398" spans="4:19" s="14" customFormat="1" ht="15.75" customHeight="1">
      <c r="D398" s="177"/>
      <c r="E398" s="178" t="s">
        <v>325</v>
      </c>
      <c r="G398" s="179">
        <v>82.35</v>
      </c>
      <c r="P398" s="177" t="s">
        <v>320</v>
      </c>
      <c r="Q398" s="177" t="s">
        <v>326</v>
      </c>
      <c r="R398" s="177" t="s">
        <v>322</v>
      </c>
      <c r="S398" s="177" t="s">
        <v>314</v>
      </c>
    </row>
    <row r="399" spans="1:16" s="14" customFormat="1" ht="13.5" customHeight="1">
      <c r="A399" s="163" t="s">
        <v>672</v>
      </c>
      <c r="B399" s="163" t="s">
        <v>315</v>
      </c>
      <c r="C399" s="163" t="s">
        <v>327</v>
      </c>
      <c r="D399" s="164" t="s">
        <v>673</v>
      </c>
      <c r="E399" s="165" t="s">
        <v>674</v>
      </c>
      <c r="F399" s="163" t="s">
        <v>370</v>
      </c>
      <c r="G399" s="166">
        <v>2.3</v>
      </c>
      <c r="H399" s="167"/>
      <c r="I399" s="167">
        <f>ROUND(G399*H399,2)</f>
        <v>0</v>
      </c>
      <c r="J399" s="168">
        <v>0.02065</v>
      </c>
      <c r="K399" s="166">
        <f>G399*J399</f>
        <v>0.047495</v>
      </c>
      <c r="L399" s="168">
        <v>0</v>
      </c>
      <c r="M399" s="166">
        <f>G399*L399</f>
        <v>0</v>
      </c>
      <c r="N399" s="169">
        <v>20</v>
      </c>
      <c r="O399" s="170">
        <v>4</v>
      </c>
      <c r="P399" s="14" t="s">
        <v>320</v>
      </c>
    </row>
    <row r="400" spans="4:19" s="14" customFormat="1" ht="15.75" customHeight="1">
      <c r="D400" s="171"/>
      <c r="E400" s="172" t="s">
        <v>623</v>
      </c>
      <c r="G400" s="173"/>
      <c r="P400" s="171" t="s">
        <v>320</v>
      </c>
      <c r="Q400" s="171" t="s">
        <v>314</v>
      </c>
      <c r="R400" s="171" t="s">
        <v>322</v>
      </c>
      <c r="S400" s="171" t="s">
        <v>311</v>
      </c>
    </row>
    <row r="401" spans="4:19" s="14" customFormat="1" ht="15.75" customHeight="1">
      <c r="D401" s="174"/>
      <c r="E401" s="175" t="s">
        <v>675</v>
      </c>
      <c r="G401" s="176">
        <v>2.3</v>
      </c>
      <c r="P401" s="174" t="s">
        <v>320</v>
      </c>
      <c r="Q401" s="174" t="s">
        <v>320</v>
      </c>
      <c r="R401" s="174" t="s">
        <v>322</v>
      </c>
      <c r="S401" s="174" t="s">
        <v>311</v>
      </c>
    </row>
    <row r="402" spans="4:19" s="14" customFormat="1" ht="15.75" customHeight="1">
      <c r="D402" s="177"/>
      <c r="E402" s="178" t="s">
        <v>325</v>
      </c>
      <c r="G402" s="179">
        <v>2.3</v>
      </c>
      <c r="P402" s="177" t="s">
        <v>320</v>
      </c>
      <c r="Q402" s="177" t="s">
        <v>326</v>
      </c>
      <c r="R402" s="177" t="s">
        <v>322</v>
      </c>
      <c r="S402" s="177" t="s">
        <v>314</v>
      </c>
    </row>
    <row r="403" spans="1:16" s="14" customFormat="1" ht="13.5" customHeight="1">
      <c r="A403" s="163" t="s">
        <v>676</v>
      </c>
      <c r="B403" s="163" t="s">
        <v>315</v>
      </c>
      <c r="C403" s="163" t="s">
        <v>333</v>
      </c>
      <c r="D403" s="164" t="s">
        <v>334</v>
      </c>
      <c r="E403" s="165" t="s">
        <v>335</v>
      </c>
      <c r="F403" s="163" t="s">
        <v>319</v>
      </c>
      <c r="G403" s="166">
        <v>2.52</v>
      </c>
      <c r="H403" s="167"/>
      <c r="I403" s="167">
        <f>ROUND(G403*H403,2)</f>
        <v>0</v>
      </c>
      <c r="J403" s="168">
        <v>2.45329</v>
      </c>
      <c r="K403" s="166">
        <f>G403*J403</f>
        <v>6.1822908</v>
      </c>
      <c r="L403" s="168">
        <v>0</v>
      </c>
      <c r="M403" s="166">
        <f>G403*L403</f>
        <v>0</v>
      </c>
      <c r="N403" s="169">
        <v>20</v>
      </c>
      <c r="O403" s="170">
        <v>4</v>
      </c>
      <c r="P403" s="14" t="s">
        <v>320</v>
      </c>
    </row>
    <row r="404" spans="4:19" s="14" customFormat="1" ht="15.75" customHeight="1">
      <c r="D404" s="171"/>
      <c r="E404" s="172" t="s">
        <v>677</v>
      </c>
      <c r="G404" s="173"/>
      <c r="P404" s="171" t="s">
        <v>320</v>
      </c>
      <c r="Q404" s="171" t="s">
        <v>314</v>
      </c>
      <c r="R404" s="171" t="s">
        <v>322</v>
      </c>
      <c r="S404" s="171" t="s">
        <v>311</v>
      </c>
    </row>
    <row r="405" spans="4:19" s="14" customFormat="1" ht="15.75" customHeight="1">
      <c r="D405" s="171"/>
      <c r="E405" s="172" t="s">
        <v>678</v>
      </c>
      <c r="G405" s="173"/>
      <c r="P405" s="171" t="s">
        <v>320</v>
      </c>
      <c r="Q405" s="171" t="s">
        <v>314</v>
      </c>
      <c r="R405" s="171" t="s">
        <v>322</v>
      </c>
      <c r="S405" s="171" t="s">
        <v>311</v>
      </c>
    </row>
    <row r="406" spans="4:19" s="14" customFormat="1" ht="15.75" customHeight="1">
      <c r="D406" s="174"/>
      <c r="E406" s="175" t="s">
        <v>679</v>
      </c>
      <c r="G406" s="176">
        <v>2.52</v>
      </c>
      <c r="P406" s="174" t="s">
        <v>320</v>
      </c>
      <c r="Q406" s="174" t="s">
        <v>320</v>
      </c>
      <c r="R406" s="174" t="s">
        <v>322</v>
      </c>
      <c r="S406" s="174" t="s">
        <v>311</v>
      </c>
    </row>
    <row r="407" spans="4:19" s="14" customFormat="1" ht="15.75" customHeight="1">
      <c r="D407" s="177"/>
      <c r="E407" s="178" t="s">
        <v>325</v>
      </c>
      <c r="G407" s="179">
        <v>2.52</v>
      </c>
      <c r="P407" s="177" t="s">
        <v>320</v>
      </c>
      <c r="Q407" s="177" t="s">
        <v>326</v>
      </c>
      <c r="R407" s="177" t="s">
        <v>322</v>
      </c>
      <c r="S407" s="177" t="s">
        <v>314</v>
      </c>
    </row>
    <row r="408" spans="1:16" s="14" customFormat="1" ht="13.5" customHeight="1">
      <c r="A408" s="163" t="s">
        <v>680</v>
      </c>
      <c r="B408" s="163" t="s">
        <v>315</v>
      </c>
      <c r="C408" s="163" t="s">
        <v>333</v>
      </c>
      <c r="D408" s="164" t="s">
        <v>343</v>
      </c>
      <c r="E408" s="165" t="s">
        <v>344</v>
      </c>
      <c r="F408" s="163" t="s">
        <v>319</v>
      </c>
      <c r="G408" s="166">
        <v>4.2</v>
      </c>
      <c r="H408" s="167"/>
      <c r="I408" s="167">
        <f>ROUND(G408*H408,2)</f>
        <v>0</v>
      </c>
      <c r="J408" s="168">
        <v>2.45329</v>
      </c>
      <c r="K408" s="166">
        <f>G408*J408</f>
        <v>10.303818</v>
      </c>
      <c r="L408" s="168">
        <v>0</v>
      </c>
      <c r="M408" s="166">
        <f>G408*L408</f>
        <v>0</v>
      </c>
      <c r="N408" s="169">
        <v>20</v>
      </c>
      <c r="O408" s="170">
        <v>4</v>
      </c>
      <c r="P408" s="14" t="s">
        <v>320</v>
      </c>
    </row>
    <row r="409" spans="4:19" s="14" customFormat="1" ht="15.75" customHeight="1">
      <c r="D409" s="171"/>
      <c r="E409" s="172" t="s">
        <v>677</v>
      </c>
      <c r="G409" s="173"/>
      <c r="P409" s="171" t="s">
        <v>320</v>
      </c>
      <c r="Q409" s="171" t="s">
        <v>314</v>
      </c>
      <c r="R409" s="171" t="s">
        <v>322</v>
      </c>
      <c r="S409" s="171" t="s">
        <v>311</v>
      </c>
    </row>
    <row r="410" spans="4:19" s="14" customFormat="1" ht="15.75" customHeight="1">
      <c r="D410" s="171"/>
      <c r="E410" s="172" t="s">
        <v>448</v>
      </c>
      <c r="G410" s="173"/>
      <c r="P410" s="171" t="s">
        <v>320</v>
      </c>
      <c r="Q410" s="171" t="s">
        <v>314</v>
      </c>
      <c r="R410" s="171" t="s">
        <v>322</v>
      </c>
      <c r="S410" s="171" t="s">
        <v>311</v>
      </c>
    </row>
    <row r="411" spans="4:19" s="14" customFormat="1" ht="15.75" customHeight="1">
      <c r="D411" s="174"/>
      <c r="E411" s="175" t="s">
        <v>681</v>
      </c>
      <c r="G411" s="176">
        <v>4.2</v>
      </c>
      <c r="P411" s="174" t="s">
        <v>320</v>
      </c>
      <c r="Q411" s="174" t="s">
        <v>320</v>
      </c>
      <c r="R411" s="174" t="s">
        <v>322</v>
      </c>
      <c r="S411" s="174" t="s">
        <v>311</v>
      </c>
    </row>
    <row r="412" spans="4:19" s="14" customFormat="1" ht="15.75" customHeight="1">
      <c r="D412" s="177"/>
      <c r="E412" s="178" t="s">
        <v>325</v>
      </c>
      <c r="G412" s="179">
        <v>4.2</v>
      </c>
      <c r="P412" s="177" t="s">
        <v>320</v>
      </c>
      <c r="Q412" s="177" t="s">
        <v>326</v>
      </c>
      <c r="R412" s="177" t="s">
        <v>322</v>
      </c>
      <c r="S412" s="177" t="s">
        <v>314</v>
      </c>
    </row>
    <row r="413" spans="1:16" s="14" customFormat="1" ht="13.5" customHeight="1">
      <c r="A413" s="163" t="s">
        <v>682</v>
      </c>
      <c r="B413" s="163" t="s">
        <v>315</v>
      </c>
      <c r="C413" s="163" t="s">
        <v>333</v>
      </c>
      <c r="D413" s="164" t="s">
        <v>340</v>
      </c>
      <c r="E413" s="165" t="s">
        <v>341</v>
      </c>
      <c r="F413" s="163" t="s">
        <v>319</v>
      </c>
      <c r="G413" s="166">
        <v>2.52</v>
      </c>
      <c r="H413" s="167"/>
      <c r="I413" s="167">
        <f>ROUND(G413*H413,2)</f>
        <v>0</v>
      </c>
      <c r="J413" s="168">
        <v>0</v>
      </c>
      <c r="K413" s="166">
        <f>G413*J413</f>
        <v>0</v>
      </c>
      <c r="L413" s="168">
        <v>0</v>
      </c>
      <c r="M413" s="166">
        <f>G413*L413</f>
        <v>0</v>
      </c>
      <c r="N413" s="169">
        <v>20</v>
      </c>
      <c r="O413" s="170">
        <v>4</v>
      </c>
      <c r="P413" s="14" t="s">
        <v>320</v>
      </c>
    </row>
    <row r="414" spans="1:16" s="14" customFormat="1" ht="24" customHeight="1">
      <c r="A414" s="163" t="s">
        <v>683</v>
      </c>
      <c r="B414" s="163" t="s">
        <v>315</v>
      </c>
      <c r="C414" s="163" t="s">
        <v>333</v>
      </c>
      <c r="D414" s="164" t="s">
        <v>349</v>
      </c>
      <c r="E414" s="165" t="s">
        <v>350</v>
      </c>
      <c r="F414" s="163" t="s">
        <v>319</v>
      </c>
      <c r="G414" s="166">
        <v>4.2</v>
      </c>
      <c r="H414" s="167"/>
      <c r="I414" s="167">
        <f>ROUND(G414*H414,2)</f>
        <v>0</v>
      </c>
      <c r="J414" s="168">
        <v>0</v>
      </c>
      <c r="K414" s="166">
        <f>G414*J414</f>
        <v>0</v>
      </c>
      <c r="L414" s="168">
        <v>0</v>
      </c>
      <c r="M414" s="166">
        <f>G414*L414</f>
        <v>0</v>
      </c>
      <c r="N414" s="169">
        <v>20</v>
      </c>
      <c r="O414" s="170">
        <v>4</v>
      </c>
      <c r="P414" s="14" t="s">
        <v>320</v>
      </c>
    </row>
    <row r="415" spans="1:16" s="14" customFormat="1" ht="13.5" customHeight="1">
      <c r="A415" s="163" t="s">
        <v>684</v>
      </c>
      <c r="B415" s="163" t="s">
        <v>315</v>
      </c>
      <c r="C415" s="163" t="s">
        <v>333</v>
      </c>
      <c r="D415" s="164" t="s">
        <v>352</v>
      </c>
      <c r="E415" s="165" t="s">
        <v>353</v>
      </c>
      <c r="F415" s="163" t="s">
        <v>354</v>
      </c>
      <c r="G415" s="166">
        <v>0.252</v>
      </c>
      <c r="H415" s="167"/>
      <c r="I415" s="167">
        <f>ROUND(G415*H415,2)</f>
        <v>0</v>
      </c>
      <c r="J415" s="168">
        <v>1.05306</v>
      </c>
      <c r="K415" s="166">
        <f>G415*J415</f>
        <v>0.26537112</v>
      </c>
      <c r="L415" s="168">
        <v>0</v>
      </c>
      <c r="M415" s="166">
        <f>G415*L415</f>
        <v>0</v>
      </c>
      <c r="N415" s="169">
        <v>20</v>
      </c>
      <c r="O415" s="170">
        <v>4</v>
      </c>
      <c r="P415" s="14" t="s">
        <v>320</v>
      </c>
    </row>
    <row r="416" spans="4:19" s="14" customFormat="1" ht="15.75" customHeight="1">
      <c r="D416" s="171"/>
      <c r="E416" s="172" t="s">
        <v>448</v>
      </c>
      <c r="G416" s="173"/>
      <c r="P416" s="171" t="s">
        <v>320</v>
      </c>
      <c r="Q416" s="171" t="s">
        <v>314</v>
      </c>
      <c r="R416" s="171" t="s">
        <v>322</v>
      </c>
      <c r="S416" s="171" t="s">
        <v>311</v>
      </c>
    </row>
    <row r="417" spans="4:19" s="14" customFormat="1" ht="15.75" customHeight="1">
      <c r="D417" s="174"/>
      <c r="E417" s="175" t="s">
        <v>685</v>
      </c>
      <c r="G417" s="176">
        <v>0.252</v>
      </c>
      <c r="P417" s="174" t="s">
        <v>320</v>
      </c>
      <c r="Q417" s="174" t="s">
        <v>320</v>
      </c>
      <c r="R417" s="174" t="s">
        <v>322</v>
      </c>
      <c r="S417" s="174" t="s">
        <v>311</v>
      </c>
    </row>
    <row r="418" spans="4:19" s="14" customFormat="1" ht="15.75" customHeight="1">
      <c r="D418" s="177"/>
      <c r="E418" s="178" t="s">
        <v>325</v>
      </c>
      <c r="G418" s="179">
        <v>0.252</v>
      </c>
      <c r="P418" s="177" t="s">
        <v>320</v>
      </c>
      <c r="Q418" s="177" t="s">
        <v>326</v>
      </c>
      <c r="R418" s="177" t="s">
        <v>322</v>
      </c>
      <c r="S418" s="177" t="s">
        <v>314</v>
      </c>
    </row>
    <row r="419" spans="1:16" s="14" customFormat="1" ht="13.5" customHeight="1">
      <c r="A419" s="163" t="s">
        <v>686</v>
      </c>
      <c r="B419" s="163" t="s">
        <v>315</v>
      </c>
      <c r="C419" s="163" t="s">
        <v>333</v>
      </c>
      <c r="D419" s="164" t="s">
        <v>687</v>
      </c>
      <c r="E419" s="165" t="s">
        <v>688</v>
      </c>
      <c r="F419" s="163" t="s">
        <v>400</v>
      </c>
      <c r="G419" s="166">
        <v>207.79</v>
      </c>
      <c r="H419" s="167"/>
      <c r="I419" s="167">
        <f>ROUND(G419*H419,2)</f>
        <v>0</v>
      </c>
      <c r="J419" s="168">
        <v>0.084</v>
      </c>
      <c r="K419" s="166">
        <f>G419*J419</f>
        <v>17.45436</v>
      </c>
      <c r="L419" s="168">
        <v>0</v>
      </c>
      <c r="M419" s="166">
        <f>G419*L419</f>
        <v>0</v>
      </c>
      <c r="N419" s="169">
        <v>20</v>
      </c>
      <c r="O419" s="170">
        <v>4</v>
      </c>
      <c r="P419" s="14" t="s">
        <v>320</v>
      </c>
    </row>
    <row r="420" spans="4:19" s="14" customFormat="1" ht="15.75" customHeight="1">
      <c r="D420" s="171"/>
      <c r="E420" s="172" t="s">
        <v>689</v>
      </c>
      <c r="G420" s="173"/>
      <c r="P420" s="171" t="s">
        <v>320</v>
      </c>
      <c r="Q420" s="171" t="s">
        <v>314</v>
      </c>
      <c r="R420" s="171" t="s">
        <v>322</v>
      </c>
      <c r="S420" s="171" t="s">
        <v>311</v>
      </c>
    </row>
    <row r="421" spans="4:19" s="14" customFormat="1" ht="15.75" customHeight="1">
      <c r="D421" s="171"/>
      <c r="E421" s="172" t="s">
        <v>690</v>
      </c>
      <c r="G421" s="173"/>
      <c r="P421" s="171" t="s">
        <v>320</v>
      </c>
      <c r="Q421" s="171" t="s">
        <v>314</v>
      </c>
      <c r="R421" s="171" t="s">
        <v>322</v>
      </c>
      <c r="S421" s="171" t="s">
        <v>311</v>
      </c>
    </row>
    <row r="422" spans="4:19" s="14" customFormat="1" ht="15.75" customHeight="1">
      <c r="D422" s="174"/>
      <c r="E422" s="175" t="s">
        <v>691</v>
      </c>
      <c r="G422" s="176">
        <v>59.42</v>
      </c>
      <c r="P422" s="174" t="s">
        <v>320</v>
      </c>
      <c r="Q422" s="174" t="s">
        <v>320</v>
      </c>
      <c r="R422" s="174" t="s">
        <v>322</v>
      </c>
      <c r="S422" s="174" t="s">
        <v>311</v>
      </c>
    </row>
    <row r="423" spans="4:19" s="14" customFormat="1" ht="15.75" customHeight="1">
      <c r="D423" s="171"/>
      <c r="E423" s="172" t="s">
        <v>692</v>
      </c>
      <c r="G423" s="180"/>
      <c r="P423" s="171" t="s">
        <v>320</v>
      </c>
      <c r="Q423" s="171" t="s">
        <v>314</v>
      </c>
      <c r="R423" s="171" t="s">
        <v>322</v>
      </c>
      <c r="S423" s="171" t="s">
        <v>311</v>
      </c>
    </row>
    <row r="424" spans="4:19" s="14" customFormat="1" ht="15.75" customHeight="1">
      <c r="D424" s="174"/>
      <c r="E424" s="175" t="s">
        <v>693</v>
      </c>
      <c r="G424" s="176">
        <v>50.4</v>
      </c>
      <c r="P424" s="174" t="s">
        <v>320</v>
      </c>
      <c r="Q424" s="174" t="s">
        <v>320</v>
      </c>
      <c r="R424" s="174" t="s">
        <v>322</v>
      </c>
      <c r="S424" s="174" t="s">
        <v>311</v>
      </c>
    </row>
    <row r="425" spans="4:19" s="14" customFormat="1" ht="15.75" customHeight="1">
      <c r="D425" s="171"/>
      <c r="E425" s="172" t="s">
        <v>453</v>
      </c>
      <c r="G425" s="180"/>
      <c r="P425" s="171" t="s">
        <v>320</v>
      </c>
      <c r="Q425" s="171" t="s">
        <v>314</v>
      </c>
      <c r="R425" s="171" t="s">
        <v>322</v>
      </c>
      <c r="S425" s="171" t="s">
        <v>311</v>
      </c>
    </row>
    <row r="426" spans="4:19" s="14" customFormat="1" ht="15.75" customHeight="1">
      <c r="D426" s="174"/>
      <c r="E426" s="175" t="s">
        <v>694</v>
      </c>
      <c r="G426" s="176">
        <v>7.8</v>
      </c>
      <c r="P426" s="174" t="s">
        <v>320</v>
      </c>
      <c r="Q426" s="174" t="s">
        <v>320</v>
      </c>
      <c r="R426" s="174" t="s">
        <v>322</v>
      </c>
      <c r="S426" s="174" t="s">
        <v>311</v>
      </c>
    </row>
    <row r="427" spans="4:19" s="14" customFormat="1" ht="15.75" customHeight="1">
      <c r="D427" s="171"/>
      <c r="E427" s="172" t="s">
        <v>695</v>
      </c>
      <c r="G427" s="180"/>
      <c r="P427" s="171" t="s">
        <v>320</v>
      </c>
      <c r="Q427" s="171" t="s">
        <v>314</v>
      </c>
      <c r="R427" s="171" t="s">
        <v>322</v>
      </c>
      <c r="S427" s="171" t="s">
        <v>311</v>
      </c>
    </row>
    <row r="428" spans="4:19" s="14" customFormat="1" ht="15.75" customHeight="1">
      <c r="D428" s="174"/>
      <c r="E428" s="175" t="s">
        <v>696</v>
      </c>
      <c r="G428" s="176">
        <v>32.41</v>
      </c>
      <c r="P428" s="174" t="s">
        <v>320</v>
      </c>
      <c r="Q428" s="174" t="s">
        <v>320</v>
      </c>
      <c r="R428" s="174" t="s">
        <v>322</v>
      </c>
      <c r="S428" s="174" t="s">
        <v>311</v>
      </c>
    </row>
    <row r="429" spans="4:19" s="14" customFormat="1" ht="15.75" customHeight="1">
      <c r="D429" s="171"/>
      <c r="E429" s="172" t="s">
        <v>697</v>
      </c>
      <c r="G429" s="180"/>
      <c r="P429" s="171" t="s">
        <v>320</v>
      </c>
      <c r="Q429" s="171" t="s">
        <v>314</v>
      </c>
      <c r="R429" s="171" t="s">
        <v>322</v>
      </c>
      <c r="S429" s="171" t="s">
        <v>311</v>
      </c>
    </row>
    <row r="430" spans="4:19" s="14" customFormat="1" ht="15.75" customHeight="1">
      <c r="D430" s="171"/>
      <c r="E430" s="172" t="s">
        <v>698</v>
      </c>
      <c r="G430" s="180"/>
      <c r="P430" s="171" t="s">
        <v>320</v>
      </c>
      <c r="Q430" s="171" t="s">
        <v>314</v>
      </c>
      <c r="R430" s="171" t="s">
        <v>322</v>
      </c>
      <c r="S430" s="171" t="s">
        <v>311</v>
      </c>
    </row>
    <row r="431" spans="4:19" s="14" customFormat="1" ht="15.75" customHeight="1">
      <c r="D431" s="174"/>
      <c r="E431" s="175" t="s">
        <v>699</v>
      </c>
      <c r="G431" s="176">
        <v>37.02</v>
      </c>
      <c r="P431" s="174" t="s">
        <v>320</v>
      </c>
      <c r="Q431" s="174" t="s">
        <v>320</v>
      </c>
      <c r="R431" s="174" t="s">
        <v>322</v>
      </c>
      <c r="S431" s="174" t="s">
        <v>311</v>
      </c>
    </row>
    <row r="432" spans="4:19" s="14" customFormat="1" ht="15.75" customHeight="1">
      <c r="D432" s="171"/>
      <c r="E432" s="172" t="s">
        <v>700</v>
      </c>
      <c r="G432" s="180"/>
      <c r="P432" s="171" t="s">
        <v>320</v>
      </c>
      <c r="Q432" s="171" t="s">
        <v>314</v>
      </c>
      <c r="R432" s="171" t="s">
        <v>322</v>
      </c>
      <c r="S432" s="171" t="s">
        <v>311</v>
      </c>
    </row>
    <row r="433" spans="4:19" s="14" customFormat="1" ht="15.75" customHeight="1">
      <c r="D433" s="171"/>
      <c r="E433" s="172" t="s">
        <v>473</v>
      </c>
      <c r="G433" s="180"/>
      <c r="P433" s="171" t="s">
        <v>320</v>
      </c>
      <c r="Q433" s="171" t="s">
        <v>314</v>
      </c>
      <c r="R433" s="171" t="s">
        <v>322</v>
      </c>
      <c r="S433" s="171" t="s">
        <v>311</v>
      </c>
    </row>
    <row r="434" spans="4:19" s="14" customFormat="1" ht="15.75" customHeight="1">
      <c r="D434" s="174"/>
      <c r="E434" s="175" t="s">
        <v>701</v>
      </c>
      <c r="G434" s="176">
        <v>20.74</v>
      </c>
      <c r="P434" s="174" t="s">
        <v>320</v>
      </c>
      <c r="Q434" s="174" t="s">
        <v>320</v>
      </c>
      <c r="R434" s="174" t="s">
        <v>322</v>
      </c>
      <c r="S434" s="174" t="s">
        <v>311</v>
      </c>
    </row>
    <row r="435" spans="4:19" s="14" customFormat="1" ht="15.75" customHeight="1">
      <c r="D435" s="177"/>
      <c r="E435" s="178" t="s">
        <v>325</v>
      </c>
      <c r="G435" s="179">
        <v>207.79</v>
      </c>
      <c r="P435" s="177" t="s">
        <v>320</v>
      </c>
      <c r="Q435" s="177" t="s">
        <v>326</v>
      </c>
      <c r="R435" s="177" t="s">
        <v>322</v>
      </c>
      <c r="S435" s="177" t="s">
        <v>314</v>
      </c>
    </row>
    <row r="436" spans="1:16" s="14" customFormat="1" ht="13.5" customHeight="1">
      <c r="A436" s="163" t="s">
        <v>702</v>
      </c>
      <c r="B436" s="163" t="s">
        <v>315</v>
      </c>
      <c r="C436" s="163" t="s">
        <v>333</v>
      </c>
      <c r="D436" s="164" t="s">
        <v>360</v>
      </c>
      <c r="E436" s="165" t="s">
        <v>361</v>
      </c>
      <c r="F436" s="163" t="s">
        <v>319</v>
      </c>
      <c r="G436" s="166">
        <v>2.52</v>
      </c>
      <c r="H436" s="167"/>
      <c r="I436" s="167">
        <f>ROUND(G436*H436,2)</f>
        <v>0</v>
      </c>
      <c r="J436" s="168">
        <v>1.837</v>
      </c>
      <c r="K436" s="166">
        <f>G436*J436</f>
        <v>4.62924</v>
      </c>
      <c r="L436" s="168">
        <v>0</v>
      </c>
      <c r="M436" s="166">
        <f>G436*L436</f>
        <v>0</v>
      </c>
      <c r="N436" s="169">
        <v>20</v>
      </c>
      <c r="O436" s="170">
        <v>4</v>
      </c>
      <c r="P436" s="14" t="s">
        <v>320</v>
      </c>
    </row>
    <row r="437" spans="4:19" s="14" customFormat="1" ht="15.75" customHeight="1">
      <c r="D437" s="171"/>
      <c r="E437" s="172" t="s">
        <v>677</v>
      </c>
      <c r="G437" s="173"/>
      <c r="P437" s="171" t="s">
        <v>320</v>
      </c>
      <c r="Q437" s="171" t="s">
        <v>314</v>
      </c>
      <c r="R437" s="171" t="s">
        <v>322</v>
      </c>
      <c r="S437" s="171" t="s">
        <v>311</v>
      </c>
    </row>
    <row r="438" spans="4:19" s="14" customFormat="1" ht="15.75" customHeight="1">
      <c r="D438" s="171"/>
      <c r="E438" s="172" t="s">
        <v>448</v>
      </c>
      <c r="G438" s="173"/>
      <c r="P438" s="171" t="s">
        <v>320</v>
      </c>
      <c r="Q438" s="171" t="s">
        <v>314</v>
      </c>
      <c r="R438" s="171" t="s">
        <v>322</v>
      </c>
      <c r="S438" s="171" t="s">
        <v>311</v>
      </c>
    </row>
    <row r="439" spans="4:19" s="14" customFormat="1" ht="15.75" customHeight="1">
      <c r="D439" s="174"/>
      <c r="E439" s="175" t="s">
        <v>679</v>
      </c>
      <c r="G439" s="176">
        <v>2.52</v>
      </c>
      <c r="P439" s="174" t="s">
        <v>320</v>
      </c>
      <c r="Q439" s="174" t="s">
        <v>320</v>
      </c>
      <c r="R439" s="174" t="s">
        <v>322</v>
      </c>
      <c r="S439" s="174" t="s">
        <v>311</v>
      </c>
    </row>
    <row r="440" spans="4:19" s="14" customFormat="1" ht="15.75" customHeight="1">
      <c r="D440" s="177"/>
      <c r="E440" s="178" t="s">
        <v>325</v>
      </c>
      <c r="G440" s="179">
        <v>2.52</v>
      </c>
      <c r="P440" s="177" t="s">
        <v>320</v>
      </c>
      <c r="Q440" s="177" t="s">
        <v>326</v>
      </c>
      <c r="R440" s="177" t="s">
        <v>322</v>
      </c>
      <c r="S440" s="177" t="s">
        <v>314</v>
      </c>
    </row>
    <row r="441" spans="1:16" s="14" customFormat="1" ht="13.5" customHeight="1">
      <c r="A441" s="163" t="s">
        <v>703</v>
      </c>
      <c r="B441" s="163" t="s">
        <v>315</v>
      </c>
      <c r="C441" s="163" t="s">
        <v>327</v>
      </c>
      <c r="D441" s="164" t="s">
        <v>704</v>
      </c>
      <c r="E441" s="165" t="s">
        <v>705</v>
      </c>
      <c r="F441" s="163" t="s">
        <v>400</v>
      </c>
      <c r="G441" s="166">
        <v>975.4</v>
      </c>
      <c r="H441" s="167"/>
      <c r="I441" s="167">
        <f>ROUND(G441*H441,2)</f>
        <v>0</v>
      </c>
      <c r="J441" s="168">
        <v>0</v>
      </c>
      <c r="K441" s="166">
        <f>G441*J441</f>
        <v>0</v>
      </c>
      <c r="L441" s="168">
        <v>0.005</v>
      </c>
      <c r="M441" s="166">
        <f>G441*L441</f>
        <v>4.877</v>
      </c>
      <c r="N441" s="169">
        <v>20</v>
      </c>
      <c r="O441" s="170">
        <v>4</v>
      </c>
      <c r="P441" s="14" t="s">
        <v>320</v>
      </c>
    </row>
    <row r="442" spans="4:19" s="14" customFormat="1" ht="15.75" customHeight="1">
      <c r="D442" s="171"/>
      <c r="E442" s="172" t="s">
        <v>706</v>
      </c>
      <c r="G442" s="173"/>
      <c r="P442" s="171" t="s">
        <v>320</v>
      </c>
      <c r="Q442" s="171" t="s">
        <v>314</v>
      </c>
      <c r="R442" s="171" t="s">
        <v>322</v>
      </c>
      <c r="S442" s="171" t="s">
        <v>311</v>
      </c>
    </row>
    <row r="443" spans="4:19" s="14" customFormat="1" ht="15.75" customHeight="1">
      <c r="D443" s="171"/>
      <c r="E443" s="172" t="s">
        <v>600</v>
      </c>
      <c r="G443" s="173"/>
      <c r="P443" s="171" t="s">
        <v>320</v>
      </c>
      <c r="Q443" s="171" t="s">
        <v>314</v>
      </c>
      <c r="R443" s="171" t="s">
        <v>322</v>
      </c>
      <c r="S443" s="171" t="s">
        <v>311</v>
      </c>
    </row>
    <row r="444" spans="4:19" s="14" customFormat="1" ht="15.75" customHeight="1">
      <c r="D444" s="174"/>
      <c r="E444" s="175" t="s">
        <v>707</v>
      </c>
      <c r="G444" s="176">
        <v>26.81</v>
      </c>
      <c r="P444" s="174" t="s">
        <v>320</v>
      </c>
      <c r="Q444" s="174" t="s">
        <v>320</v>
      </c>
      <c r="R444" s="174" t="s">
        <v>322</v>
      </c>
      <c r="S444" s="174" t="s">
        <v>311</v>
      </c>
    </row>
    <row r="445" spans="4:19" s="14" customFormat="1" ht="15.75" customHeight="1">
      <c r="D445" s="171"/>
      <c r="E445" s="172" t="s">
        <v>708</v>
      </c>
      <c r="G445" s="180"/>
      <c r="P445" s="171" t="s">
        <v>320</v>
      </c>
      <c r="Q445" s="171" t="s">
        <v>314</v>
      </c>
      <c r="R445" s="171" t="s">
        <v>322</v>
      </c>
      <c r="S445" s="171" t="s">
        <v>311</v>
      </c>
    </row>
    <row r="446" spans="4:19" s="14" customFormat="1" ht="15.75" customHeight="1">
      <c r="D446" s="174"/>
      <c r="E446" s="175" t="s">
        <v>709</v>
      </c>
      <c r="G446" s="176">
        <v>23.2</v>
      </c>
      <c r="P446" s="174" t="s">
        <v>320</v>
      </c>
      <c r="Q446" s="174" t="s">
        <v>320</v>
      </c>
      <c r="R446" s="174" t="s">
        <v>322</v>
      </c>
      <c r="S446" s="174" t="s">
        <v>311</v>
      </c>
    </row>
    <row r="447" spans="4:19" s="14" customFormat="1" ht="15.75" customHeight="1">
      <c r="D447" s="171"/>
      <c r="E447" s="172" t="s">
        <v>710</v>
      </c>
      <c r="G447" s="180"/>
      <c r="P447" s="171" t="s">
        <v>320</v>
      </c>
      <c r="Q447" s="171" t="s">
        <v>314</v>
      </c>
      <c r="R447" s="171" t="s">
        <v>322</v>
      </c>
      <c r="S447" s="171" t="s">
        <v>311</v>
      </c>
    </row>
    <row r="448" spans="4:19" s="14" customFormat="1" ht="15.75" customHeight="1">
      <c r="D448" s="174"/>
      <c r="E448" s="175" t="s">
        <v>711</v>
      </c>
      <c r="G448" s="176">
        <v>21.52</v>
      </c>
      <c r="P448" s="174" t="s">
        <v>320</v>
      </c>
      <c r="Q448" s="174" t="s">
        <v>320</v>
      </c>
      <c r="R448" s="174" t="s">
        <v>322</v>
      </c>
      <c r="S448" s="174" t="s">
        <v>311</v>
      </c>
    </row>
    <row r="449" spans="4:19" s="14" customFormat="1" ht="15.75" customHeight="1">
      <c r="D449" s="171"/>
      <c r="E449" s="172" t="s">
        <v>712</v>
      </c>
      <c r="G449" s="180"/>
      <c r="P449" s="171" t="s">
        <v>320</v>
      </c>
      <c r="Q449" s="171" t="s">
        <v>314</v>
      </c>
      <c r="R449" s="171" t="s">
        <v>322</v>
      </c>
      <c r="S449" s="171" t="s">
        <v>311</v>
      </c>
    </row>
    <row r="450" spans="4:19" s="14" customFormat="1" ht="15.75" customHeight="1">
      <c r="D450" s="174"/>
      <c r="E450" s="175" t="s">
        <v>713</v>
      </c>
      <c r="G450" s="176">
        <v>21.42</v>
      </c>
      <c r="P450" s="174" t="s">
        <v>320</v>
      </c>
      <c r="Q450" s="174" t="s">
        <v>320</v>
      </c>
      <c r="R450" s="174" t="s">
        <v>322</v>
      </c>
      <c r="S450" s="174" t="s">
        <v>311</v>
      </c>
    </row>
    <row r="451" spans="4:19" s="14" customFormat="1" ht="15.75" customHeight="1">
      <c r="D451" s="171"/>
      <c r="E451" s="172" t="s">
        <v>714</v>
      </c>
      <c r="G451" s="180"/>
      <c r="P451" s="171" t="s">
        <v>320</v>
      </c>
      <c r="Q451" s="171" t="s">
        <v>314</v>
      </c>
      <c r="R451" s="171" t="s">
        <v>322</v>
      </c>
      <c r="S451" s="171" t="s">
        <v>311</v>
      </c>
    </row>
    <row r="452" spans="4:19" s="14" customFormat="1" ht="15.75" customHeight="1">
      <c r="D452" s="174"/>
      <c r="E452" s="175" t="s">
        <v>715</v>
      </c>
      <c r="G452" s="176">
        <v>21.04</v>
      </c>
      <c r="P452" s="174" t="s">
        <v>320</v>
      </c>
      <c r="Q452" s="174" t="s">
        <v>320</v>
      </c>
      <c r="R452" s="174" t="s">
        <v>322</v>
      </c>
      <c r="S452" s="174" t="s">
        <v>311</v>
      </c>
    </row>
    <row r="453" spans="4:19" s="14" customFormat="1" ht="15.75" customHeight="1">
      <c r="D453" s="171"/>
      <c r="E453" s="172" t="s">
        <v>716</v>
      </c>
      <c r="G453" s="180"/>
      <c r="P453" s="171" t="s">
        <v>320</v>
      </c>
      <c r="Q453" s="171" t="s">
        <v>314</v>
      </c>
      <c r="R453" s="171" t="s">
        <v>322</v>
      </c>
      <c r="S453" s="171" t="s">
        <v>311</v>
      </c>
    </row>
    <row r="454" spans="4:19" s="14" customFormat="1" ht="15.75" customHeight="1">
      <c r="D454" s="174"/>
      <c r="E454" s="175" t="s">
        <v>717</v>
      </c>
      <c r="G454" s="176">
        <v>21.22</v>
      </c>
      <c r="P454" s="174" t="s">
        <v>320</v>
      </c>
      <c r="Q454" s="174" t="s">
        <v>320</v>
      </c>
      <c r="R454" s="174" t="s">
        <v>322</v>
      </c>
      <c r="S454" s="174" t="s">
        <v>311</v>
      </c>
    </row>
    <row r="455" spans="4:19" s="14" customFormat="1" ht="15.75" customHeight="1">
      <c r="D455" s="171"/>
      <c r="E455" s="172" t="s">
        <v>718</v>
      </c>
      <c r="G455" s="180"/>
      <c r="P455" s="171" t="s">
        <v>320</v>
      </c>
      <c r="Q455" s="171" t="s">
        <v>314</v>
      </c>
      <c r="R455" s="171" t="s">
        <v>322</v>
      </c>
      <c r="S455" s="171" t="s">
        <v>311</v>
      </c>
    </row>
    <row r="456" spans="4:19" s="14" customFormat="1" ht="15.75" customHeight="1">
      <c r="D456" s="174"/>
      <c r="E456" s="175" t="s">
        <v>719</v>
      </c>
      <c r="G456" s="176">
        <v>20.1</v>
      </c>
      <c r="P456" s="174" t="s">
        <v>320</v>
      </c>
      <c r="Q456" s="174" t="s">
        <v>320</v>
      </c>
      <c r="R456" s="174" t="s">
        <v>322</v>
      </c>
      <c r="S456" s="174" t="s">
        <v>311</v>
      </c>
    </row>
    <row r="457" spans="4:19" s="14" customFormat="1" ht="15.75" customHeight="1">
      <c r="D457" s="171"/>
      <c r="E457" s="172" t="s">
        <v>720</v>
      </c>
      <c r="G457" s="180"/>
      <c r="P457" s="171" t="s">
        <v>320</v>
      </c>
      <c r="Q457" s="171" t="s">
        <v>314</v>
      </c>
      <c r="R457" s="171" t="s">
        <v>322</v>
      </c>
      <c r="S457" s="171" t="s">
        <v>311</v>
      </c>
    </row>
    <row r="458" spans="4:19" s="14" customFormat="1" ht="15.75" customHeight="1">
      <c r="D458" s="174"/>
      <c r="E458" s="175" t="s">
        <v>721</v>
      </c>
      <c r="G458" s="176">
        <v>22.82</v>
      </c>
      <c r="P458" s="174" t="s">
        <v>320</v>
      </c>
      <c r="Q458" s="174" t="s">
        <v>320</v>
      </c>
      <c r="R458" s="174" t="s">
        <v>322</v>
      </c>
      <c r="S458" s="174" t="s">
        <v>311</v>
      </c>
    </row>
    <row r="459" spans="4:19" s="14" customFormat="1" ht="15.75" customHeight="1">
      <c r="D459" s="171"/>
      <c r="E459" s="172" t="s">
        <v>722</v>
      </c>
      <c r="G459" s="180"/>
      <c r="P459" s="171" t="s">
        <v>320</v>
      </c>
      <c r="Q459" s="171" t="s">
        <v>314</v>
      </c>
      <c r="R459" s="171" t="s">
        <v>322</v>
      </c>
      <c r="S459" s="171" t="s">
        <v>311</v>
      </c>
    </row>
    <row r="460" spans="4:19" s="14" customFormat="1" ht="15.75" customHeight="1">
      <c r="D460" s="174"/>
      <c r="E460" s="175" t="s">
        <v>723</v>
      </c>
      <c r="G460" s="176">
        <v>22.52</v>
      </c>
      <c r="P460" s="174" t="s">
        <v>320</v>
      </c>
      <c r="Q460" s="174" t="s">
        <v>320</v>
      </c>
      <c r="R460" s="174" t="s">
        <v>322</v>
      </c>
      <c r="S460" s="174" t="s">
        <v>311</v>
      </c>
    </row>
    <row r="461" spans="4:19" s="14" customFormat="1" ht="15.75" customHeight="1">
      <c r="D461" s="171"/>
      <c r="E461" s="172" t="s">
        <v>724</v>
      </c>
      <c r="G461" s="180"/>
      <c r="P461" s="171" t="s">
        <v>320</v>
      </c>
      <c r="Q461" s="171" t="s">
        <v>314</v>
      </c>
      <c r="R461" s="171" t="s">
        <v>322</v>
      </c>
      <c r="S461" s="171" t="s">
        <v>311</v>
      </c>
    </row>
    <row r="462" spans="4:19" s="14" customFormat="1" ht="15.75" customHeight="1">
      <c r="D462" s="174"/>
      <c r="E462" s="175" t="s">
        <v>725</v>
      </c>
      <c r="G462" s="176">
        <v>86.2</v>
      </c>
      <c r="P462" s="174" t="s">
        <v>320</v>
      </c>
      <c r="Q462" s="174" t="s">
        <v>320</v>
      </c>
      <c r="R462" s="174" t="s">
        <v>322</v>
      </c>
      <c r="S462" s="174" t="s">
        <v>311</v>
      </c>
    </row>
    <row r="463" spans="4:19" s="14" customFormat="1" ht="15.75" customHeight="1">
      <c r="D463" s="171"/>
      <c r="E463" s="172" t="s">
        <v>726</v>
      </c>
      <c r="G463" s="180"/>
      <c r="P463" s="171" t="s">
        <v>320</v>
      </c>
      <c r="Q463" s="171" t="s">
        <v>314</v>
      </c>
      <c r="R463" s="171" t="s">
        <v>322</v>
      </c>
      <c r="S463" s="171" t="s">
        <v>311</v>
      </c>
    </row>
    <row r="464" spans="4:19" s="14" customFormat="1" ht="15.75" customHeight="1">
      <c r="D464" s="174"/>
      <c r="E464" s="175" t="s">
        <v>727</v>
      </c>
      <c r="G464" s="176">
        <v>21.94</v>
      </c>
      <c r="P464" s="174" t="s">
        <v>320</v>
      </c>
      <c r="Q464" s="174" t="s">
        <v>320</v>
      </c>
      <c r="R464" s="174" t="s">
        <v>322</v>
      </c>
      <c r="S464" s="174" t="s">
        <v>311</v>
      </c>
    </row>
    <row r="465" spans="4:19" s="14" customFormat="1" ht="15.75" customHeight="1">
      <c r="D465" s="171"/>
      <c r="E465" s="172" t="s">
        <v>728</v>
      </c>
      <c r="G465" s="180"/>
      <c r="P465" s="171" t="s">
        <v>320</v>
      </c>
      <c r="Q465" s="171" t="s">
        <v>314</v>
      </c>
      <c r="R465" s="171" t="s">
        <v>322</v>
      </c>
      <c r="S465" s="171" t="s">
        <v>311</v>
      </c>
    </row>
    <row r="466" spans="4:19" s="14" customFormat="1" ht="15.75" customHeight="1">
      <c r="D466" s="174"/>
      <c r="E466" s="175" t="s">
        <v>729</v>
      </c>
      <c r="G466" s="176">
        <v>21.75</v>
      </c>
      <c r="P466" s="174" t="s">
        <v>320</v>
      </c>
      <c r="Q466" s="174" t="s">
        <v>320</v>
      </c>
      <c r="R466" s="174" t="s">
        <v>322</v>
      </c>
      <c r="S466" s="174" t="s">
        <v>311</v>
      </c>
    </row>
    <row r="467" spans="4:19" s="14" customFormat="1" ht="15.75" customHeight="1">
      <c r="D467" s="171"/>
      <c r="E467" s="172" t="s">
        <v>730</v>
      </c>
      <c r="G467" s="180"/>
      <c r="P467" s="171" t="s">
        <v>320</v>
      </c>
      <c r="Q467" s="171" t="s">
        <v>314</v>
      </c>
      <c r="R467" s="171" t="s">
        <v>322</v>
      </c>
      <c r="S467" s="171" t="s">
        <v>311</v>
      </c>
    </row>
    <row r="468" spans="4:19" s="14" customFormat="1" ht="15.75" customHeight="1">
      <c r="D468" s="174"/>
      <c r="E468" s="175" t="s">
        <v>731</v>
      </c>
      <c r="G468" s="176">
        <v>63.86</v>
      </c>
      <c r="P468" s="174" t="s">
        <v>320</v>
      </c>
      <c r="Q468" s="174" t="s">
        <v>320</v>
      </c>
      <c r="R468" s="174" t="s">
        <v>322</v>
      </c>
      <c r="S468" s="174" t="s">
        <v>311</v>
      </c>
    </row>
    <row r="469" spans="4:19" s="14" customFormat="1" ht="15.75" customHeight="1">
      <c r="D469" s="171"/>
      <c r="E469" s="172" t="s">
        <v>732</v>
      </c>
      <c r="G469" s="180"/>
      <c r="P469" s="171" t="s">
        <v>320</v>
      </c>
      <c r="Q469" s="171" t="s">
        <v>314</v>
      </c>
      <c r="R469" s="171" t="s">
        <v>322</v>
      </c>
      <c r="S469" s="171" t="s">
        <v>311</v>
      </c>
    </row>
    <row r="470" spans="4:19" s="14" customFormat="1" ht="15.75" customHeight="1">
      <c r="D470" s="174"/>
      <c r="E470" s="175" t="s">
        <v>733</v>
      </c>
      <c r="G470" s="176">
        <v>100.19</v>
      </c>
      <c r="P470" s="174" t="s">
        <v>320</v>
      </c>
      <c r="Q470" s="174" t="s">
        <v>320</v>
      </c>
      <c r="R470" s="174" t="s">
        <v>322</v>
      </c>
      <c r="S470" s="174" t="s">
        <v>311</v>
      </c>
    </row>
    <row r="471" spans="4:19" s="14" customFormat="1" ht="15.75" customHeight="1">
      <c r="D471" s="171"/>
      <c r="E471" s="172" t="s">
        <v>734</v>
      </c>
      <c r="G471" s="180"/>
      <c r="P471" s="171" t="s">
        <v>320</v>
      </c>
      <c r="Q471" s="171" t="s">
        <v>314</v>
      </c>
      <c r="R471" s="171" t="s">
        <v>322</v>
      </c>
      <c r="S471" s="171" t="s">
        <v>311</v>
      </c>
    </row>
    <row r="472" spans="4:19" s="14" customFormat="1" ht="15.75" customHeight="1">
      <c r="D472" s="174"/>
      <c r="E472" s="175" t="s">
        <v>735</v>
      </c>
      <c r="G472" s="176">
        <v>23.67</v>
      </c>
      <c r="P472" s="174" t="s">
        <v>320</v>
      </c>
      <c r="Q472" s="174" t="s">
        <v>320</v>
      </c>
      <c r="R472" s="174" t="s">
        <v>322</v>
      </c>
      <c r="S472" s="174" t="s">
        <v>311</v>
      </c>
    </row>
    <row r="473" spans="4:19" s="14" customFormat="1" ht="15.75" customHeight="1">
      <c r="D473" s="171"/>
      <c r="E473" s="172" t="s">
        <v>736</v>
      </c>
      <c r="G473" s="180"/>
      <c r="P473" s="171" t="s">
        <v>320</v>
      </c>
      <c r="Q473" s="171" t="s">
        <v>314</v>
      </c>
      <c r="R473" s="171" t="s">
        <v>322</v>
      </c>
      <c r="S473" s="171" t="s">
        <v>311</v>
      </c>
    </row>
    <row r="474" spans="4:19" s="14" customFormat="1" ht="15.75" customHeight="1">
      <c r="D474" s="174"/>
      <c r="E474" s="175" t="s">
        <v>737</v>
      </c>
      <c r="G474" s="176">
        <v>43.18</v>
      </c>
      <c r="P474" s="174" t="s">
        <v>320</v>
      </c>
      <c r="Q474" s="174" t="s">
        <v>320</v>
      </c>
      <c r="R474" s="174" t="s">
        <v>322</v>
      </c>
      <c r="S474" s="174" t="s">
        <v>311</v>
      </c>
    </row>
    <row r="475" spans="4:19" s="14" customFormat="1" ht="15.75" customHeight="1">
      <c r="D475" s="171"/>
      <c r="E475" s="172" t="s">
        <v>738</v>
      </c>
      <c r="G475" s="180"/>
      <c r="P475" s="171" t="s">
        <v>320</v>
      </c>
      <c r="Q475" s="171" t="s">
        <v>314</v>
      </c>
      <c r="R475" s="171" t="s">
        <v>322</v>
      </c>
      <c r="S475" s="171" t="s">
        <v>311</v>
      </c>
    </row>
    <row r="476" spans="4:19" s="14" customFormat="1" ht="15.75" customHeight="1">
      <c r="D476" s="174"/>
      <c r="E476" s="175" t="s">
        <v>739</v>
      </c>
      <c r="G476" s="176">
        <v>21.39</v>
      </c>
      <c r="P476" s="174" t="s">
        <v>320</v>
      </c>
      <c r="Q476" s="174" t="s">
        <v>320</v>
      </c>
      <c r="R476" s="174" t="s">
        <v>322</v>
      </c>
      <c r="S476" s="174" t="s">
        <v>311</v>
      </c>
    </row>
    <row r="477" spans="4:19" s="14" customFormat="1" ht="15.75" customHeight="1">
      <c r="D477" s="171"/>
      <c r="E477" s="172" t="s">
        <v>740</v>
      </c>
      <c r="G477" s="180"/>
      <c r="P477" s="171" t="s">
        <v>320</v>
      </c>
      <c r="Q477" s="171" t="s">
        <v>314</v>
      </c>
      <c r="R477" s="171" t="s">
        <v>322</v>
      </c>
      <c r="S477" s="171" t="s">
        <v>311</v>
      </c>
    </row>
    <row r="478" spans="4:19" s="14" customFormat="1" ht="24" customHeight="1">
      <c r="D478" s="174"/>
      <c r="E478" s="175" t="s">
        <v>741</v>
      </c>
      <c r="G478" s="176">
        <v>351.92</v>
      </c>
      <c r="P478" s="174" t="s">
        <v>320</v>
      </c>
      <c r="Q478" s="174" t="s">
        <v>320</v>
      </c>
      <c r="R478" s="174" t="s">
        <v>322</v>
      </c>
      <c r="S478" s="174" t="s">
        <v>311</v>
      </c>
    </row>
    <row r="479" spans="4:19" s="14" customFormat="1" ht="15.75" customHeight="1">
      <c r="D479" s="171"/>
      <c r="E479" s="172" t="s">
        <v>742</v>
      </c>
      <c r="G479" s="180"/>
      <c r="P479" s="171" t="s">
        <v>320</v>
      </c>
      <c r="Q479" s="171" t="s">
        <v>314</v>
      </c>
      <c r="R479" s="171" t="s">
        <v>322</v>
      </c>
      <c r="S479" s="171" t="s">
        <v>311</v>
      </c>
    </row>
    <row r="480" spans="4:19" s="14" customFormat="1" ht="15.75" customHeight="1">
      <c r="D480" s="174"/>
      <c r="E480" s="175" t="s">
        <v>743</v>
      </c>
      <c r="G480" s="176">
        <v>19.64</v>
      </c>
      <c r="P480" s="174" t="s">
        <v>320</v>
      </c>
      <c r="Q480" s="174" t="s">
        <v>320</v>
      </c>
      <c r="R480" s="174" t="s">
        <v>322</v>
      </c>
      <c r="S480" s="174" t="s">
        <v>311</v>
      </c>
    </row>
    <row r="481" spans="4:19" s="14" customFormat="1" ht="15.75" customHeight="1">
      <c r="D481" s="171"/>
      <c r="E481" s="172" t="s">
        <v>744</v>
      </c>
      <c r="G481" s="180"/>
      <c r="P481" s="171" t="s">
        <v>320</v>
      </c>
      <c r="Q481" s="171" t="s">
        <v>314</v>
      </c>
      <c r="R481" s="171" t="s">
        <v>322</v>
      </c>
      <c r="S481" s="171" t="s">
        <v>311</v>
      </c>
    </row>
    <row r="482" spans="4:19" s="14" customFormat="1" ht="15.75" customHeight="1">
      <c r="D482" s="174"/>
      <c r="E482" s="175" t="s">
        <v>745</v>
      </c>
      <c r="G482" s="176">
        <v>21.01</v>
      </c>
      <c r="P482" s="174" t="s">
        <v>320</v>
      </c>
      <c r="Q482" s="174" t="s">
        <v>320</v>
      </c>
      <c r="R482" s="174" t="s">
        <v>322</v>
      </c>
      <c r="S482" s="174" t="s">
        <v>311</v>
      </c>
    </row>
    <row r="483" spans="4:19" s="14" customFormat="1" ht="15.75" customHeight="1">
      <c r="D483" s="177"/>
      <c r="E483" s="178" t="s">
        <v>325</v>
      </c>
      <c r="G483" s="179">
        <v>975.4</v>
      </c>
      <c r="P483" s="177" t="s">
        <v>320</v>
      </c>
      <c r="Q483" s="177" t="s">
        <v>326</v>
      </c>
      <c r="R483" s="177" t="s">
        <v>322</v>
      </c>
      <c r="S483" s="177" t="s">
        <v>314</v>
      </c>
    </row>
    <row r="484" spans="1:16" s="14" customFormat="1" ht="13.5" customHeight="1">
      <c r="A484" s="163" t="s">
        <v>746</v>
      </c>
      <c r="B484" s="163" t="s">
        <v>315</v>
      </c>
      <c r="C484" s="163" t="s">
        <v>333</v>
      </c>
      <c r="D484" s="164" t="s">
        <v>747</v>
      </c>
      <c r="E484" s="165" t="s">
        <v>748</v>
      </c>
      <c r="F484" s="163" t="s">
        <v>330</v>
      </c>
      <c r="G484" s="166">
        <v>3</v>
      </c>
      <c r="H484" s="167"/>
      <c r="I484" s="167">
        <f>ROUND(G484*H484,2)</f>
        <v>0</v>
      </c>
      <c r="J484" s="168">
        <v>0.01698</v>
      </c>
      <c r="K484" s="166">
        <f>G484*J484</f>
        <v>0.05094</v>
      </c>
      <c r="L484" s="168">
        <v>0</v>
      </c>
      <c r="M484" s="166">
        <f>G484*L484</f>
        <v>0</v>
      </c>
      <c r="N484" s="169">
        <v>20</v>
      </c>
      <c r="O484" s="170">
        <v>4</v>
      </c>
      <c r="P484" s="14" t="s">
        <v>320</v>
      </c>
    </row>
    <row r="485" spans="1:16" s="14" customFormat="1" ht="13.5" customHeight="1">
      <c r="A485" s="181" t="s">
        <v>749</v>
      </c>
      <c r="B485" s="181" t="s">
        <v>430</v>
      </c>
      <c r="C485" s="181" t="s">
        <v>431</v>
      </c>
      <c r="D485" s="182" t="s">
        <v>750</v>
      </c>
      <c r="E485" s="183" t="s">
        <v>751</v>
      </c>
      <c r="F485" s="181" t="s">
        <v>330</v>
      </c>
      <c r="G485" s="184">
        <v>2</v>
      </c>
      <c r="H485" s="185"/>
      <c r="I485" s="185">
        <f>ROUND(G485*H485,2)</f>
        <v>0</v>
      </c>
      <c r="J485" s="186">
        <v>0.02288</v>
      </c>
      <c r="K485" s="184">
        <f>G485*J485</f>
        <v>0.04576</v>
      </c>
      <c r="L485" s="186">
        <v>0</v>
      </c>
      <c r="M485" s="184">
        <f>G485*L485</f>
        <v>0</v>
      </c>
      <c r="N485" s="187">
        <v>20</v>
      </c>
      <c r="O485" s="188">
        <v>8</v>
      </c>
      <c r="P485" s="189" t="s">
        <v>320</v>
      </c>
    </row>
    <row r="486" spans="1:16" s="14" customFormat="1" ht="13.5" customHeight="1">
      <c r="A486" s="181" t="s">
        <v>752</v>
      </c>
      <c r="B486" s="181" t="s">
        <v>430</v>
      </c>
      <c r="C486" s="181" t="s">
        <v>431</v>
      </c>
      <c r="D486" s="182" t="s">
        <v>753</v>
      </c>
      <c r="E486" s="183" t="s">
        <v>754</v>
      </c>
      <c r="F486" s="181" t="s">
        <v>330</v>
      </c>
      <c r="G486" s="184">
        <v>1</v>
      </c>
      <c r="H486" s="185"/>
      <c r="I486" s="185">
        <f>ROUND(G486*H486,2)</f>
        <v>0</v>
      </c>
      <c r="J486" s="186">
        <v>0.01765</v>
      </c>
      <c r="K486" s="184">
        <f>G486*J486</f>
        <v>0.01765</v>
      </c>
      <c r="L486" s="186">
        <v>0</v>
      </c>
      <c r="M486" s="184">
        <f>G486*L486</f>
        <v>0</v>
      </c>
      <c r="N486" s="187">
        <v>20</v>
      </c>
      <c r="O486" s="188">
        <v>8</v>
      </c>
      <c r="P486" s="189" t="s">
        <v>320</v>
      </c>
    </row>
    <row r="487" spans="1:16" s="14" customFormat="1" ht="13.5" customHeight="1">
      <c r="A487" s="163" t="s">
        <v>755</v>
      </c>
      <c r="B487" s="163" t="s">
        <v>315</v>
      </c>
      <c r="C487" s="163" t="s">
        <v>327</v>
      </c>
      <c r="D487" s="164" t="s">
        <v>756</v>
      </c>
      <c r="E487" s="165" t="s">
        <v>757</v>
      </c>
      <c r="F487" s="163" t="s">
        <v>330</v>
      </c>
      <c r="G487" s="166">
        <v>12</v>
      </c>
      <c r="H487" s="167"/>
      <c r="I487" s="167">
        <f>ROUND(G487*H487,2)</f>
        <v>0</v>
      </c>
      <c r="J487" s="168">
        <v>0.04634</v>
      </c>
      <c r="K487" s="166">
        <f>G487*J487</f>
        <v>0.55608</v>
      </c>
      <c r="L487" s="168">
        <v>0</v>
      </c>
      <c r="M487" s="166">
        <f>G487*L487</f>
        <v>0</v>
      </c>
      <c r="N487" s="169">
        <v>20</v>
      </c>
      <c r="O487" s="170">
        <v>4</v>
      </c>
      <c r="P487" s="14" t="s">
        <v>320</v>
      </c>
    </row>
    <row r="488" spans="4:19" s="14" customFormat="1" ht="15.75" customHeight="1">
      <c r="D488" s="171"/>
      <c r="E488" s="172" t="s">
        <v>584</v>
      </c>
      <c r="G488" s="173"/>
      <c r="P488" s="171" t="s">
        <v>320</v>
      </c>
      <c r="Q488" s="171" t="s">
        <v>314</v>
      </c>
      <c r="R488" s="171" t="s">
        <v>322</v>
      </c>
      <c r="S488" s="171" t="s">
        <v>311</v>
      </c>
    </row>
    <row r="489" spans="4:19" s="14" customFormat="1" ht="15.75" customHeight="1">
      <c r="D489" s="174"/>
      <c r="E489" s="175" t="s">
        <v>314</v>
      </c>
      <c r="G489" s="176">
        <v>1</v>
      </c>
      <c r="P489" s="174" t="s">
        <v>320</v>
      </c>
      <c r="Q489" s="174" t="s">
        <v>320</v>
      </c>
      <c r="R489" s="174" t="s">
        <v>322</v>
      </c>
      <c r="S489" s="174" t="s">
        <v>311</v>
      </c>
    </row>
    <row r="490" spans="4:19" s="14" customFormat="1" ht="15.75" customHeight="1">
      <c r="D490" s="171"/>
      <c r="E490" s="172" t="s">
        <v>464</v>
      </c>
      <c r="G490" s="180"/>
      <c r="P490" s="171" t="s">
        <v>320</v>
      </c>
      <c r="Q490" s="171" t="s">
        <v>314</v>
      </c>
      <c r="R490" s="171" t="s">
        <v>322</v>
      </c>
      <c r="S490" s="171" t="s">
        <v>311</v>
      </c>
    </row>
    <row r="491" spans="4:19" s="14" customFormat="1" ht="15.75" customHeight="1">
      <c r="D491" s="174"/>
      <c r="E491" s="175" t="s">
        <v>314</v>
      </c>
      <c r="G491" s="176">
        <v>1</v>
      </c>
      <c r="P491" s="174" t="s">
        <v>320</v>
      </c>
      <c r="Q491" s="174" t="s">
        <v>320</v>
      </c>
      <c r="R491" s="174" t="s">
        <v>322</v>
      </c>
      <c r="S491" s="174" t="s">
        <v>311</v>
      </c>
    </row>
    <row r="492" spans="4:19" s="14" customFormat="1" ht="15.75" customHeight="1">
      <c r="D492" s="171"/>
      <c r="E492" s="172" t="s">
        <v>758</v>
      </c>
      <c r="G492" s="180"/>
      <c r="P492" s="171" t="s">
        <v>320</v>
      </c>
      <c r="Q492" s="171" t="s">
        <v>314</v>
      </c>
      <c r="R492" s="171" t="s">
        <v>322</v>
      </c>
      <c r="S492" s="171" t="s">
        <v>311</v>
      </c>
    </row>
    <row r="493" spans="4:19" s="14" customFormat="1" ht="15.75" customHeight="1">
      <c r="D493" s="174"/>
      <c r="E493" s="175" t="s">
        <v>314</v>
      </c>
      <c r="G493" s="176">
        <v>1</v>
      </c>
      <c r="P493" s="174" t="s">
        <v>320</v>
      </c>
      <c r="Q493" s="174" t="s">
        <v>320</v>
      </c>
      <c r="R493" s="174" t="s">
        <v>322</v>
      </c>
      <c r="S493" s="174" t="s">
        <v>311</v>
      </c>
    </row>
    <row r="494" spans="4:19" s="14" customFormat="1" ht="15.75" customHeight="1">
      <c r="D494" s="171"/>
      <c r="E494" s="172" t="s">
        <v>448</v>
      </c>
      <c r="G494" s="180"/>
      <c r="P494" s="171" t="s">
        <v>320</v>
      </c>
      <c r="Q494" s="171" t="s">
        <v>314</v>
      </c>
      <c r="R494" s="171" t="s">
        <v>322</v>
      </c>
      <c r="S494" s="171" t="s">
        <v>311</v>
      </c>
    </row>
    <row r="495" spans="4:19" s="14" customFormat="1" ht="15.75" customHeight="1">
      <c r="D495" s="174"/>
      <c r="E495" s="175" t="s">
        <v>326</v>
      </c>
      <c r="G495" s="176">
        <v>4</v>
      </c>
      <c r="P495" s="174" t="s">
        <v>320</v>
      </c>
      <c r="Q495" s="174" t="s">
        <v>320</v>
      </c>
      <c r="R495" s="174" t="s">
        <v>322</v>
      </c>
      <c r="S495" s="174" t="s">
        <v>311</v>
      </c>
    </row>
    <row r="496" spans="4:19" s="14" customFormat="1" ht="15.75" customHeight="1">
      <c r="D496" s="171"/>
      <c r="E496" s="172" t="s">
        <v>459</v>
      </c>
      <c r="G496" s="180"/>
      <c r="P496" s="171" t="s">
        <v>320</v>
      </c>
      <c r="Q496" s="171" t="s">
        <v>314</v>
      </c>
      <c r="R496" s="171" t="s">
        <v>322</v>
      </c>
      <c r="S496" s="171" t="s">
        <v>311</v>
      </c>
    </row>
    <row r="497" spans="4:19" s="14" customFormat="1" ht="15.75" customHeight="1">
      <c r="D497" s="174"/>
      <c r="E497" s="175" t="s">
        <v>314</v>
      </c>
      <c r="G497" s="176">
        <v>1</v>
      </c>
      <c r="P497" s="174" t="s">
        <v>320</v>
      </c>
      <c r="Q497" s="174" t="s">
        <v>320</v>
      </c>
      <c r="R497" s="174" t="s">
        <v>322</v>
      </c>
      <c r="S497" s="174" t="s">
        <v>311</v>
      </c>
    </row>
    <row r="498" spans="4:19" s="14" customFormat="1" ht="15.75" customHeight="1">
      <c r="D498" s="171"/>
      <c r="E498" s="172" t="s">
        <v>453</v>
      </c>
      <c r="G498" s="180"/>
      <c r="P498" s="171" t="s">
        <v>320</v>
      </c>
      <c r="Q498" s="171" t="s">
        <v>314</v>
      </c>
      <c r="R498" s="171" t="s">
        <v>322</v>
      </c>
      <c r="S498" s="171" t="s">
        <v>311</v>
      </c>
    </row>
    <row r="499" spans="4:19" s="14" customFormat="1" ht="15.75" customHeight="1">
      <c r="D499" s="174"/>
      <c r="E499" s="175" t="s">
        <v>759</v>
      </c>
      <c r="G499" s="176">
        <v>2</v>
      </c>
      <c r="P499" s="174" t="s">
        <v>320</v>
      </c>
      <c r="Q499" s="174" t="s">
        <v>320</v>
      </c>
      <c r="R499" s="174" t="s">
        <v>322</v>
      </c>
      <c r="S499" s="174" t="s">
        <v>311</v>
      </c>
    </row>
    <row r="500" spans="4:19" s="14" customFormat="1" ht="15.75" customHeight="1">
      <c r="D500" s="171"/>
      <c r="E500" s="172" t="s">
        <v>760</v>
      </c>
      <c r="G500" s="180"/>
      <c r="P500" s="171" t="s">
        <v>320</v>
      </c>
      <c r="Q500" s="171" t="s">
        <v>314</v>
      </c>
      <c r="R500" s="171" t="s">
        <v>322</v>
      </c>
      <c r="S500" s="171" t="s">
        <v>311</v>
      </c>
    </row>
    <row r="501" spans="4:19" s="14" customFormat="1" ht="15.75" customHeight="1">
      <c r="D501" s="174"/>
      <c r="E501" s="175" t="s">
        <v>314</v>
      </c>
      <c r="G501" s="176">
        <v>1</v>
      </c>
      <c r="P501" s="174" t="s">
        <v>320</v>
      </c>
      <c r="Q501" s="174" t="s">
        <v>320</v>
      </c>
      <c r="R501" s="174" t="s">
        <v>322</v>
      </c>
      <c r="S501" s="174" t="s">
        <v>311</v>
      </c>
    </row>
    <row r="502" spans="4:19" s="14" customFormat="1" ht="15.75" customHeight="1">
      <c r="D502" s="171"/>
      <c r="E502" s="172" t="s">
        <v>459</v>
      </c>
      <c r="G502" s="180"/>
      <c r="P502" s="171" t="s">
        <v>320</v>
      </c>
      <c r="Q502" s="171" t="s">
        <v>314</v>
      </c>
      <c r="R502" s="171" t="s">
        <v>322</v>
      </c>
      <c r="S502" s="171" t="s">
        <v>311</v>
      </c>
    </row>
    <row r="503" spans="4:19" s="14" customFormat="1" ht="15.75" customHeight="1">
      <c r="D503" s="174"/>
      <c r="E503" s="175" t="s">
        <v>314</v>
      </c>
      <c r="G503" s="176">
        <v>1</v>
      </c>
      <c r="P503" s="174" t="s">
        <v>320</v>
      </c>
      <c r="Q503" s="174" t="s">
        <v>320</v>
      </c>
      <c r="R503" s="174" t="s">
        <v>322</v>
      </c>
      <c r="S503" s="174" t="s">
        <v>311</v>
      </c>
    </row>
    <row r="504" spans="4:19" s="14" customFormat="1" ht="15.75" customHeight="1">
      <c r="D504" s="177"/>
      <c r="E504" s="178" t="s">
        <v>325</v>
      </c>
      <c r="G504" s="179">
        <v>12</v>
      </c>
      <c r="P504" s="177" t="s">
        <v>320</v>
      </c>
      <c r="Q504" s="177" t="s">
        <v>326</v>
      </c>
      <c r="R504" s="177" t="s">
        <v>322</v>
      </c>
      <c r="S504" s="177" t="s">
        <v>314</v>
      </c>
    </row>
    <row r="505" spans="1:16" s="14" customFormat="1" ht="13.5" customHeight="1">
      <c r="A505" s="181" t="s">
        <v>761</v>
      </c>
      <c r="B505" s="181" t="s">
        <v>430</v>
      </c>
      <c r="C505" s="181" t="s">
        <v>431</v>
      </c>
      <c r="D505" s="182" t="s">
        <v>762</v>
      </c>
      <c r="E505" s="183" t="s">
        <v>763</v>
      </c>
      <c r="F505" s="181" t="s">
        <v>330</v>
      </c>
      <c r="G505" s="184">
        <v>4</v>
      </c>
      <c r="H505" s="185"/>
      <c r="I505" s="185">
        <f>ROUND(G505*H505,2)</f>
        <v>0</v>
      </c>
      <c r="J505" s="186">
        <v>0.02333</v>
      </c>
      <c r="K505" s="184">
        <f>G505*J505</f>
        <v>0.09332</v>
      </c>
      <c r="L505" s="186">
        <v>0</v>
      </c>
      <c r="M505" s="184">
        <f>G505*L505</f>
        <v>0</v>
      </c>
      <c r="N505" s="187">
        <v>20</v>
      </c>
      <c r="O505" s="188">
        <v>8</v>
      </c>
      <c r="P505" s="189" t="s">
        <v>320</v>
      </c>
    </row>
    <row r="506" spans="1:16" s="14" customFormat="1" ht="13.5" customHeight="1">
      <c r="A506" s="181" t="s">
        <v>764</v>
      </c>
      <c r="B506" s="181" t="s">
        <v>430</v>
      </c>
      <c r="C506" s="181" t="s">
        <v>431</v>
      </c>
      <c r="D506" s="182" t="s">
        <v>765</v>
      </c>
      <c r="E506" s="183" t="s">
        <v>766</v>
      </c>
      <c r="F506" s="181" t="s">
        <v>330</v>
      </c>
      <c r="G506" s="184">
        <v>1</v>
      </c>
      <c r="H506" s="185"/>
      <c r="I506" s="185">
        <f>ROUND(G506*H506,2)</f>
        <v>0</v>
      </c>
      <c r="J506" s="186">
        <v>0.0108</v>
      </c>
      <c r="K506" s="184">
        <f>G506*J506</f>
        <v>0.0108</v>
      </c>
      <c r="L506" s="186">
        <v>0</v>
      </c>
      <c r="M506" s="184">
        <f>G506*L506</f>
        <v>0</v>
      </c>
      <c r="N506" s="187">
        <v>20</v>
      </c>
      <c r="O506" s="188">
        <v>8</v>
      </c>
      <c r="P506" s="189" t="s">
        <v>320</v>
      </c>
    </row>
    <row r="507" spans="1:16" s="14" customFormat="1" ht="13.5" customHeight="1">
      <c r="A507" s="181" t="s">
        <v>767</v>
      </c>
      <c r="B507" s="181" t="s">
        <v>430</v>
      </c>
      <c r="C507" s="181" t="s">
        <v>431</v>
      </c>
      <c r="D507" s="182" t="s">
        <v>768</v>
      </c>
      <c r="E507" s="183" t="s">
        <v>769</v>
      </c>
      <c r="F507" s="181" t="s">
        <v>330</v>
      </c>
      <c r="G507" s="184">
        <v>6</v>
      </c>
      <c r="H507" s="185"/>
      <c r="I507" s="185">
        <f>ROUND(G507*H507,2)</f>
        <v>0</v>
      </c>
      <c r="J507" s="186">
        <v>0.0137</v>
      </c>
      <c r="K507" s="184">
        <f>G507*J507</f>
        <v>0.0822</v>
      </c>
      <c r="L507" s="186">
        <v>0</v>
      </c>
      <c r="M507" s="184">
        <f>G507*L507</f>
        <v>0</v>
      </c>
      <c r="N507" s="187">
        <v>20</v>
      </c>
      <c r="O507" s="188">
        <v>8</v>
      </c>
      <c r="P507" s="189" t="s">
        <v>320</v>
      </c>
    </row>
    <row r="508" spans="1:16" s="14" customFormat="1" ht="13.5" customHeight="1">
      <c r="A508" s="181" t="s">
        <v>770</v>
      </c>
      <c r="B508" s="181" t="s">
        <v>430</v>
      </c>
      <c r="C508" s="181" t="s">
        <v>431</v>
      </c>
      <c r="D508" s="182" t="s">
        <v>771</v>
      </c>
      <c r="E508" s="183" t="s">
        <v>772</v>
      </c>
      <c r="F508" s="181" t="s">
        <v>330</v>
      </c>
      <c r="G508" s="184">
        <v>1</v>
      </c>
      <c r="H508" s="185"/>
      <c r="I508" s="185">
        <f>ROUND(G508*H508,2)</f>
        <v>0</v>
      </c>
      <c r="J508" s="186">
        <v>0.0138</v>
      </c>
      <c r="K508" s="184">
        <f>G508*J508</f>
        <v>0.0138</v>
      </c>
      <c r="L508" s="186">
        <v>0</v>
      </c>
      <c r="M508" s="184">
        <f>G508*L508</f>
        <v>0</v>
      </c>
      <c r="N508" s="187">
        <v>20</v>
      </c>
      <c r="O508" s="188">
        <v>8</v>
      </c>
      <c r="P508" s="189" t="s">
        <v>320</v>
      </c>
    </row>
    <row r="509" spans="2:16" s="136" customFormat="1" ht="12.75" customHeight="1">
      <c r="B509" s="141" t="s">
        <v>268</v>
      </c>
      <c r="D509" s="142" t="s">
        <v>366</v>
      </c>
      <c r="E509" s="142" t="s">
        <v>773</v>
      </c>
      <c r="I509" s="143">
        <f>SUM(I510:I707)</f>
        <v>0</v>
      </c>
      <c r="K509" s="144">
        <f>SUM(K510:K707)</f>
        <v>0.32941708000000003</v>
      </c>
      <c r="M509" s="144">
        <f>SUM(M510:M707)</f>
        <v>105.38330600000002</v>
      </c>
      <c r="P509" s="142" t="s">
        <v>314</v>
      </c>
    </row>
    <row r="510" spans="1:16" s="14" customFormat="1" ht="24" customHeight="1">
      <c r="A510" s="163" t="s">
        <v>774</v>
      </c>
      <c r="B510" s="163" t="s">
        <v>315</v>
      </c>
      <c r="C510" s="163" t="s">
        <v>775</v>
      </c>
      <c r="D510" s="164" t="s">
        <v>776</v>
      </c>
      <c r="E510" s="165" t="s">
        <v>777</v>
      </c>
      <c r="F510" s="163" t="s">
        <v>778</v>
      </c>
      <c r="G510" s="166">
        <v>20</v>
      </c>
      <c r="H510" s="167"/>
      <c r="I510" s="167">
        <f>ROUND(G510*H510,2)</f>
        <v>0</v>
      </c>
      <c r="J510" s="168">
        <v>0</v>
      </c>
      <c r="K510" s="166">
        <f>G510*J510</f>
        <v>0</v>
      </c>
      <c r="L510" s="168">
        <v>0</v>
      </c>
      <c r="M510" s="166">
        <f>G510*L510</f>
        <v>0</v>
      </c>
      <c r="N510" s="169">
        <v>20</v>
      </c>
      <c r="O510" s="170">
        <v>4</v>
      </c>
      <c r="P510" s="14" t="s">
        <v>320</v>
      </c>
    </row>
    <row r="511" spans="4:19" s="14" customFormat="1" ht="15.75" customHeight="1">
      <c r="D511" s="171"/>
      <c r="E511" s="172" t="s">
        <v>779</v>
      </c>
      <c r="G511" s="173"/>
      <c r="P511" s="171" t="s">
        <v>320</v>
      </c>
      <c r="Q511" s="171" t="s">
        <v>314</v>
      </c>
      <c r="R511" s="171" t="s">
        <v>322</v>
      </c>
      <c r="S511" s="171" t="s">
        <v>311</v>
      </c>
    </row>
    <row r="512" spans="4:19" s="14" customFormat="1" ht="15.75" customHeight="1">
      <c r="D512" s="174"/>
      <c r="E512" s="175" t="s">
        <v>419</v>
      </c>
      <c r="G512" s="176">
        <v>20</v>
      </c>
      <c r="P512" s="174" t="s">
        <v>320</v>
      </c>
      <c r="Q512" s="174" t="s">
        <v>320</v>
      </c>
      <c r="R512" s="174" t="s">
        <v>322</v>
      </c>
      <c r="S512" s="174" t="s">
        <v>311</v>
      </c>
    </row>
    <row r="513" spans="4:19" s="14" customFormat="1" ht="15.75" customHeight="1">
      <c r="D513" s="177"/>
      <c r="E513" s="178" t="s">
        <v>325</v>
      </c>
      <c r="G513" s="179">
        <v>20</v>
      </c>
      <c r="P513" s="177" t="s">
        <v>320</v>
      </c>
      <c r="Q513" s="177" t="s">
        <v>326</v>
      </c>
      <c r="R513" s="177" t="s">
        <v>322</v>
      </c>
      <c r="S513" s="177" t="s">
        <v>314</v>
      </c>
    </row>
    <row r="514" spans="1:16" s="14" customFormat="1" ht="24" customHeight="1">
      <c r="A514" s="163" t="s">
        <v>780</v>
      </c>
      <c r="B514" s="163" t="s">
        <v>315</v>
      </c>
      <c r="C514" s="163" t="s">
        <v>775</v>
      </c>
      <c r="D514" s="164" t="s">
        <v>781</v>
      </c>
      <c r="E514" s="165" t="s">
        <v>782</v>
      </c>
      <c r="F514" s="163" t="s">
        <v>400</v>
      </c>
      <c r="G514" s="166">
        <v>1250</v>
      </c>
      <c r="H514" s="167"/>
      <c r="I514" s="167">
        <f>ROUND(G514*H514,2)</f>
        <v>0</v>
      </c>
      <c r="J514" s="168">
        <v>0.00021</v>
      </c>
      <c r="K514" s="166">
        <f>G514*J514</f>
        <v>0.2625</v>
      </c>
      <c r="L514" s="168">
        <v>0</v>
      </c>
      <c r="M514" s="166">
        <f>G514*L514</f>
        <v>0</v>
      </c>
      <c r="N514" s="169">
        <v>20</v>
      </c>
      <c r="O514" s="170">
        <v>4</v>
      </c>
      <c r="P514" s="14" t="s">
        <v>320</v>
      </c>
    </row>
    <row r="515" spans="4:19" s="14" customFormat="1" ht="15.75" customHeight="1">
      <c r="D515" s="171"/>
      <c r="E515" s="172" t="s">
        <v>783</v>
      </c>
      <c r="G515" s="173"/>
      <c r="P515" s="171" t="s">
        <v>320</v>
      </c>
      <c r="Q515" s="171" t="s">
        <v>314</v>
      </c>
      <c r="R515" s="171" t="s">
        <v>322</v>
      </c>
      <c r="S515" s="171" t="s">
        <v>311</v>
      </c>
    </row>
    <row r="516" spans="4:19" s="14" customFormat="1" ht="15.75" customHeight="1">
      <c r="D516" s="174"/>
      <c r="E516" s="175" t="s">
        <v>784</v>
      </c>
      <c r="G516" s="176">
        <v>1250</v>
      </c>
      <c r="P516" s="174" t="s">
        <v>320</v>
      </c>
      <c r="Q516" s="174" t="s">
        <v>320</v>
      </c>
      <c r="R516" s="174" t="s">
        <v>322</v>
      </c>
      <c r="S516" s="174" t="s">
        <v>311</v>
      </c>
    </row>
    <row r="517" spans="4:19" s="14" customFormat="1" ht="15.75" customHeight="1">
      <c r="D517" s="177"/>
      <c r="E517" s="178" t="s">
        <v>325</v>
      </c>
      <c r="G517" s="179">
        <v>1250</v>
      </c>
      <c r="P517" s="177" t="s">
        <v>320</v>
      </c>
      <c r="Q517" s="177" t="s">
        <v>326</v>
      </c>
      <c r="R517" s="177" t="s">
        <v>322</v>
      </c>
      <c r="S517" s="177" t="s">
        <v>314</v>
      </c>
    </row>
    <row r="518" spans="1:16" s="14" customFormat="1" ht="13.5" customHeight="1">
      <c r="A518" s="163" t="s">
        <v>785</v>
      </c>
      <c r="B518" s="163" t="s">
        <v>315</v>
      </c>
      <c r="C518" s="163" t="s">
        <v>333</v>
      </c>
      <c r="D518" s="164" t="s">
        <v>786</v>
      </c>
      <c r="E518" s="165" t="s">
        <v>787</v>
      </c>
      <c r="F518" s="163" t="s">
        <v>400</v>
      </c>
      <c r="G518" s="166">
        <v>1672.927</v>
      </c>
      <c r="H518" s="167"/>
      <c r="I518" s="167">
        <f>ROUND(G518*H518,2)</f>
        <v>0</v>
      </c>
      <c r="J518" s="168">
        <v>4E-05</v>
      </c>
      <c r="K518" s="166">
        <f>G518*J518</f>
        <v>0.06691708</v>
      </c>
      <c r="L518" s="168">
        <v>0</v>
      </c>
      <c r="M518" s="166">
        <f>G518*L518</f>
        <v>0</v>
      </c>
      <c r="N518" s="169">
        <v>20</v>
      </c>
      <c r="O518" s="170">
        <v>4</v>
      </c>
      <c r="P518" s="14" t="s">
        <v>320</v>
      </c>
    </row>
    <row r="519" spans="4:19" s="14" customFormat="1" ht="24" customHeight="1">
      <c r="D519" s="174"/>
      <c r="E519" s="175" t="s">
        <v>788</v>
      </c>
      <c r="G519" s="176">
        <v>308.48</v>
      </c>
      <c r="P519" s="174" t="s">
        <v>320</v>
      </c>
      <c r="Q519" s="174" t="s">
        <v>320</v>
      </c>
      <c r="R519" s="174" t="s">
        <v>322</v>
      </c>
      <c r="S519" s="174" t="s">
        <v>311</v>
      </c>
    </row>
    <row r="520" spans="4:19" s="14" customFormat="1" ht="34.5" customHeight="1">
      <c r="D520" s="174"/>
      <c r="E520" s="175" t="s">
        <v>789</v>
      </c>
      <c r="G520" s="176">
        <v>462.96</v>
      </c>
      <c r="P520" s="174" t="s">
        <v>320</v>
      </c>
      <c r="Q520" s="174" t="s">
        <v>320</v>
      </c>
      <c r="R520" s="174" t="s">
        <v>322</v>
      </c>
      <c r="S520" s="174" t="s">
        <v>311</v>
      </c>
    </row>
    <row r="521" spans="4:19" s="14" customFormat="1" ht="15.75" customHeight="1">
      <c r="D521" s="174"/>
      <c r="E521" s="175" t="s">
        <v>790</v>
      </c>
      <c r="G521" s="176">
        <v>226.19</v>
      </c>
      <c r="P521" s="174" t="s">
        <v>320</v>
      </c>
      <c r="Q521" s="174" t="s">
        <v>320</v>
      </c>
      <c r="R521" s="174" t="s">
        <v>322</v>
      </c>
      <c r="S521" s="174" t="s">
        <v>311</v>
      </c>
    </row>
    <row r="522" spans="4:19" s="14" customFormat="1" ht="34.5" customHeight="1">
      <c r="D522" s="174"/>
      <c r="E522" s="175" t="s">
        <v>791</v>
      </c>
      <c r="G522" s="176">
        <v>501.717</v>
      </c>
      <c r="P522" s="174" t="s">
        <v>320</v>
      </c>
      <c r="Q522" s="174" t="s">
        <v>320</v>
      </c>
      <c r="R522" s="174" t="s">
        <v>322</v>
      </c>
      <c r="S522" s="174" t="s">
        <v>311</v>
      </c>
    </row>
    <row r="523" spans="4:19" s="14" customFormat="1" ht="15.75" customHeight="1">
      <c r="D523" s="174"/>
      <c r="E523" s="175" t="s">
        <v>792</v>
      </c>
      <c r="G523" s="176">
        <v>173.58</v>
      </c>
      <c r="P523" s="174" t="s">
        <v>320</v>
      </c>
      <c r="Q523" s="174" t="s">
        <v>320</v>
      </c>
      <c r="R523" s="174" t="s">
        <v>322</v>
      </c>
      <c r="S523" s="174" t="s">
        <v>311</v>
      </c>
    </row>
    <row r="524" spans="4:19" s="14" customFormat="1" ht="15.75" customHeight="1">
      <c r="D524" s="177"/>
      <c r="E524" s="178" t="s">
        <v>325</v>
      </c>
      <c r="G524" s="179">
        <v>1672.927</v>
      </c>
      <c r="P524" s="177" t="s">
        <v>320</v>
      </c>
      <c r="Q524" s="177" t="s">
        <v>326</v>
      </c>
      <c r="R524" s="177" t="s">
        <v>322</v>
      </c>
      <c r="S524" s="177" t="s">
        <v>314</v>
      </c>
    </row>
    <row r="525" spans="1:16" s="14" customFormat="1" ht="13.5" customHeight="1">
      <c r="A525" s="163" t="s">
        <v>793</v>
      </c>
      <c r="B525" s="163" t="s">
        <v>315</v>
      </c>
      <c r="C525" s="163" t="s">
        <v>374</v>
      </c>
      <c r="D525" s="164" t="s">
        <v>794</v>
      </c>
      <c r="E525" s="165" t="s">
        <v>795</v>
      </c>
      <c r="F525" s="163" t="s">
        <v>400</v>
      </c>
      <c r="G525" s="166">
        <v>32.616</v>
      </c>
      <c r="H525" s="167"/>
      <c r="I525" s="167">
        <f>ROUND(G525*H525,2)</f>
        <v>0</v>
      </c>
      <c r="J525" s="168">
        <v>0</v>
      </c>
      <c r="K525" s="166">
        <f>G525*J525</f>
        <v>0</v>
      </c>
      <c r="L525" s="168">
        <v>0.131</v>
      </c>
      <c r="M525" s="166">
        <f>G525*L525</f>
        <v>4.272696</v>
      </c>
      <c r="N525" s="169">
        <v>20</v>
      </c>
      <c r="O525" s="170">
        <v>4</v>
      </c>
      <c r="P525" s="14" t="s">
        <v>320</v>
      </c>
    </row>
    <row r="526" spans="4:19" s="14" customFormat="1" ht="15.75" customHeight="1">
      <c r="D526" s="171"/>
      <c r="E526" s="172" t="s">
        <v>448</v>
      </c>
      <c r="G526" s="173"/>
      <c r="P526" s="171" t="s">
        <v>320</v>
      </c>
      <c r="Q526" s="171" t="s">
        <v>314</v>
      </c>
      <c r="R526" s="171" t="s">
        <v>322</v>
      </c>
      <c r="S526" s="171" t="s">
        <v>311</v>
      </c>
    </row>
    <row r="527" spans="4:19" s="14" customFormat="1" ht="15.75" customHeight="1">
      <c r="D527" s="174"/>
      <c r="E527" s="175" t="s">
        <v>796</v>
      </c>
      <c r="G527" s="176">
        <v>28.416</v>
      </c>
      <c r="P527" s="174" t="s">
        <v>320</v>
      </c>
      <c r="Q527" s="174" t="s">
        <v>320</v>
      </c>
      <c r="R527" s="174" t="s">
        <v>322</v>
      </c>
      <c r="S527" s="174" t="s">
        <v>311</v>
      </c>
    </row>
    <row r="528" spans="4:19" s="14" customFormat="1" ht="15.75" customHeight="1">
      <c r="D528" s="171"/>
      <c r="E528" s="172" t="s">
        <v>797</v>
      </c>
      <c r="G528" s="180"/>
      <c r="P528" s="171" t="s">
        <v>320</v>
      </c>
      <c r="Q528" s="171" t="s">
        <v>314</v>
      </c>
      <c r="R528" s="171" t="s">
        <v>322</v>
      </c>
      <c r="S528" s="171" t="s">
        <v>311</v>
      </c>
    </row>
    <row r="529" spans="4:19" s="14" customFormat="1" ht="15.75" customHeight="1">
      <c r="D529" s="174"/>
      <c r="E529" s="175" t="s">
        <v>798</v>
      </c>
      <c r="G529" s="176">
        <v>4.2</v>
      </c>
      <c r="P529" s="174" t="s">
        <v>320</v>
      </c>
      <c r="Q529" s="174" t="s">
        <v>320</v>
      </c>
      <c r="R529" s="174" t="s">
        <v>322</v>
      </c>
      <c r="S529" s="174" t="s">
        <v>311</v>
      </c>
    </row>
    <row r="530" spans="4:19" s="14" customFormat="1" ht="15.75" customHeight="1">
      <c r="D530" s="177"/>
      <c r="E530" s="178" t="s">
        <v>325</v>
      </c>
      <c r="G530" s="179">
        <v>32.616</v>
      </c>
      <c r="P530" s="177" t="s">
        <v>320</v>
      </c>
      <c r="Q530" s="177" t="s">
        <v>326</v>
      </c>
      <c r="R530" s="177" t="s">
        <v>322</v>
      </c>
      <c r="S530" s="177" t="s">
        <v>314</v>
      </c>
    </row>
    <row r="531" spans="1:16" s="14" customFormat="1" ht="13.5" customHeight="1">
      <c r="A531" s="163" t="s">
        <v>799</v>
      </c>
      <c r="B531" s="163" t="s">
        <v>315</v>
      </c>
      <c r="C531" s="163" t="s">
        <v>374</v>
      </c>
      <c r="D531" s="164" t="s">
        <v>800</v>
      </c>
      <c r="E531" s="165" t="s">
        <v>801</v>
      </c>
      <c r="F531" s="163" t="s">
        <v>400</v>
      </c>
      <c r="G531" s="166">
        <v>95.88</v>
      </c>
      <c r="H531" s="167"/>
      <c r="I531" s="167">
        <f>ROUND(G531*H531,2)</f>
        <v>0</v>
      </c>
      <c r="J531" s="168">
        <v>0</v>
      </c>
      <c r="K531" s="166">
        <f>G531*J531</f>
        <v>0</v>
      </c>
      <c r="L531" s="168">
        <v>0.261</v>
      </c>
      <c r="M531" s="166">
        <f>G531*L531</f>
        <v>25.02468</v>
      </c>
      <c r="N531" s="169">
        <v>20</v>
      </c>
      <c r="O531" s="170">
        <v>4</v>
      </c>
      <c r="P531" s="14" t="s">
        <v>320</v>
      </c>
    </row>
    <row r="532" spans="4:19" s="14" customFormat="1" ht="15.75" customHeight="1">
      <c r="D532" s="171"/>
      <c r="E532" s="172" t="s">
        <v>448</v>
      </c>
      <c r="G532" s="173"/>
      <c r="P532" s="171" t="s">
        <v>320</v>
      </c>
      <c r="Q532" s="171" t="s">
        <v>314</v>
      </c>
      <c r="R532" s="171" t="s">
        <v>322</v>
      </c>
      <c r="S532" s="171" t="s">
        <v>311</v>
      </c>
    </row>
    <row r="533" spans="4:19" s="14" customFormat="1" ht="15.75" customHeight="1">
      <c r="D533" s="174"/>
      <c r="E533" s="175" t="s">
        <v>802</v>
      </c>
      <c r="G533" s="176">
        <v>53.28</v>
      </c>
      <c r="P533" s="174" t="s">
        <v>320</v>
      </c>
      <c r="Q533" s="174" t="s">
        <v>320</v>
      </c>
      <c r="R533" s="174" t="s">
        <v>322</v>
      </c>
      <c r="S533" s="174" t="s">
        <v>311</v>
      </c>
    </row>
    <row r="534" spans="4:19" s="14" customFormat="1" ht="15.75" customHeight="1">
      <c r="D534" s="171"/>
      <c r="E534" s="172" t="s">
        <v>459</v>
      </c>
      <c r="G534" s="180"/>
      <c r="P534" s="171" t="s">
        <v>320</v>
      </c>
      <c r="Q534" s="171" t="s">
        <v>314</v>
      </c>
      <c r="R534" s="171" t="s">
        <v>322</v>
      </c>
      <c r="S534" s="171" t="s">
        <v>311</v>
      </c>
    </row>
    <row r="535" spans="4:19" s="14" customFormat="1" ht="15.75" customHeight="1">
      <c r="D535" s="174"/>
      <c r="E535" s="175" t="s">
        <v>803</v>
      </c>
      <c r="G535" s="176">
        <v>21</v>
      </c>
      <c r="P535" s="174" t="s">
        <v>320</v>
      </c>
      <c r="Q535" s="174" t="s">
        <v>320</v>
      </c>
      <c r="R535" s="174" t="s">
        <v>322</v>
      </c>
      <c r="S535" s="174" t="s">
        <v>311</v>
      </c>
    </row>
    <row r="536" spans="4:19" s="14" customFormat="1" ht="15.75" customHeight="1">
      <c r="D536" s="171"/>
      <c r="E536" s="172" t="s">
        <v>804</v>
      </c>
      <c r="G536" s="180"/>
      <c r="P536" s="171" t="s">
        <v>320</v>
      </c>
      <c r="Q536" s="171" t="s">
        <v>314</v>
      </c>
      <c r="R536" s="171" t="s">
        <v>322</v>
      </c>
      <c r="S536" s="171" t="s">
        <v>311</v>
      </c>
    </row>
    <row r="537" spans="4:19" s="14" customFormat="1" ht="15.75" customHeight="1">
      <c r="D537" s="174"/>
      <c r="E537" s="175" t="s">
        <v>805</v>
      </c>
      <c r="G537" s="176">
        <v>14.4</v>
      </c>
      <c r="P537" s="174" t="s">
        <v>320</v>
      </c>
      <c r="Q537" s="174" t="s">
        <v>320</v>
      </c>
      <c r="R537" s="174" t="s">
        <v>322</v>
      </c>
      <c r="S537" s="174" t="s">
        <v>311</v>
      </c>
    </row>
    <row r="538" spans="4:19" s="14" customFormat="1" ht="15.75" customHeight="1">
      <c r="D538" s="171"/>
      <c r="E538" s="172" t="s">
        <v>806</v>
      </c>
      <c r="G538" s="180"/>
      <c r="P538" s="171" t="s">
        <v>320</v>
      </c>
      <c r="Q538" s="171" t="s">
        <v>314</v>
      </c>
      <c r="R538" s="171" t="s">
        <v>322</v>
      </c>
      <c r="S538" s="171" t="s">
        <v>311</v>
      </c>
    </row>
    <row r="539" spans="4:19" s="14" customFormat="1" ht="15.75" customHeight="1">
      <c r="D539" s="174"/>
      <c r="E539" s="175" t="s">
        <v>807</v>
      </c>
      <c r="G539" s="176">
        <v>7.2</v>
      </c>
      <c r="P539" s="174" t="s">
        <v>320</v>
      </c>
      <c r="Q539" s="174" t="s">
        <v>320</v>
      </c>
      <c r="R539" s="174" t="s">
        <v>322</v>
      </c>
      <c r="S539" s="174" t="s">
        <v>311</v>
      </c>
    </row>
    <row r="540" spans="4:19" s="14" customFormat="1" ht="15.75" customHeight="1">
      <c r="D540" s="177"/>
      <c r="E540" s="178" t="s">
        <v>325</v>
      </c>
      <c r="G540" s="179">
        <v>95.88</v>
      </c>
      <c r="P540" s="177" t="s">
        <v>320</v>
      </c>
      <c r="Q540" s="177" t="s">
        <v>326</v>
      </c>
      <c r="R540" s="177" t="s">
        <v>322</v>
      </c>
      <c r="S540" s="177" t="s">
        <v>314</v>
      </c>
    </row>
    <row r="541" spans="1:16" s="14" customFormat="1" ht="24" customHeight="1">
      <c r="A541" s="163" t="s">
        <v>808</v>
      </c>
      <c r="B541" s="163" t="s">
        <v>315</v>
      </c>
      <c r="C541" s="163" t="s">
        <v>374</v>
      </c>
      <c r="D541" s="164" t="s">
        <v>375</v>
      </c>
      <c r="E541" s="165" t="s">
        <v>376</v>
      </c>
      <c r="F541" s="163" t="s">
        <v>319</v>
      </c>
      <c r="G541" s="166">
        <v>9.998</v>
      </c>
      <c r="H541" s="167"/>
      <c r="I541" s="167">
        <f>ROUND(G541*H541,2)</f>
        <v>0</v>
      </c>
      <c r="J541" s="168">
        <v>0</v>
      </c>
      <c r="K541" s="166">
        <f>G541*J541</f>
        <v>0</v>
      </c>
      <c r="L541" s="168">
        <v>2.2</v>
      </c>
      <c r="M541" s="166">
        <f>G541*L541</f>
        <v>21.9956</v>
      </c>
      <c r="N541" s="169">
        <v>20</v>
      </c>
      <c r="O541" s="170">
        <v>4</v>
      </c>
      <c r="P541" s="14" t="s">
        <v>320</v>
      </c>
    </row>
    <row r="542" spans="4:19" s="14" customFormat="1" ht="15.75" customHeight="1">
      <c r="D542" s="171"/>
      <c r="E542" s="172" t="s">
        <v>809</v>
      </c>
      <c r="G542" s="173"/>
      <c r="P542" s="171" t="s">
        <v>320</v>
      </c>
      <c r="Q542" s="171" t="s">
        <v>314</v>
      </c>
      <c r="R542" s="171" t="s">
        <v>322</v>
      </c>
      <c r="S542" s="171" t="s">
        <v>311</v>
      </c>
    </row>
    <row r="543" spans="4:19" s="14" customFormat="1" ht="15.75" customHeight="1">
      <c r="D543" s="171"/>
      <c r="E543" s="172" t="s">
        <v>448</v>
      </c>
      <c r="G543" s="173"/>
      <c r="P543" s="171" t="s">
        <v>320</v>
      </c>
      <c r="Q543" s="171" t="s">
        <v>314</v>
      </c>
      <c r="R543" s="171" t="s">
        <v>322</v>
      </c>
      <c r="S543" s="171" t="s">
        <v>311</v>
      </c>
    </row>
    <row r="544" spans="4:19" s="14" customFormat="1" ht="15.75" customHeight="1">
      <c r="D544" s="174"/>
      <c r="E544" s="175" t="s">
        <v>810</v>
      </c>
      <c r="G544" s="176">
        <v>6.72</v>
      </c>
      <c r="P544" s="174" t="s">
        <v>320</v>
      </c>
      <c r="Q544" s="174" t="s">
        <v>320</v>
      </c>
      <c r="R544" s="174" t="s">
        <v>322</v>
      </c>
      <c r="S544" s="174" t="s">
        <v>311</v>
      </c>
    </row>
    <row r="545" spans="4:19" s="14" customFormat="1" ht="15.75" customHeight="1">
      <c r="D545" s="171"/>
      <c r="E545" s="172" t="s">
        <v>453</v>
      </c>
      <c r="G545" s="180"/>
      <c r="P545" s="171" t="s">
        <v>320</v>
      </c>
      <c r="Q545" s="171" t="s">
        <v>314</v>
      </c>
      <c r="R545" s="171" t="s">
        <v>322</v>
      </c>
      <c r="S545" s="171" t="s">
        <v>311</v>
      </c>
    </row>
    <row r="546" spans="4:19" s="14" customFormat="1" ht="15.75" customHeight="1">
      <c r="D546" s="174"/>
      <c r="E546" s="175" t="s">
        <v>811</v>
      </c>
      <c r="G546" s="176">
        <v>0.39</v>
      </c>
      <c r="P546" s="174" t="s">
        <v>320</v>
      </c>
      <c r="Q546" s="174" t="s">
        <v>320</v>
      </c>
      <c r="R546" s="174" t="s">
        <v>322</v>
      </c>
      <c r="S546" s="174" t="s">
        <v>311</v>
      </c>
    </row>
    <row r="547" spans="4:19" s="14" customFormat="1" ht="15.75" customHeight="1">
      <c r="D547" s="171"/>
      <c r="E547" s="172" t="s">
        <v>698</v>
      </c>
      <c r="G547" s="180"/>
      <c r="P547" s="171" t="s">
        <v>320</v>
      </c>
      <c r="Q547" s="171" t="s">
        <v>314</v>
      </c>
      <c r="R547" s="171" t="s">
        <v>322</v>
      </c>
      <c r="S547" s="171" t="s">
        <v>311</v>
      </c>
    </row>
    <row r="548" spans="4:19" s="14" customFormat="1" ht="15.75" customHeight="1">
      <c r="D548" s="174"/>
      <c r="E548" s="175" t="s">
        <v>812</v>
      </c>
      <c r="G548" s="176">
        <v>1.851</v>
      </c>
      <c r="P548" s="174" t="s">
        <v>320</v>
      </c>
      <c r="Q548" s="174" t="s">
        <v>320</v>
      </c>
      <c r="R548" s="174" t="s">
        <v>322</v>
      </c>
      <c r="S548" s="174" t="s">
        <v>311</v>
      </c>
    </row>
    <row r="549" spans="4:19" s="14" customFormat="1" ht="15.75" customHeight="1">
      <c r="D549" s="171"/>
      <c r="E549" s="172" t="s">
        <v>473</v>
      </c>
      <c r="G549" s="180"/>
      <c r="P549" s="171" t="s">
        <v>320</v>
      </c>
      <c r="Q549" s="171" t="s">
        <v>314</v>
      </c>
      <c r="R549" s="171" t="s">
        <v>322</v>
      </c>
      <c r="S549" s="171" t="s">
        <v>311</v>
      </c>
    </row>
    <row r="550" spans="4:19" s="14" customFormat="1" ht="15.75" customHeight="1">
      <c r="D550" s="174"/>
      <c r="E550" s="175" t="s">
        <v>813</v>
      </c>
      <c r="G550" s="176">
        <v>1.037</v>
      </c>
      <c r="P550" s="174" t="s">
        <v>320</v>
      </c>
      <c r="Q550" s="174" t="s">
        <v>320</v>
      </c>
      <c r="R550" s="174" t="s">
        <v>322</v>
      </c>
      <c r="S550" s="174" t="s">
        <v>311</v>
      </c>
    </row>
    <row r="551" spans="4:19" s="14" customFormat="1" ht="15.75" customHeight="1">
      <c r="D551" s="177"/>
      <c r="E551" s="178" t="s">
        <v>325</v>
      </c>
      <c r="G551" s="179">
        <v>9.998</v>
      </c>
      <c r="P551" s="177" t="s">
        <v>320</v>
      </c>
      <c r="Q551" s="177" t="s">
        <v>326</v>
      </c>
      <c r="R551" s="177" t="s">
        <v>322</v>
      </c>
      <c r="S551" s="177" t="s">
        <v>314</v>
      </c>
    </row>
    <row r="552" spans="1:16" s="14" customFormat="1" ht="24" customHeight="1">
      <c r="A552" s="163" t="s">
        <v>814</v>
      </c>
      <c r="B552" s="163" t="s">
        <v>315</v>
      </c>
      <c r="C552" s="163" t="s">
        <v>374</v>
      </c>
      <c r="D552" s="164" t="s">
        <v>815</v>
      </c>
      <c r="E552" s="165" t="s">
        <v>816</v>
      </c>
      <c r="F552" s="163" t="s">
        <v>319</v>
      </c>
      <c r="G552" s="166">
        <v>7.112</v>
      </c>
      <c r="H552" s="167"/>
      <c r="I552" s="167">
        <f>ROUND(G552*H552,2)</f>
        <v>0</v>
      </c>
      <c r="J552" s="168">
        <v>0</v>
      </c>
      <c r="K552" s="166">
        <f>G552*J552</f>
        <v>0</v>
      </c>
      <c r="L552" s="168">
        <v>2.2</v>
      </c>
      <c r="M552" s="166">
        <f>G552*L552</f>
        <v>15.646400000000002</v>
      </c>
      <c r="N552" s="169">
        <v>20</v>
      </c>
      <c r="O552" s="170">
        <v>4</v>
      </c>
      <c r="P552" s="14" t="s">
        <v>320</v>
      </c>
    </row>
    <row r="553" spans="4:19" s="14" customFormat="1" ht="15.75" customHeight="1">
      <c r="D553" s="171"/>
      <c r="E553" s="172" t="s">
        <v>689</v>
      </c>
      <c r="G553" s="173"/>
      <c r="P553" s="171" t="s">
        <v>320</v>
      </c>
      <c r="Q553" s="171" t="s">
        <v>314</v>
      </c>
      <c r="R553" s="171" t="s">
        <v>322</v>
      </c>
      <c r="S553" s="171" t="s">
        <v>311</v>
      </c>
    </row>
    <row r="554" spans="4:19" s="14" customFormat="1" ht="15.75" customHeight="1">
      <c r="D554" s="171"/>
      <c r="E554" s="172" t="s">
        <v>690</v>
      </c>
      <c r="G554" s="173"/>
      <c r="P554" s="171" t="s">
        <v>320</v>
      </c>
      <c r="Q554" s="171" t="s">
        <v>314</v>
      </c>
      <c r="R554" s="171" t="s">
        <v>322</v>
      </c>
      <c r="S554" s="171" t="s">
        <v>311</v>
      </c>
    </row>
    <row r="555" spans="4:19" s="14" customFormat="1" ht="15.75" customHeight="1">
      <c r="D555" s="174"/>
      <c r="E555" s="175" t="s">
        <v>817</v>
      </c>
      <c r="G555" s="176">
        <v>2.971</v>
      </c>
      <c r="P555" s="174" t="s">
        <v>320</v>
      </c>
      <c r="Q555" s="174" t="s">
        <v>320</v>
      </c>
      <c r="R555" s="174" t="s">
        <v>322</v>
      </c>
      <c r="S555" s="174" t="s">
        <v>311</v>
      </c>
    </row>
    <row r="556" spans="4:19" s="14" customFormat="1" ht="15.75" customHeight="1">
      <c r="D556" s="171"/>
      <c r="E556" s="172" t="s">
        <v>692</v>
      </c>
      <c r="G556" s="180"/>
      <c r="P556" s="171" t="s">
        <v>320</v>
      </c>
      <c r="Q556" s="171" t="s">
        <v>314</v>
      </c>
      <c r="R556" s="171" t="s">
        <v>322</v>
      </c>
      <c r="S556" s="171" t="s">
        <v>311</v>
      </c>
    </row>
    <row r="557" spans="4:19" s="14" customFormat="1" ht="15.75" customHeight="1">
      <c r="D557" s="174"/>
      <c r="E557" s="175" t="s">
        <v>818</v>
      </c>
      <c r="G557" s="176">
        <v>2.52</v>
      </c>
      <c r="P557" s="174" t="s">
        <v>320</v>
      </c>
      <c r="Q557" s="174" t="s">
        <v>320</v>
      </c>
      <c r="R557" s="174" t="s">
        <v>322</v>
      </c>
      <c r="S557" s="174" t="s">
        <v>311</v>
      </c>
    </row>
    <row r="558" spans="4:19" s="14" customFormat="1" ht="15.75" customHeight="1">
      <c r="D558" s="171"/>
      <c r="E558" s="172" t="s">
        <v>695</v>
      </c>
      <c r="G558" s="180"/>
      <c r="P558" s="171" t="s">
        <v>320</v>
      </c>
      <c r="Q558" s="171" t="s">
        <v>314</v>
      </c>
      <c r="R558" s="171" t="s">
        <v>322</v>
      </c>
      <c r="S558" s="171" t="s">
        <v>311</v>
      </c>
    </row>
    <row r="559" spans="4:19" s="14" customFormat="1" ht="15.75" customHeight="1">
      <c r="D559" s="171"/>
      <c r="E559" s="172" t="s">
        <v>491</v>
      </c>
      <c r="G559" s="180"/>
      <c r="P559" s="171" t="s">
        <v>320</v>
      </c>
      <c r="Q559" s="171" t="s">
        <v>314</v>
      </c>
      <c r="R559" s="171" t="s">
        <v>322</v>
      </c>
      <c r="S559" s="171" t="s">
        <v>311</v>
      </c>
    </row>
    <row r="560" spans="4:19" s="14" customFormat="1" ht="15.75" customHeight="1">
      <c r="D560" s="174"/>
      <c r="E560" s="175" t="s">
        <v>819</v>
      </c>
      <c r="G560" s="176">
        <v>1.621</v>
      </c>
      <c r="P560" s="174" t="s">
        <v>320</v>
      </c>
      <c r="Q560" s="174" t="s">
        <v>320</v>
      </c>
      <c r="R560" s="174" t="s">
        <v>322</v>
      </c>
      <c r="S560" s="174" t="s">
        <v>311</v>
      </c>
    </row>
    <row r="561" spans="4:19" s="14" customFormat="1" ht="15.75" customHeight="1">
      <c r="D561" s="177"/>
      <c r="E561" s="178" t="s">
        <v>325</v>
      </c>
      <c r="G561" s="179">
        <v>7.112</v>
      </c>
      <c r="P561" s="177" t="s">
        <v>320</v>
      </c>
      <c r="Q561" s="177" t="s">
        <v>326</v>
      </c>
      <c r="R561" s="177" t="s">
        <v>322</v>
      </c>
      <c r="S561" s="177" t="s">
        <v>314</v>
      </c>
    </row>
    <row r="562" spans="1:16" s="14" customFormat="1" ht="13.5" customHeight="1">
      <c r="A562" s="163" t="s">
        <v>820</v>
      </c>
      <c r="B562" s="163" t="s">
        <v>315</v>
      </c>
      <c r="C562" s="163" t="s">
        <v>374</v>
      </c>
      <c r="D562" s="164" t="s">
        <v>821</v>
      </c>
      <c r="E562" s="165" t="s">
        <v>822</v>
      </c>
      <c r="F562" s="163" t="s">
        <v>400</v>
      </c>
      <c r="G562" s="166">
        <v>1.44</v>
      </c>
      <c r="H562" s="167"/>
      <c r="I562" s="167">
        <f>ROUND(G562*H562,2)</f>
        <v>0</v>
      </c>
      <c r="J562" s="168">
        <v>0</v>
      </c>
      <c r="K562" s="166">
        <f>G562*J562</f>
        <v>0</v>
      </c>
      <c r="L562" s="168">
        <v>0.031</v>
      </c>
      <c r="M562" s="166">
        <f>G562*L562</f>
        <v>0.04464</v>
      </c>
      <c r="N562" s="169">
        <v>20</v>
      </c>
      <c r="O562" s="170">
        <v>4</v>
      </c>
      <c r="P562" s="14" t="s">
        <v>320</v>
      </c>
    </row>
    <row r="563" spans="4:19" s="14" customFormat="1" ht="15.75" customHeight="1">
      <c r="D563" s="171"/>
      <c r="E563" s="172" t="s">
        <v>823</v>
      </c>
      <c r="G563" s="173"/>
      <c r="P563" s="171" t="s">
        <v>320</v>
      </c>
      <c r="Q563" s="171" t="s">
        <v>314</v>
      </c>
      <c r="R563" s="171" t="s">
        <v>322</v>
      </c>
      <c r="S563" s="171" t="s">
        <v>311</v>
      </c>
    </row>
    <row r="564" spans="4:19" s="14" customFormat="1" ht="15.75" customHeight="1">
      <c r="D564" s="174"/>
      <c r="E564" s="175" t="s">
        <v>465</v>
      </c>
      <c r="G564" s="176">
        <v>1.44</v>
      </c>
      <c r="P564" s="174" t="s">
        <v>320</v>
      </c>
      <c r="Q564" s="174" t="s">
        <v>320</v>
      </c>
      <c r="R564" s="174" t="s">
        <v>322</v>
      </c>
      <c r="S564" s="174" t="s">
        <v>311</v>
      </c>
    </row>
    <row r="565" spans="4:19" s="14" customFormat="1" ht="15.75" customHeight="1">
      <c r="D565" s="177"/>
      <c r="E565" s="178" t="s">
        <v>325</v>
      </c>
      <c r="G565" s="179">
        <v>1.44</v>
      </c>
      <c r="P565" s="177" t="s">
        <v>320</v>
      </c>
      <c r="Q565" s="177" t="s">
        <v>326</v>
      </c>
      <c r="R565" s="177" t="s">
        <v>322</v>
      </c>
      <c r="S565" s="177" t="s">
        <v>314</v>
      </c>
    </row>
    <row r="566" spans="1:16" s="14" customFormat="1" ht="13.5" customHeight="1">
      <c r="A566" s="163" t="s">
        <v>824</v>
      </c>
      <c r="B566" s="163" t="s">
        <v>315</v>
      </c>
      <c r="C566" s="163" t="s">
        <v>374</v>
      </c>
      <c r="D566" s="164" t="s">
        <v>825</v>
      </c>
      <c r="E566" s="165" t="s">
        <v>826</v>
      </c>
      <c r="F566" s="163" t="s">
        <v>400</v>
      </c>
      <c r="G566" s="166">
        <v>1.38</v>
      </c>
      <c r="H566" s="167"/>
      <c r="I566" s="167">
        <f>ROUND(G566*H566,2)</f>
        <v>0</v>
      </c>
      <c r="J566" s="168">
        <v>0</v>
      </c>
      <c r="K566" s="166">
        <f>G566*J566</f>
        <v>0</v>
      </c>
      <c r="L566" s="168">
        <v>0.062</v>
      </c>
      <c r="M566" s="166">
        <f>G566*L566</f>
        <v>0.08556</v>
      </c>
      <c r="N566" s="169">
        <v>20</v>
      </c>
      <c r="O566" s="170">
        <v>4</v>
      </c>
      <c r="P566" s="14" t="s">
        <v>320</v>
      </c>
    </row>
    <row r="567" spans="4:19" s="14" customFormat="1" ht="15.75" customHeight="1">
      <c r="D567" s="171"/>
      <c r="E567" s="172" t="s">
        <v>623</v>
      </c>
      <c r="G567" s="173"/>
      <c r="P567" s="171" t="s">
        <v>320</v>
      </c>
      <c r="Q567" s="171" t="s">
        <v>314</v>
      </c>
      <c r="R567" s="171" t="s">
        <v>322</v>
      </c>
      <c r="S567" s="171" t="s">
        <v>311</v>
      </c>
    </row>
    <row r="568" spans="4:19" s="14" customFormat="1" ht="15.75" customHeight="1">
      <c r="D568" s="174"/>
      <c r="E568" s="175" t="s">
        <v>827</v>
      </c>
      <c r="G568" s="176">
        <v>1.38</v>
      </c>
      <c r="P568" s="174" t="s">
        <v>320</v>
      </c>
      <c r="Q568" s="174" t="s">
        <v>320</v>
      </c>
      <c r="R568" s="174" t="s">
        <v>322</v>
      </c>
      <c r="S568" s="174" t="s">
        <v>311</v>
      </c>
    </row>
    <row r="569" spans="4:19" s="14" customFormat="1" ht="15.75" customHeight="1">
      <c r="D569" s="177"/>
      <c r="E569" s="178" t="s">
        <v>325</v>
      </c>
      <c r="G569" s="179">
        <v>1.38</v>
      </c>
      <c r="P569" s="177" t="s">
        <v>320</v>
      </c>
      <c r="Q569" s="177" t="s">
        <v>326</v>
      </c>
      <c r="R569" s="177" t="s">
        <v>322</v>
      </c>
      <c r="S569" s="177" t="s">
        <v>314</v>
      </c>
    </row>
    <row r="570" spans="1:16" s="14" customFormat="1" ht="13.5" customHeight="1">
      <c r="A570" s="163" t="s">
        <v>828</v>
      </c>
      <c r="B570" s="163" t="s">
        <v>315</v>
      </c>
      <c r="C570" s="163" t="s">
        <v>374</v>
      </c>
      <c r="D570" s="164" t="s">
        <v>825</v>
      </c>
      <c r="E570" s="165" t="s">
        <v>826</v>
      </c>
      <c r="F570" s="163" t="s">
        <v>400</v>
      </c>
      <c r="G570" s="166">
        <v>1.38</v>
      </c>
      <c r="H570" s="167"/>
      <c r="I570" s="167">
        <f>ROUND(G570*H570,2)</f>
        <v>0</v>
      </c>
      <c r="J570" s="168">
        <v>0</v>
      </c>
      <c r="K570" s="166">
        <f>G570*J570</f>
        <v>0</v>
      </c>
      <c r="L570" s="168">
        <v>0.062</v>
      </c>
      <c r="M570" s="166">
        <f>G570*L570</f>
        <v>0.08556</v>
      </c>
      <c r="N570" s="169">
        <v>20</v>
      </c>
      <c r="O570" s="170">
        <v>4</v>
      </c>
      <c r="P570" s="14" t="s">
        <v>320</v>
      </c>
    </row>
    <row r="571" spans="4:19" s="14" customFormat="1" ht="15.75" customHeight="1">
      <c r="D571" s="171"/>
      <c r="E571" s="172" t="s">
        <v>829</v>
      </c>
      <c r="G571" s="173"/>
      <c r="P571" s="171" t="s">
        <v>320</v>
      </c>
      <c r="Q571" s="171" t="s">
        <v>314</v>
      </c>
      <c r="R571" s="171" t="s">
        <v>322</v>
      </c>
      <c r="S571" s="171" t="s">
        <v>311</v>
      </c>
    </row>
    <row r="572" spans="4:19" s="14" customFormat="1" ht="15.75" customHeight="1">
      <c r="D572" s="174"/>
      <c r="E572" s="175" t="s">
        <v>830</v>
      </c>
      <c r="G572" s="176">
        <v>1.38</v>
      </c>
      <c r="P572" s="174" t="s">
        <v>320</v>
      </c>
      <c r="Q572" s="174" t="s">
        <v>320</v>
      </c>
      <c r="R572" s="174" t="s">
        <v>322</v>
      </c>
      <c r="S572" s="174" t="s">
        <v>311</v>
      </c>
    </row>
    <row r="573" spans="4:19" s="14" customFormat="1" ht="15.75" customHeight="1">
      <c r="D573" s="177"/>
      <c r="E573" s="178" t="s">
        <v>325</v>
      </c>
      <c r="G573" s="179">
        <v>1.38</v>
      </c>
      <c r="P573" s="177" t="s">
        <v>320</v>
      </c>
      <c r="Q573" s="177" t="s">
        <v>326</v>
      </c>
      <c r="R573" s="177" t="s">
        <v>322</v>
      </c>
      <c r="S573" s="177" t="s">
        <v>314</v>
      </c>
    </row>
    <row r="574" spans="1:16" s="14" customFormat="1" ht="13.5" customHeight="1">
      <c r="A574" s="163" t="s">
        <v>831</v>
      </c>
      <c r="B574" s="163" t="s">
        <v>315</v>
      </c>
      <c r="C574" s="163" t="s">
        <v>374</v>
      </c>
      <c r="D574" s="164" t="s">
        <v>832</v>
      </c>
      <c r="E574" s="165" t="s">
        <v>833</v>
      </c>
      <c r="F574" s="163" t="s">
        <v>400</v>
      </c>
      <c r="G574" s="166">
        <v>41</v>
      </c>
      <c r="H574" s="167"/>
      <c r="I574" s="167">
        <f>ROUND(G574*H574,2)</f>
        <v>0</v>
      </c>
      <c r="J574" s="168">
        <v>0</v>
      </c>
      <c r="K574" s="166">
        <f>G574*J574</f>
        <v>0</v>
      </c>
      <c r="L574" s="168">
        <v>0.076</v>
      </c>
      <c r="M574" s="166">
        <f>G574*L574</f>
        <v>3.116</v>
      </c>
      <c r="N574" s="169">
        <v>20</v>
      </c>
      <c r="O574" s="170">
        <v>4</v>
      </c>
      <c r="P574" s="14" t="s">
        <v>320</v>
      </c>
    </row>
    <row r="575" spans="4:19" s="14" customFormat="1" ht="15.75" customHeight="1">
      <c r="D575" s="171"/>
      <c r="E575" s="172" t="s">
        <v>616</v>
      </c>
      <c r="G575" s="173"/>
      <c r="P575" s="171" t="s">
        <v>320</v>
      </c>
      <c r="Q575" s="171" t="s">
        <v>314</v>
      </c>
      <c r="R575" s="171" t="s">
        <v>322</v>
      </c>
      <c r="S575" s="171" t="s">
        <v>311</v>
      </c>
    </row>
    <row r="576" spans="4:19" s="14" customFormat="1" ht="15.75" customHeight="1">
      <c r="D576" s="174"/>
      <c r="E576" s="175" t="s">
        <v>834</v>
      </c>
      <c r="G576" s="176">
        <v>1.6</v>
      </c>
      <c r="P576" s="174" t="s">
        <v>320</v>
      </c>
      <c r="Q576" s="174" t="s">
        <v>320</v>
      </c>
      <c r="R576" s="174" t="s">
        <v>322</v>
      </c>
      <c r="S576" s="174" t="s">
        <v>311</v>
      </c>
    </row>
    <row r="577" spans="4:19" s="14" customFormat="1" ht="15.75" customHeight="1">
      <c r="D577" s="171"/>
      <c r="E577" s="172" t="s">
        <v>618</v>
      </c>
      <c r="G577" s="180"/>
      <c r="P577" s="171" t="s">
        <v>320</v>
      </c>
      <c r="Q577" s="171" t="s">
        <v>314</v>
      </c>
      <c r="R577" s="171" t="s">
        <v>322</v>
      </c>
      <c r="S577" s="171" t="s">
        <v>311</v>
      </c>
    </row>
    <row r="578" spans="4:19" s="14" customFormat="1" ht="15.75" customHeight="1">
      <c r="D578" s="174"/>
      <c r="E578" s="175" t="s">
        <v>835</v>
      </c>
      <c r="G578" s="176">
        <v>1.6</v>
      </c>
      <c r="P578" s="174" t="s">
        <v>320</v>
      </c>
      <c r="Q578" s="174" t="s">
        <v>320</v>
      </c>
      <c r="R578" s="174" t="s">
        <v>322</v>
      </c>
      <c r="S578" s="174" t="s">
        <v>311</v>
      </c>
    </row>
    <row r="579" spans="4:19" s="14" customFormat="1" ht="15.75" customHeight="1">
      <c r="D579" s="171"/>
      <c r="E579" s="172" t="s">
        <v>648</v>
      </c>
      <c r="G579" s="180"/>
      <c r="P579" s="171" t="s">
        <v>320</v>
      </c>
      <c r="Q579" s="171" t="s">
        <v>314</v>
      </c>
      <c r="R579" s="171" t="s">
        <v>322</v>
      </c>
      <c r="S579" s="171" t="s">
        <v>311</v>
      </c>
    </row>
    <row r="580" spans="4:19" s="14" customFormat="1" ht="15.75" customHeight="1">
      <c r="D580" s="174"/>
      <c r="E580" s="175" t="s">
        <v>836</v>
      </c>
      <c r="G580" s="176">
        <v>1.4</v>
      </c>
      <c r="P580" s="174" t="s">
        <v>320</v>
      </c>
      <c r="Q580" s="174" t="s">
        <v>320</v>
      </c>
      <c r="R580" s="174" t="s">
        <v>322</v>
      </c>
      <c r="S580" s="174" t="s">
        <v>311</v>
      </c>
    </row>
    <row r="581" spans="4:19" s="14" customFormat="1" ht="15.75" customHeight="1">
      <c r="D581" s="171"/>
      <c r="E581" s="172" t="s">
        <v>448</v>
      </c>
      <c r="G581" s="180"/>
      <c r="P581" s="171" t="s">
        <v>320</v>
      </c>
      <c r="Q581" s="171" t="s">
        <v>314</v>
      </c>
      <c r="R581" s="171" t="s">
        <v>322</v>
      </c>
      <c r="S581" s="171" t="s">
        <v>311</v>
      </c>
    </row>
    <row r="582" spans="4:19" s="14" customFormat="1" ht="15.75" customHeight="1">
      <c r="D582" s="174"/>
      <c r="E582" s="175" t="s">
        <v>837</v>
      </c>
      <c r="G582" s="176">
        <v>14</v>
      </c>
      <c r="P582" s="174" t="s">
        <v>320</v>
      </c>
      <c r="Q582" s="174" t="s">
        <v>320</v>
      </c>
      <c r="R582" s="174" t="s">
        <v>322</v>
      </c>
      <c r="S582" s="174" t="s">
        <v>311</v>
      </c>
    </row>
    <row r="583" spans="4:19" s="14" customFormat="1" ht="15.75" customHeight="1">
      <c r="D583" s="174"/>
      <c r="E583" s="175" t="s">
        <v>838</v>
      </c>
      <c r="G583" s="176">
        <v>4.8</v>
      </c>
      <c r="P583" s="174" t="s">
        <v>320</v>
      </c>
      <c r="Q583" s="174" t="s">
        <v>320</v>
      </c>
      <c r="R583" s="174" t="s">
        <v>322</v>
      </c>
      <c r="S583" s="174" t="s">
        <v>311</v>
      </c>
    </row>
    <row r="584" spans="4:19" s="14" customFormat="1" ht="15.75" customHeight="1">
      <c r="D584" s="171"/>
      <c r="E584" s="172" t="s">
        <v>839</v>
      </c>
      <c r="G584" s="180"/>
      <c r="P584" s="171" t="s">
        <v>320</v>
      </c>
      <c r="Q584" s="171" t="s">
        <v>314</v>
      </c>
      <c r="R584" s="171" t="s">
        <v>322</v>
      </c>
      <c r="S584" s="171" t="s">
        <v>311</v>
      </c>
    </row>
    <row r="585" spans="4:19" s="14" customFormat="1" ht="15.75" customHeight="1">
      <c r="D585" s="174"/>
      <c r="E585" s="175" t="s">
        <v>840</v>
      </c>
      <c r="G585" s="176">
        <v>9.6</v>
      </c>
      <c r="P585" s="174" t="s">
        <v>320</v>
      </c>
      <c r="Q585" s="174" t="s">
        <v>320</v>
      </c>
      <c r="R585" s="174" t="s">
        <v>322</v>
      </c>
      <c r="S585" s="174" t="s">
        <v>311</v>
      </c>
    </row>
    <row r="586" spans="4:19" s="14" customFormat="1" ht="15.75" customHeight="1">
      <c r="D586" s="174"/>
      <c r="E586" s="175"/>
      <c r="G586" s="176">
        <v>0</v>
      </c>
      <c r="P586" s="174" t="s">
        <v>320</v>
      </c>
      <c r="Q586" s="174" t="s">
        <v>320</v>
      </c>
      <c r="R586" s="174" t="s">
        <v>322</v>
      </c>
      <c r="S586" s="174" t="s">
        <v>311</v>
      </c>
    </row>
    <row r="587" spans="4:19" s="14" customFormat="1" ht="15.75" customHeight="1">
      <c r="D587" s="171"/>
      <c r="E587" s="172" t="s">
        <v>724</v>
      </c>
      <c r="G587" s="180"/>
      <c r="P587" s="171" t="s">
        <v>320</v>
      </c>
      <c r="Q587" s="171" t="s">
        <v>314</v>
      </c>
      <c r="R587" s="171" t="s">
        <v>322</v>
      </c>
      <c r="S587" s="171" t="s">
        <v>311</v>
      </c>
    </row>
    <row r="588" spans="4:19" s="14" customFormat="1" ht="15.75" customHeight="1">
      <c r="D588" s="174"/>
      <c r="E588" s="175" t="s">
        <v>838</v>
      </c>
      <c r="G588" s="176">
        <v>4.8</v>
      </c>
      <c r="P588" s="174" t="s">
        <v>320</v>
      </c>
      <c r="Q588" s="174" t="s">
        <v>320</v>
      </c>
      <c r="R588" s="174" t="s">
        <v>322</v>
      </c>
      <c r="S588" s="174" t="s">
        <v>311</v>
      </c>
    </row>
    <row r="589" spans="4:19" s="14" customFormat="1" ht="15.75" customHeight="1">
      <c r="D589" s="171"/>
      <c r="E589" s="172" t="s">
        <v>473</v>
      </c>
      <c r="G589" s="180"/>
      <c r="P589" s="171" t="s">
        <v>320</v>
      </c>
      <c r="Q589" s="171" t="s">
        <v>314</v>
      </c>
      <c r="R589" s="171" t="s">
        <v>322</v>
      </c>
      <c r="S589" s="171" t="s">
        <v>311</v>
      </c>
    </row>
    <row r="590" spans="4:19" s="14" customFormat="1" ht="15.75" customHeight="1">
      <c r="D590" s="174"/>
      <c r="E590" s="175" t="s">
        <v>841</v>
      </c>
      <c r="G590" s="176">
        <v>3.2</v>
      </c>
      <c r="P590" s="174" t="s">
        <v>320</v>
      </c>
      <c r="Q590" s="174" t="s">
        <v>320</v>
      </c>
      <c r="R590" s="174" t="s">
        <v>322</v>
      </c>
      <c r="S590" s="174" t="s">
        <v>311</v>
      </c>
    </row>
    <row r="591" spans="4:19" s="14" customFormat="1" ht="15.75" customHeight="1">
      <c r="D591" s="177"/>
      <c r="E591" s="178" t="s">
        <v>325</v>
      </c>
      <c r="G591" s="179">
        <v>41</v>
      </c>
      <c r="P591" s="177" t="s">
        <v>320</v>
      </c>
      <c r="Q591" s="177" t="s">
        <v>326</v>
      </c>
      <c r="R591" s="177" t="s">
        <v>322</v>
      </c>
      <c r="S591" s="177" t="s">
        <v>314</v>
      </c>
    </row>
    <row r="592" spans="1:16" s="14" customFormat="1" ht="13.5" customHeight="1">
      <c r="A592" s="181" t="s">
        <v>842</v>
      </c>
      <c r="B592" s="181" t="s">
        <v>430</v>
      </c>
      <c r="C592" s="181" t="s">
        <v>431</v>
      </c>
      <c r="D592" s="182" t="s">
        <v>843</v>
      </c>
      <c r="E592" s="183" t="s">
        <v>844</v>
      </c>
      <c r="F592" s="181" t="s">
        <v>845</v>
      </c>
      <c r="G592" s="184">
        <v>1</v>
      </c>
      <c r="H592" s="185"/>
      <c r="I592" s="185">
        <f>ROUND(G592*H592,2)</f>
        <v>0</v>
      </c>
      <c r="J592" s="186">
        <v>0</v>
      </c>
      <c r="K592" s="184">
        <f>G592*J592</f>
        <v>0</v>
      </c>
      <c r="L592" s="186">
        <v>0</v>
      </c>
      <c r="M592" s="184">
        <f>G592*L592</f>
        <v>0</v>
      </c>
      <c r="N592" s="187">
        <v>20</v>
      </c>
      <c r="O592" s="188">
        <v>8</v>
      </c>
      <c r="P592" s="189" t="s">
        <v>320</v>
      </c>
    </row>
    <row r="593" spans="4:19" s="14" customFormat="1" ht="15.75" customHeight="1">
      <c r="D593" s="171"/>
      <c r="E593" s="172" t="s">
        <v>846</v>
      </c>
      <c r="G593" s="173"/>
      <c r="P593" s="171" t="s">
        <v>320</v>
      </c>
      <c r="Q593" s="171" t="s">
        <v>314</v>
      </c>
      <c r="R593" s="171" t="s">
        <v>322</v>
      </c>
      <c r="S593" s="171" t="s">
        <v>311</v>
      </c>
    </row>
    <row r="594" spans="4:19" s="14" customFormat="1" ht="15.75" customHeight="1">
      <c r="D594" s="174"/>
      <c r="E594" s="175" t="s">
        <v>314</v>
      </c>
      <c r="G594" s="176">
        <v>1</v>
      </c>
      <c r="P594" s="174" t="s">
        <v>320</v>
      </c>
      <c r="Q594" s="174" t="s">
        <v>320</v>
      </c>
      <c r="R594" s="174" t="s">
        <v>322</v>
      </c>
      <c r="S594" s="174" t="s">
        <v>311</v>
      </c>
    </row>
    <row r="595" spans="4:19" s="14" customFormat="1" ht="15.75" customHeight="1">
      <c r="D595" s="177"/>
      <c r="E595" s="178" t="s">
        <v>325</v>
      </c>
      <c r="G595" s="179">
        <v>1</v>
      </c>
      <c r="P595" s="177" t="s">
        <v>320</v>
      </c>
      <c r="Q595" s="177" t="s">
        <v>326</v>
      </c>
      <c r="R595" s="177" t="s">
        <v>322</v>
      </c>
      <c r="S595" s="177" t="s">
        <v>314</v>
      </c>
    </row>
    <row r="596" spans="1:16" s="14" customFormat="1" ht="13.5" customHeight="1">
      <c r="A596" s="163" t="s">
        <v>847</v>
      </c>
      <c r="B596" s="163" t="s">
        <v>315</v>
      </c>
      <c r="C596" s="163" t="s">
        <v>374</v>
      </c>
      <c r="D596" s="164" t="s">
        <v>848</v>
      </c>
      <c r="E596" s="165" t="s">
        <v>849</v>
      </c>
      <c r="F596" s="163" t="s">
        <v>400</v>
      </c>
      <c r="G596" s="166">
        <v>15.12</v>
      </c>
      <c r="H596" s="167"/>
      <c r="I596" s="167">
        <f>ROUND(G596*H596,2)</f>
        <v>0</v>
      </c>
      <c r="J596" s="168">
        <v>0</v>
      </c>
      <c r="K596" s="166">
        <f>G596*J596</f>
        <v>0</v>
      </c>
      <c r="L596" s="168">
        <v>0.063</v>
      </c>
      <c r="M596" s="166">
        <f>G596*L596</f>
        <v>0.95256</v>
      </c>
      <c r="N596" s="169">
        <v>20</v>
      </c>
      <c r="O596" s="170">
        <v>4</v>
      </c>
      <c r="P596" s="14" t="s">
        <v>320</v>
      </c>
    </row>
    <row r="597" spans="4:19" s="14" customFormat="1" ht="15.75" customHeight="1">
      <c r="D597" s="171"/>
      <c r="E597" s="172" t="s">
        <v>804</v>
      </c>
      <c r="G597" s="173"/>
      <c r="P597" s="171" t="s">
        <v>320</v>
      </c>
      <c r="Q597" s="171" t="s">
        <v>314</v>
      </c>
      <c r="R597" s="171" t="s">
        <v>322</v>
      </c>
      <c r="S597" s="171" t="s">
        <v>311</v>
      </c>
    </row>
    <row r="598" spans="4:19" s="14" customFormat="1" ht="15.75" customHeight="1">
      <c r="D598" s="174"/>
      <c r="E598" s="175" t="s">
        <v>850</v>
      </c>
      <c r="G598" s="176">
        <v>11.34</v>
      </c>
      <c r="P598" s="174" t="s">
        <v>320</v>
      </c>
      <c r="Q598" s="174" t="s">
        <v>320</v>
      </c>
      <c r="R598" s="174" t="s">
        <v>322</v>
      </c>
      <c r="S598" s="174" t="s">
        <v>311</v>
      </c>
    </row>
    <row r="599" spans="4:19" s="14" customFormat="1" ht="15.75" customHeight="1">
      <c r="D599" s="171"/>
      <c r="E599" s="172" t="s">
        <v>806</v>
      </c>
      <c r="G599" s="180"/>
      <c r="P599" s="171" t="s">
        <v>320</v>
      </c>
      <c r="Q599" s="171" t="s">
        <v>314</v>
      </c>
      <c r="R599" s="171" t="s">
        <v>322</v>
      </c>
      <c r="S599" s="171" t="s">
        <v>311</v>
      </c>
    </row>
    <row r="600" spans="4:19" s="14" customFormat="1" ht="15.75" customHeight="1">
      <c r="D600" s="174"/>
      <c r="E600" s="175" t="s">
        <v>851</v>
      </c>
      <c r="G600" s="176">
        <v>3.78</v>
      </c>
      <c r="P600" s="174" t="s">
        <v>320</v>
      </c>
      <c r="Q600" s="174" t="s">
        <v>320</v>
      </c>
      <c r="R600" s="174" t="s">
        <v>322</v>
      </c>
      <c r="S600" s="174" t="s">
        <v>311</v>
      </c>
    </row>
    <row r="601" spans="4:19" s="14" customFormat="1" ht="15.75" customHeight="1">
      <c r="D601" s="177"/>
      <c r="E601" s="178" t="s">
        <v>325</v>
      </c>
      <c r="G601" s="179">
        <v>15.12</v>
      </c>
      <c r="P601" s="177" t="s">
        <v>320</v>
      </c>
      <c r="Q601" s="177" t="s">
        <v>326</v>
      </c>
      <c r="R601" s="177" t="s">
        <v>322</v>
      </c>
      <c r="S601" s="177" t="s">
        <v>314</v>
      </c>
    </row>
    <row r="602" spans="1:16" s="14" customFormat="1" ht="13.5" customHeight="1">
      <c r="A602" s="163" t="s">
        <v>852</v>
      </c>
      <c r="B602" s="163" t="s">
        <v>315</v>
      </c>
      <c r="C602" s="163" t="s">
        <v>374</v>
      </c>
      <c r="D602" s="164" t="s">
        <v>853</v>
      </c>
      <c r="E602" s="165" t="s">
        <v>854</v>
      </c>
      <c r="F602" s="163" t="s">
        <v>400</v>
      </c>
      <c r="G602" s="166">
        <v>26.88</v>
      </c>
      <c r="H602" s="167"/>
      <c r="I602" s="167">
        <f>ROUND(G602*H602,2)</f>
        <v>0</v>
      </c>
      <c r="J602" s="168">
        <v>0</v>
      </c>
      <c r="K602" s="166">
        <f>G602*J602</f>
        <v>0</v>
      </c>
      <c r="L602" s="168">
        <v>0.27</v>
      </c>
      <c r="M602" s="166">
        <f>G602*L602</f>
        <v>7.2576</v>
      </c>
      <c r="N602" s="169">
        <v>20</v>
      </c>
      <c r="O602" s="170">
        <v>4</v>
      </c>
      <c r="P602" s="14" t="s">
        <v>320</v>
      </c>
    </row>
    <row r="603" spans="4:19" s="14" customFormat="1" ht="15.75" customHeight="1">
      <c r="D603" s="171"/>
      <c r="E603" s="172" t="s">
        <v>448</v>
      </c>
      <c r="G603" s="173"/>
      <c r="P603" s="171" t="s">
        <v>320</v>
      </c>
      <c r="Q603" s="171" t="s">
        <v>314</v>
      </c>
      <c r="R603" s="171" t="s">
        <v>322</v>
      </c>
      <c r="S603" s="171" t="s">
        <v>311</v>
      </c>
    </row>
    <row r="604" spans="4:19" s="14" customFormat="1" ht="15.75" customHeight="1">
      <c r="D604" s="174"/>
      <c r="E604" s="175" t="s">
        <v>855</v>
      </c>
      <c r="G604" s="176">
        <v>6.72</v>
      </c>
      <c r="P604" s="174" t="s">
        <v>320</v>
      </c>
      <c r="Q604" s="174" t="s">
        <v>320</v>
      </c>
      <c r="R604" s="174" t="s">
        <v>322</v>
      </c>
      <c r="S604" s="174" t="s">
        <v>311</v>
      </c>
    </row>
    <row r="605" spans="4:19" s="14" customFormat="1" ht="15.75" customHeight="1">
      <c r="D605" s="171"/>
      <c r="E605" s="172" t="s">
        <v>459</v>
      </c>
      <c r="G605" s="180"/>
      <c r="P605" s="171" t="s">
        <v>320</v>
      </c>
      <c r="Q605" s="171" t="s">
        <v>314</v>
      </c>
      <c r="R605" s="171" t="s">
        <v>322</v>
      </c>
      <c r="S605" s="171" t="s">
        <v>311</v>
      </c>
    </row>
    <row r="606" spans="4:19" s="14" customFormat="1" ht="15.75" customHeight="1">
      <c r="D606" s="174"/>
      <c r="E606" s="175" t="s">
        <v>492</v>
      </c>
      <c r="G606" s="176">
        <v>9.9</v>
      </c>
      <c r="P606" s="174" t="s">
        <v>320</v>
      </c>
      <c r="Q606" s="174" t="s">
        <v>320</v>
      </c>
      <c r="R606" s="174" t="s">
        <v>322</v>
      </c>
      <c r="S606" s="174" t="s">
        <v>311</v>
      </c>
    </row>
    <row r="607" spans="4:19" s="14" customFormat="1" ht="15.75" customHeight="1">
      <c r="D607" s="174"/>
      <c r="E607" s="175" t="s">
        <v>856</v>
      </c>
      <c r="G607" s="176">
        <v>1.68</v>
      </c>
      <c r="P607" s="174" t="s">
        <v>320</v>
      </c>
      <c r="Q607" s="174" t="s">
        <v>320</v>
      </c>
      <c r="R607" s="174" t="s">
        <v>322</v>
      </c>
      <c r="S607" s="174" t="s">
        <v>311</v>
      </c>
    </row>
    <row r="608" spans="4:19" s="14" customFormat="1" ht="15.75" customHeight="1">
      <c r="D608" s="171"/>
      <c r="E608" s="172" t="s">
        <v>453</v>
      </c>
      <c r="G608" s="180"/>
      <c r="P608" s="171" t="s">
        <v>320</v>
      </c>
      <c r="Q608" s="171" t="s">
        <v>314</v>
      </c>
      <c r="R608" s="171" t="s">
        <v>322</v>
      </c>
      <c r="S608" s="171" t="s">
        <v>311</v>
      </c>
    </row>
    <row r="609" spans="4:19" s="14" customFormat="1" ht="15.75" customHeight="1">
      <c r="D609" s="174"/>
      <c r="E609" s="175" t="s">
        <v>841</v>
      </c>
      <c r="G609" s="176">
        <v>3.2</v>
      </c>
      <c r="P609" s="174" t="s">
        <v>320</v>
      </c>
      <c r="Q609" s="174" t="s">
        <v>320</v>
      </c>
      <c r="R609" s="174" t="s">
        <v>322</v>
      </c>
      <c r="S609" s="174" t="s">
        <v>311</v>
      </c>
    </row>
    <row r="610" spans="4:19" s="14" customFormat="1" ht="15.75" customHeight="1">
      <c r="D610" s="171"/>
      <c r="E610" s="172" t="s">
        <v>857</v>
      </c>
      <c r="G610" s="180"/>
      <c r="P610" s="171" t="s">
        <v>320</v>
      </c>
      <c r="Q610" s="171" t="s">
        <v>314</v>
      </c>
      <c r="R610" s="171" t="s">
        <v>322</v>
      </c>
      <c r="S610" s="171" t="s">
        <v>311</v>
      </c>
    </row>
    <row r="611" spans="4:19" s="14" customFormat="1" ht="15.75" customHeight="1">
      <c r="D611" s="174"/>
      <c r="E611" s="175" t="s">
        <v>835</v>
      </c>
      <c r="G611" s="176">
        <v>1.6</v>
      </c>
      <c r="P611" s="174" t="s">
        <v>320</v>
      </c>
      <c r="Q611" s="174" t="s">
        <v>320</v>
      </c>
      <c r="R611" s="174" t="s">
        <v>322</v>
      </c>
      <c r="S611" s="174" t="s">
        <v>311</v>
      </c>
    </row>
    <row r="612" spans="4:19" s="14" customFormat="1" ht="15.75" customHeight="1">
      <c r="D612" s="171"/>
      <c r="E612" s="172" t="s">
        <v>858</v>
      </c>
      <c r="G612" s="180"/>
      <c r="P612" s="171" t="s">
        <v>320</v>
      </c>
      <c r="Q612" s="171" t="s">
        <v>314</v>
      </c>
      <c r="R612" s="171" t="s">
        <v>322</v>
      </c>
      <c r="S612" s="171" t="s">
        <v>311</v>
      </c>
    </row>
    <row r="613" spans="4:19" s="14" customFormat="1" ht="15.75" customHeight="1">
      <c r="D613" s="174"/>
      <c r="E613" s="175" t="s">
        <v>859</v>
      </c>
      <c r="G613" s="176">
        <v>3.78</v>
      </c>
      <c r="P613" s="174" t="s">
        <v>320</v>
      </c>
      <c r="Q613" s="174" t="s">
        <v>320</v>
      </c>
      <c r="R613" s="174" t="s">
        <v>322</v>
      </c>
      <c r="S613" s="174" t="s">
        <v>311</v>
      </c>
    </row>
    <row r="614" spans="4:19" s="14" customFormat="1" ht="15.75" customHeight="1">
      <c r="D614" s="177"/>
      <c r="E614" s="178" t="s">
        <v>325</v>
      </c>
      <c r="G614" s="179">
        <v>26.88</v>
      </c>
      <c r="P614" s="177" t="s">
        <v>320</v>
      </c>
      <c r="Q614" s="177" t="s">
        <v>326</v>
      </c>
      <c r="R614" s="177" t="s">
        <v>322</v>
      </c>
      <c r="S614" s="177" t="s">
        <v>314</v>
      </c>
    </row>
    <row r="615" spans="1:16" s="14" customFormat="1" ht="24" customHeight="1">
      <c r="A615" s="163" t="s">
        <v>860</v>
      </c>
      <c r="B615" s="163" t="s">
        <v>315</v>
      </c>
      <c r="C615" s="163" t="s">
        <v>374</v>
      </c>
      <c r="D615" s="164" t="s">
        <v>861</v>
      </c>
      <c r="E615" s="165" t="s">
        <v>862</v>
      </c>
      <c r="F615" s="163" t="s">
        <v>370</v>
      </c>
      <c r="G615" s="166">
        <v>5.92</v>
      </c>
      <c r="H615" s="167"/>
      <c r="I615" s="167">
        <f>ROUND(G615*H615,2)</f>
        <v>0</v>
      </c>
      <c r="J615" s="168">
        <v>0</v>
      </c>
      <c r="K615" s="166">
        <f>G615*J615</f>
        <v>0</v>
      </c>
      <c r="L615" s="168">
        <v>0.007</v>
      </c>
      <c r="M615" s="166">
        <f>G615*L615</f>
        <v>0.04144</v>
      </c>
      <c r="N615" s="169">
        <v>20</v>
      </c>
      <c r="O615" s="170">
        <v>4</v>
      </c>
      <c r="P615" s="14" t="s">
        <v>320</v>
      </c>
    </row>
    <row r="616" spans="4:19" s="14" customFormat="1" ht="15.75" customHeight="1">
      <c r="D616" s="171"/>
      <c r="E616" s="172" t="s">
        <v>863</v>
      </c>
      <c r="G616" s="173"/>
      <c r="P616" s="171" t="s">
        <v>320</v>
      </c>
      <c r="Q616" s="171" t="s">
        <v>314</v>
      </c>
      <c r="R616" s="171" t="s">
        <v>322</v>
      </c>
      <c r="S616" s="171" t="s">
        <v>311</v>
      </c>
    </row>
    <row r="617" spans="4:19" s="14" customFormat="1" ht="15.75" customHeight="1">
      <c r="D617" s="174"/>
      <c r="E617" s="175" t="s">
        <v>864</v>
      </c>
      <c r="G617" s="176">
        <v>5.92</v>
      </c>
      <c r="P617" s="174" t="s">
        <v>320</v>
      </c>
      <c r="Q617" s="174" t="s">
        <v>320</v>
      </c>
      <c r="R617" s="174" t="s">
        <v>322</v>
      </c>
      <c r="S617" s="174" t="s">
        <v>311</v>
      </c>
    </row>
    <row r="618" spans="4:19" s="14" customFormat="1" ht="15.75" customHeight="1">
      <c r="D618" s="177"/>
      <c r="E618" s="178" t="s">
        <v>325</v>
      </c>
      <c r="G618" s="179">
        <v>5.92</v>
      </c>
      <c r="P618" s="177" t="s">
        <v>320</v>
      </c>
      <c r="Q618" s="177" t="s">
        <v>326</v>
      </c>
      <c r="R618" s="177" t="s">
        <v>322</v>
      </c>
      <c r="S618" s="177" t="s">
        <v>314</v>
      </c>
    </row>
    <row r="619" spans="1:16" s="14" customFormat="1" ht="24" customHeight="1">
      <c r="A619" s="163" t="s">
        <v>865</v>
      </c>
      <c r="B619" s="163" t="s">
        <v>315</v>
      </c>
      <c r="C619" s="163" t="s">
        <v>374</v>
      </c>
      <c r="D619" s="164" t="s">
        <v>866</v>
      </c>
      <c r="E619" s="165" t="s">
        <v>867</v>
      </c>
      <c r="F619" s="163" t="s">
        <v>370</v>
      </c>
      <c r="G619" s="166">
        <v>14.8</v>
      </c>
      <c r="H619" s="167"/>
      <c r="I619" s="167">
        <f>ROUND(G619*H619,2)</f>
        <v>0</v>
      </c>
      <c r="J619" s="168">
        <v>0</v>
      </c>
      <c r="K619" s="166">
        <f>G619*J619</f>
        <v>0</v>
      </c>
      <c r="L619" s="168">
        <v>0.009</v>
      </c>
      <c r="M619" s="166">
        <f>G619*L619</f>
        <v>0.13319999999999999</v>
      </c>
      <c r="N619" s="169">
        <v>20</v>
      </c>
      <c r="O619" s="170">
        <v>4</v>
      </c>
      <c r="P619" s="14" t="s">
        <v>320</v>
      </c>
    </row>
    <row r="620" spans="4:19" s="14" customFormat="1" ht="15.75" customHeight="1">
      <c r="D620" s="171"/>
      <c r="E620" s="172" t="s">
        <v>868</v>
      </c>
      <c r="G620" s="173"/>
      <c r="P620" s="171" t="s">
        <v>320</v>
      </c>
      <c r="Q620" s="171" t="s">
        <v>314</v>
      </c>
      <c r="R620" s="171" t="s">
        <v>322</v>
      </c>
      <c r="S620" s="171" t="s">
        <v>311</v>
      </c>
    </row>
    <row r="621" spans="4:19" s="14" customFormat="1" ht="15.75" customHeight="1">
      <c r="D621" s="174"/>
      <c r="E621" s="175" t="s">
        <v>869</v>
      </c>
      <c r="G621" s="176">
        <v>14.8</v>
      </c>
      <c r="P621" s="174" t="s">
        <v>320</v>
      </c>
      <c r="Q621" s="174" t="s">
        <v>320</v>
      </c>
      <c r="R621" s="174" t="s">
        <v>322</v>
      </c>
      <c r="S621" s="174" t="s">
        <v>311</v>
      </c>
    </row>
    <row r="622" spans="4:19" s="14" customFormat="1" ht="15.75" customHeight="1">
      <c r="D622" s="177"/>
      <c r="E622" s="178" t="s">
        <v>325</v>
      </c>
      <c r="G622" s="179">
        <v>14.8</v>
      </c>
      <c r="P622" s="177" t="s">
        <v>320</v>
      </c>
      <c r="Q622" s="177" t="s">
        <v>326</v>
      </c>
      <c r="R622" s="177" t="s">
        <v>322</v>
      </c>
      <c r="S622" s="177" t="s">
        <v>314</v>
      </c>
    </row>
    <row r="623" spans="1:16" s="14" customFormat="1" ht="24" customHeight="1">
      <c r="A623" s="163" t="s">
        <v>870</v>
      </c>
      <c r="B623" s="163" t="s">
        <v>315</v>
      </c>
      <c r="C623" s="163" t="s">
        <v>374</v>
      </c>
      <c r="D623" s="164" t="s">
        <v>866</v>
      </c>
      <c r="E623" s="165" t="s">
        <v>867</v>
      </c>
      <c r="F623" s="163" t="s">
        <v>370</v>
      </c>
      <c r="G623" s="166">
        <v>60</v>
      </c>
      <c r="H623" s="167"/>
      <c r="I623" s="167">
        <f>ROUND(G623*H623,2)</f>
        <v>0</v>
      </c>
      <c r="J623" s="168">
        <v>0</v>
      </c>
      <c r="K623" s="166">
        <f>G623*J623</f>
        <v>0</v>
      </c>
      <c r="L623" s="168">
        <v>0.009</v>
      </c>
      <c r="M623" s="166">
        <f>G623*L623</f>
        <v>0.5399999999999999</v>
      </c>
      <c r="N623" s="169">
        <v>20</v>
      </c>
      <c r="O623" s="170">
        <v>4</v>
      </c>
      <c r="P623" s="14" t="s">
        <v>320</v>
      </c>
    </row>
    <row r="624" spans="4:19" s="14" customFormat="1" ht="15.75" customHeight="1">
      <c r="D624" s="171"/>
      <c r="E624" s="172" t="s">
        <v>871</v>
      </c>
      <c r="G624" s="173"/>
      <c r="P624" s="171" t="s">
        <v>320</v>
      </c>
      <c r="Q624" s="171" t="s">
        <v>314</v>
      </c>
      <c r="R624" s="171" t="s">
        <v>322</v>
      </c>
      <c r="S624" s="171" t="s">
        <v>311</v>
      </c>
    </row>
    <row r="625" spans="4:19" s="14" customFormat="1" ht="15.75" customHeight="1">
      <c r="D625" s="174"/>
      <c r="E625" s="175" t="s">
        <v>764</v>
      </c>
      <c r="G625" s="176">
        <v>60</v>
      </c>
      <c r="P625" s="174" t="s">
        <v>320</v>
      </c>
      <c r="Q625" s="174" t="s">
        <v>320</v>
      </c>
      <c r="R625" s="174" t="s">
        <v>322</v>
      </c>
      <c r="S625" s="174" t="s">
        <v>311</v>
      </c>
    </row>
    <row r="626" spans="4:19" s="14" customFormat="1" ht="15.75" customHeight="1">
      <c r="D626" s="177"/>
      <c r="E626" s="178" t="s">
        <v>325</v>
      </c>
      <c r="G626" s="179">
        <v>60</v>
      </c>
      <c r="P626" s="177" t="s">
        <v>320</v>
      </c>
      <c r="Q626" s="177" t="s">
        <v>326</v>
      </c>
      <c r="R626" s="177" t="s">
        <v>322</v>
      </c>
      <c r="S626" s="177" t="s">
        <v>314</v>
      </c>
    </row>
    <row r="627" spans="1:16" s="14" customFormat="1" ht="24" customHeight="1">
      <c r="A627" s="163" t="s">
        <v>872</v>
      </c>
      <c r="B627" s="163" t="s">
        <v>315</v>
      </c>
      <c r="C627" s="163" t="s">
        <v>374</v>
      </c>
      <c r="D627" s="164" t="s">
        <v>873</v>
      </c>
      <c r="E627" s="165" t="s">
        <v>874</v>
      </c>
      <c r="F627" s="163" t="s">
        <v>370</v>
      </c>
      <c r="G627" s="166">
        <v>3.6</v>
      </c>
      <c r="H627" s="167"/>
      <c r="I627" s="167">
        <f>ROUND(G627*H627,2)</f>
        <v>0</v>
      </c>
      <c r="J627" s="168">
        <v>0</v>
      </c>
      <c r="K627" s="166">
        <f>G627*J627</f>
        <v>0</v>
      </c>
      <c r="L627" s="168">
        <v>0.065</v>
      </c>
      <c r="M627" s="166">
        <f>G627*L627</f>
        <v>0.234</v>
      </c>
      <c r="N627" s="169">
        <v>20</v>
      </c>
      <c r="O627" s="170">
        <v>4</v>
      </c>
      <c r="P627" s="14" t="s">
        <v>320</v>
      </c>
    </row>
    <row r="628" spans="4:19" s="14" customFormat="1" ht="15.75" customHeight="1">
      <c r="D628" s="171"/>
      <c r="E628" s="172" t="s">
        <v>875</v>
      </c>
      <c r="G628" s="173"/>
      <c r="P628" s="171" t="s">
        <v>320</v>
      </c>
      <c r="Q628" s="171" t="s">
        <v>314</v>
      </c>
      <c r="R628" s="171" t="s">
        <v>322</v>
      </c>
      <c r="S628" s="171" t="s">
        <v>311</v>
      </c>
    </row>
    <row r="629" spans="4:19" s="14" customFormat="1" ht="15.75" customHeight="1">
      <c r="D629" s="171"/>
      <c r="E629" s="172" t="s">
        <v>876</v>
      </c>
      <c r="G629" s="173"/>
      <c r="P629" s="171" t="s">
        <v>320</v>
      </c>
      <c r="Q629" s="171" t="s">
        <v>314</v>
      </c>
      <c r="R629" s="171" t="s">
        <v>322</v>
      </c>
      <c r="S629" s="171" t="s">
        <v>311</v>
      </c>
    </row>
    <row r="630" spans="4:19" s="14" customFormat="1" ht="15.75" customHeight="1">
      <c r="D630" s="174"/>
      <c r="E630" s="175" t="s">
        <v>877</v>
      </c>
      <c r="G630" s="176">
        <v>3.6</v>
      </c>
      <c r="P630" s="174" t="s">
        <v>320</v>
      </c>
      <c r="Q630" s="174" t="s">
        <v>320</v>
      </c>
      <c r="R630" s="174" t="s">
        <v>322</v>
      </c>
      <c r="S630" s="174" t="s">
        <v>311</v>
      </c>
    </row>
    <row r="631" spans="4:19" s="14" customFormat="1" ht="15.75" customHeight="1">
      <c r="D631" s="177"/>
      <c r="E631" s="178" t="s">
        <v>325</v>
      </c>
      <c r="G631" s="179">
        <v>3.6</v>
      </c>
      <c r="P631" s="177" t="s">
        <v>320</v>
      </c>
      <c r="Q631" s="177" t="s">
        <v>326</v>
      </c>
      <c r="R631" s="177" t="s">
        <v>322</v>
      </c>
      <c r="S631" s="177" t="s">
        <v>314</v>
      </c>
    </row>
    <row r="632" spans="1:16" s="14" customFormat="1" ht="13.5" customHeight="1">
      <c r="A632" s="163" t="s">
        <v>878</v>
      </c>
      <c r="B632" s="163" t="s">
        <v>315</v>
      </c>
      <c r="C632" s="163" t="s">
        <v>374</v>
      </c>
      <c r="D632" s="164" t="s">
        <v>879</v>
      </c>
      <c r="E632" s="165" t="s">
        <v>880</v>
      </c>
      <c r="F632" s="163" t="s">
        <v>370</v>
      </c>
      <c r="G632" s="166">
        <v>10</v>
      </c>
      <c r="H632" s="167"/>
      <c r="I632" s="167">
        <f>ROUND(G632*H632,2)</f>
        <v>0</v>
      </c>
      <c r="J632" s="168">
        <v>0</v>
      </c>
      <c r="K632" s="166">
        <f>G632*J632</f>
        <v>0</v>
      </c>
      <c r="L632" s="168">
        <v>0.065</v>
      </c>
      <c r="M632" s="166">
        <f>G632*L632</f>
        <v>0.65</v>
      </c>
      <c r="N632" s="169">
        <v>20</v>
      </c>
      <c r="O632" s="170">
        <v>4</v>
      </c>
      <c r="P632" s="14" t="s">
        <v>320</v>
      </c>
    </row>
    <row r="633" spans="4:19" s="14" customFormat="1" ht="15.75" customHeight="1">
      <c r="D633" s="171"/>
      <c r="E633" s="172" t="s">
        <v>448</v>
      </c>
      <c r="G633" s="173"/>
      <c r="P633" s="171" t="s">
        <v>320</v>
      </c>
      <c r="Q633" s="171" t="s">
        <v>314</v>
      </c>
      <c r="R633" s="171" t="s">
        <v>322</v>
      </c>
      <c r="S633" s="171" t="s">
        <v>311</v>
      </c>
    </row>
    <row r="634" spans="4:19" s="14" customFormat="1" ht="15.75" customHeight="1">
      <c r="D634" s="174"/>
      <c r="E634" s="175" t="s">
        <v>881</v>
      </c>
      <c r="G634" s="176">
        <v>5</v>
      </c>
      <c r="P634" s="174" t="s">
        <v>320</v>
      </c>
      <c r="Q634" s="174" t="s">
        <v>320</v>
      </c>
      <c r="R634" s="174" t="s">
        <v>322</v>
      </c>
      <c r="S634" s="174" t="s">
        <v>311</v>
      </c>
    </row>
    <row r="635" spans="4:19" s="14" customFormat="1" ht="15.75" customHeight="1">
      <c r="D635" s="171"/>
      <c r="E635" s="172" t="s">
        <v>882</v>
      </c>
      <c r="G635" s="180"/>
      <c r="P635" s="171" t="s">
        <v>320</v>
      </c>
      <c r="Q635" s="171" t="s">
        <v>314</v>
      </c>
      <c r="R635" s="171" t="s">
        <v>322</v>
      </c>
      <c r="S635" s="171" t="s">
        <v>311</v>
      </c>
    </row>
    <row r="636" spans="4:19" s="14" customFormat="1" ht="15.75" customHeight="1">
      <c r="D636" s="174"/>
      <c r="E636" s="175" t="s">
        <v>883</v>
      </c>
      <c r="G636" s="176">
        <v>2.5</v>
      </c>
      <c r="P636" s="174" t="s">
        <v>320</v>
      </c>
      <c r="Q636" s="174" t="s">
        <v>320</v>
      </c>
      <c r="R636" s="174" t="s">
        <v>322</v>
      </c>
      <c r="S636" s="174" t="s">
        <v>311</v>
      </c>
    </row>
    <row r="637" spans="4:19" s="14" customFormat="1" ht="15.75" customHeight="1">
      <c r="D637" s="171"/>
      <c r="E637" s="172" t="s">
        <v>454</v>
      </c>
      <c r="G637" s="180"/>
      <c r="P637" s="171" t="s">
        <v>320</v>
      </c>
      <c r="Q637" s="171" t="s">
        <v>314</v>
      </c>
      <c r="R637" s="171" t="s">
        <v>322</v>
      </c>
      <c r="S637" s="171" t="s">
        <v>311</v>
      </c>
    </row>
    <row r="638" spans="4:19" s="14" customFormat="1" ht="15.75" customHeight="1">
      <c r="D638" s="174"/>
      <c r="E638" s="175" t="s">
        <v>883</v>
      </c>
      <c r="G638" s="176">
        <v>2.5</v>
      </c>
      <c r="P638" s="174" t="s">
        <v>320</v>
      </c>
      <c r="Q638" s="174" t="s">
        <v>320</v>
      </c>
      <c r="R638" s="174" t="s">
        <v>322</v>
      </c>
      <c r="S638" s="174" t="s">
        <v>311</v>
      </c>
    </row>
    <row r="639" spans="4:19" s="14" customFormat="1" ht="15.75" customHeight="1">
      <c r="D639" s="177"/>
      <c r="E639" s="178" t="s">
        <v>325</v>
      </c>
      <c r="G639" s="179">
        <v>10</v>
      </c>
      <c r="P639" s="177" t="s">
        <v>320</v>
      </c>
      <c r="Q639" s="177" t="s">
        <v>326</v>
      </c>
      <c r="R639" s="177" t="s">
        <v>322</v>
      </c>
      <c r="S639" s="177" t="s">
        <v>314</v>
      </c>
    </row>
    <row r="640" spans="1:16" s="14" customFormat="1" ht="13.5" customHeight="1">
      <c r="A640" s="163" t="s">
        <v>884</v>
      </c>
      <c r="B640" s="163" t="s">
        <v>315</v>
      </c>
      <c r="C640" s="163" t="s">
        <v>374</v>
      </c>
      <c r="D640" s="164" t="s">
        <v>885</v>
      </c>
      <c r="E640" s="165" t="s">
        <v>886</v>
      </c>
      <c r="F640" s="163" t="s">
        <v>400</v>
      </c>
      <c r="G640" s="166">
        <v>283.66</v>
      </c>
      <c r="H640" s="167"/>
      <c r="I640" s="167">
        <f>ROUND(G640*H640,2)</f>
        <v>0</v>
      </c>
      <c r="J640" s="168">
        <v>0</v>
      </c>
      <c r="K640" s="166">
        <f>G640*J640</f>
        <v>0</v>
      </c>
      <c r="L640" s="168">
        <v>0.01</v>
      </c>
      <c r="M640" s="166">
        <f>G640*L640</f>
        <v>2.8366000000000002</v>
      </c>
      <c r="N640" s="169">
        <v>20</v>
      </c>
      <c r="O640" s="170">
        <v>4</v>
      </c>
      <c r="P640" s="14" t="s">
        <v>320</v>
      </c>
    </row>
    <row r="641" spans="4:19" s="14" customFormat="1" ht="15.75" customHeight="1">
      <c r="D641" s="171"/>
      <c r="E641" s="172" t="s">
        <v>516</v>
      </c>
      <c r="G641" s="173"/>
      <c r="P641" s="171" t="s">
        <v>320</v>
      </c>
      <c r="Q641" s="171" t="s">
        <v>314</v>
      </c>
      <c r="R641" s="171" t="s">
        <v>322</v>
      </c>
      <c r="S641" s="171" t="s">
        <v>311</v>
      </c>
    </row>
    <row r="642" spans="4:19" s="14" customFormat="1" ht="15.75" customHeight="1">
      <c r="D642" s="174"/>
      <c r="E642" s="175" t="s">
        <v>517</v>
      </c>
      <c r="G642" s="176">
        <v>283.66</v>
      </c>
      <c r="P642" s="174" t="s">
        <v>320</v>
      </c>
      <c r="Q642" s="174" t="s">
        <v>320</v>
      </c>
      <c r="R642" s="174" t="s">
        <v>322</v>
      </c>
      <c r="S642" s="174" t="s">
        <v>311</v>
      </c>
    </row>
    <row r="643" spans="4:19" s="14" customFormat="1" ht="15.75" customHeight="1">
      <c r="D643" s="177"/>
      <c r="E643" s="178" t="s">
        <v>325</v>
      </c>
      <c r="G643" s="179">
        <v>283.66</v>
      </c>
      <c r="P643" s="177" t="s">
        <v>320</v>
      </c>
      <c r="Q643" s="177" t="s">
        <v>326</v>
      </c>
      <c r="R643" s="177" t="s">
        <v>322</v>
      </c>
      <c r="S643" s="177" t="s">
        <v>314</v>
      </c>
    </row>
    <row r="644" spans="1:16" s="14" customFormat="1" ht="13.5" customHeight="1">
      <c r="A644" s="163" t="s">
        <v>887</v>
      </c>
      <c r="B644" s="163" t="s">
        <v>315</v>
      </c>
      <c r="C644" s="163" t="s">
        <v>374</v>
      </c>
      <c r="D644" s="164" t="s">
        <v>888</v>
      </c>
      <c r="E644" s="165" t="s">
        <v>889</v>
      </c>
      <c r="F644" s="163" t="s">
        <v>400</v>
      </c>
      <c r="G644" s="166">
        <v>741.32</v>
      </c>
      <c r="H644" s="167"/>
      <c r="I644" s="167">
        <f>ROUND(G644*H644,2)</f>
        <v>0</v>
      </c>
      <c r="J644" s="168">
        <v>0</v>
      </c>
      <c r="K644" s="166">
        <f>G644*J644</f>
        <v>0</v>
      </c>
      <c r="L644" s="168">
        <v>0.01</v>
      </c>
      <c r="M644" s="166">
        <f>G644*L644</f>
        <v>7.413200000000001</v>
      </c>
      <c r="N644" s="169">
        <v>20</v>
      </c>
      <c r="O644" s="170">
        <v>4</v>
      </c>
      <c r="P644" s="14" t="s">
        <v>320</v>
      </c>
    </row>
    <row r="645" spans="4:19" s="14" customFormat="1" ht="15.75" customHeight="1">
      <c r="D645" s="171"/>
      <c r="E645" s="172" t="s">
        <v>584</v>
      </c>
      <c r="G645" s="173"/>
      <c r="P645" s="171" t="s">
        <v>320</v>
      </c>
      <c r="Q645" s="171" t="s">
        <v>314</v>
      </c>
      <c r="R645" s="171" t="s">
        <v>322</v>
      </c>
      <c r="S645" s="171" t="s">
        <v>311</v>
      </c>
    </row>
    <row r="646" spans="4:19" s="14" customFormat="1" ht="15.75" customHeight="1">
      <c r="D646" s="174"/>
      <c r="E646" s="175" t="s">
        <v>890</v>
      </c>
      <c r="G646" s="176">
        <v>42.24</v>
      </c>
      <c r="P646" s="174" t="s">
        <v>320</v>
      </c>
      <c r="Q646" s="174" t="s">
        <v>320</v>
      </c>
      <c r="R646" s="174" t="s">
        <v>322</v>
      </c>
      <c r="S646" s="174" t="s">
        <v>311</v>
      </c>
    </row>
    <row r="647" spans="4:19" s="14" customFormat="1" ht="15.75" customHeight="1">
      <c r="D647" s="171"/>
      <c r="E647" s="172" t="s">
        <v>464</v>
      </c>
      <c r="G647" s="180"/>
      <c r="P647" s="171" t="s">
        <v>320</v>
      </c>
      <c r="Q647" s="171" t="s">
        <v>314</v>
      </c>
      <c r="R647" s="171" t="s">
        <v>322</v>
      </c>
      <c r="S647" s="171" t="s">
        <v>311</v>
      </c>
    </row>
    <row r="648" spans="4:19" s="14" customFormat="1" ht="15.75" customHeight="1">
      <c r="D648" s="174"/>
      <c r="E648" s="175" t="s">
        <v>890</v>
      </c>
      <c r="G648" s="176">
        <v>42.24</v>
      </c>
      <c r="P648" s="174" t="s">
        <v>320</v>
      </c>
      <c r="Q648" s="174" t="s">
        <v>320</v>
      </c>
      <c r="R648" s="174" t="s">
        <v>322</v>
      </c>
      <c r="S648" s="174" t="s">
        <v>311</v>
      </c>
    </row>
    <row r="649" spans="4:19" s="14" customFormat="1" ht="15.75" customHeight="1">
      <c r="D649" s="171"/>
      <c r="E649" s="172" t="s">
        <v>891</v>
      </c>
      <c r="G649" s="180"/>
      <c r="P649" s="171" t="s">
        <v>320</v>
      </c>
      <c r="Q649" s="171" t="s">
        <v>314</v>
      </c>
      <c r="R649" s="171" t="s">
        <v>322</v>
      </c>
      <c r="S649" s="171" t="s">
        <v>311</v>
      </c>
    </row>
    <row r="650" spans="4:19" s="14" customFormat="1" ht="15.75" customHeight="1">
      <c r="D650" s="174"/>
      <c r="E650" s="175" t="s">
        <v>633</v>
      </c>
      <c r="G650" s="176">
        <v>34.32</v>
      </c>
      <c r="P650" s="174" t="s">
        <v>320</v>
      </c>
      <c r="Q650" s="174" t="s">
        <v>320</v>
      </c>
      <c r="R650" s="174" t="s">
        <v>322</v>
      </c>
      <c r="S650" s="174" t="s">
        <v>311</v>
      </c>
    </row>
    <row r="651" spans="4:19" s="14" customFormat="1" ht="15.75" customHeight="1">
      <c r="D651" s="171"/>
      <c r="E651" s="172" t="s">
        <v>596</v>
      </c>
      <c r="G651" s="180"/>
      <c r="P651" s="171" t="s">
        <v>320</v>
      </c>
      <c r="Q651" s="171" t="s">
        <v>314</v>
      </c>
      <c r="R651" s="171" t="s">
        <v>322</v>
      </c>
      <c r="S651" s="171" t="s">
        <v>311</v>
      </c>
    </row>
    <row r="652" spans="4:19" s="14" customFormat="1" ht="15.75" customHeight="1">
      <c r="D652" s="174"/>
      <c r="E652" s="175" t="s">
        <v>892</v>
      </c>
      <c r="G652" s="176">
        <v>46.8</v>
      </c>
      <c r="P652" s="174" t="s">
        <v>320</v>
      </c>
      <c r="Q652" s="174" t="s">
        <v>320</v>
      </c>
      <c r="R652" s="174" t="s">
        <v>322</v>
      </c>
      <c r="S652" s="174" t="s">
        <v>311</v>
      </c>
    </row>
    <row r="653" spans="4:19" s="14" customFormat="1" ht="15.75" customHeight="1">
      <c r="D653" s="171"/>
      <c r="E653" s="172" t="s">
        <v>598</v>
      </c>
      <c r="G653" s="180"/>
      <c r="P653" s="171" t="s">
        <v>320</v>
      </c>
      <c r="Q653" s="171" t="s">
        <v>314</v>
      </c>
      <c r="R653" s="171" t="s">
        <v>322</v>
      </c>
      <c r="S653" s="171" t="s">
        <v>311</v>
      </c>
    </row>
    <row r="654" spans="4:19" s="14" customFormat="1" ht="15.75" customHeight="1">
      <c r="D654" s="174"/>
      <c r="E654" s="175" t="s">
        <v>635</v>
      </c>
      <c r="G654" s="176">
        <v>49.92</v>
      </c>
      <c r="P654" s="174" t="s">
        <v>320</v>
      </c>
      <c r="Q654" s="174" t="s">
        <v>320</v>
      </c>
      <c r="R654" s="174" t="s">
        <v>322</v>
      </c>
      <c r="S654" s="174" t="s">
        <v>311</v>
      </c>
    </row>
    <row r="655" spans="4:19" s="14" customFormat="1" ht="15.75" customHeight="1">
      <c r="D655" s="171"/>
      <c r="E655" s="172" t="s">
        <v>600</v>
      </c>
      <c r="G655" s="180"/>
      <c r="P655" s="171" t="s">
        <v>320</v>
      </c>
      <c r="Q655" s="171" t="s">
        <v>314</v>
      </c>
      <c r="R655" s="171" t="s">
        <v>322</v>
      </c>
      <c r="S655" s="171" t="s">
        <v>311</v>
      </c>
    </row>
    <row r="656" spans="4:19" s="14" customFormat="1" ht="15.75" customHeight="1">
      <c r="D656" s="174"/>
      <c r="E656" s="175" t="s">
        <v>893</v>
      </c>
      <c r="G656" s="176">
        <v>71.76</v>
      </c>
      <c r="P656" s="174" t="s">
        <v>320</v>
      </c>
      <c r="Q656" s="174" t="s">
        <v>320</v>
      </c>
      <c r="R656" s="174" t="s">
        <v>322</v>
      </c>
      <c r="S656" s="174" t="s">
        <v>311</v>
      </c>
    </row>
    <row r="657" spans="4:19" s="14" customFormat="1" ht="15.75" customHeight="1">
      <c r="D657" s="171"/>
      <c r="E657" s="172" t="s">
        <v>602</v>
      </c>
      <c r="G657" s="180"/>
      <c r="P657" s="171" t="s">
        <v>320</v>
      </c>
      <c r="Q657" s="171" t="s">
        <v>314</v>
      </c>
      <c r="R657" s="171" t="s">
        <v>322</v>
      </c>
      <c r="S657" s="171" t="s">
        <v>311</v>
      </c>
    </row>
    <row r="658" spans="4:19" s="14" customFormat="1" ht="15.75" customHeight="1">
      <c r="D658" s="174"/>
      <c r="E658" s="175" t="s">
        <v>637</v>
      </c>
      <c r="G658" s="176">
        <v>53.04</v>
      </c>
      <c r="P658" s="174" t="s">
        <v>320</v>
      </c>
      <c r="Q658" s="174" t="s">
        <v>320</v>
      </c>
      <c r="R658" s="174" t="s">
        <v>322</v>
      </c>
      <c r="S658" s="174" t="s">
        <v>311</v>
      </c>
    </row>
    <row r="659" spans="4:19" s="14" customFormat="1" ht="15.75" customHeight="1">
      <c r="D659" s="171"/>
      <c r="E659" s="172" t="s">
        <v>459</v>
      </c>
      <c r="G659" s="180"/>
      <c r="P659" s="171" t="s">
        <v>320</v>
      </c>
      <c r="Q659" s="171" t="s">
        <v>314</v>
      </c>
      <c r="R659" s="171" t="s">
        <v>322</v>
      </c>
      <c r="S659" s="171" t="s">
        <v>311</v>
      </c>
    </row>
    <row r="660" spans="4:19" s="14" customFormat="1" ht="15.75" customHeight="1">
      <c r="D660" s="174"/>
      <c r="E660" s="175" t="s">
        <v>638</v>
      </c>
      <c r="G660" s="176">
        <v>112.2</v>
      </c>
      <c r="P660" s="174" t="s">
        <v>320</v>
      </c>
      <c r="Q660" s="174" t="s">
        <v>320</v>
      </c>
      <c r="R660" s="174" t="s">
        <v>322</v>
      </c>
      <c r="S660" s="174" t="s">
        <v>311</v>
      </c>
    </row>
    <row r="661" spans="4:19" s="14" customFormat="1" ht="15.75" customHeight="1">
      <c r="D661" s="171"/>
      <c r="E661" s="172" t="s">
        <v>556</v>
      </c>
      <c r="G661" s="180"/>
      <c r="P661" s="171" t="s">
        <v>320</v>
      </c>
      <c r="Q661" s="171" t="s">
        <v>314</v>
      </c>
      <c r="R661" s="171" t="s">
        <v>322</v>
      </c>
      <c r="S661" s="171" t="s">
        <v>311</v>
      </c>
    </row>
    <row r="662" spans="4:19" s="14" customFormat="1" ht="15.75" customHeight="1">
      <c r="D662" s="174"/>
      <c r="E662" s="175" t="s">
        <v>640</v>
      </c>
      <c r="G662" s="176">
        <v>33</v>
      </c>
      <c r="P662" s="174" t="s">
        <v>320</v>
      </c>
      <c r="Q662" s="174" t="s">
        <v>320</v>
      </c>
      <c r="R662" s="174" t="s">
        <v>322</v>
      </c>
      <c r="S662" s="174" t="s">
        <v>311</v>
      </c>
    </row>
    <row r="663" spans="4:19" s="14" customFormat="1" ht="15.75" customHeight="1">
      <c r="D663" s="174"/>
      <c r="E663" s="175" t="s">
        <v>641</v>
      </c>
      <c r="G663" s="176">
        <v>23.6</v>
      </c>
      <c r="P663" s="174" t="s">
        <v>320</v>
      </c>
      <c r="Q663" s="174" t="s">
        <v>320</v>
      </c>
      <c r="R663" s="174" t="s">
        <v>322</v>
      </c>
      <c r="S663" s="174" t="s">
        <v>311</v>
      </c>
    </row>
    <row r="664" spans="4:19" s="14" customFormat="1" ht="15.75" customHeight="1">
      <c r="D664" s="174"/>
      <c r="E664" s="175" t="s">
        <v>642</v>
      </c>
      <c r="G664" s="176">
        <v>26.4</v>
      </c>
      <c r="P664" s="174" t="s">
        <v>320</v>
      </c>
      <c r="Q664" s="174" t="s">
        <v>320</v>
      </c>
      <c r="R664" s="174" t="s">
        <v>322</v>
      </c>
      <c r="S664" s="174" t="s">
        <v>311</v>
      </c>
    </row>
    <row r="665" spans="4:19" s="14" customFormat="1" ht="15.75" customHeight="1">
      <c r="D665" s="174"/>
      <c r="E665" s="175" t="s">
        <v>560</v>
      </c>
      <c r="G665" s="176">
        <v>12</v>
      </c>
      <c r="P665" s="174" t="s">
        <v>320</v>
      </c>
      <c r="Q665" s="174" t="s">
        <v>320</v>
      </c>
      <c r="R665" s="174" t="s">
        <v>322</v>
      </c>
      <c r="S665" s="174" t="s">
        <v>311</v>
      </c>
    </row>
    <row r="666" spans="4:19" s="14" customFormat="1" ht="15.75" customHeight="1">
      <c r="D666" s="174"/>
      <c r="E666" s="175" t="s">
        <v>561</v>
      </c>
      <c r="G666" s="176">
        <v>6.6</v>
      </c>
      <c r="P666" s="174" t="s">
        <v>320</v>
      </c>
      <c r="Q666" s="174" t="s">
        <v>320</v>
      </c>
      <c r="R666" s="174" t="s">
        <v>322</v>
      </c>
      <c r="S666" s="174" t="s">
        <v>311</v>
      </c>
    </row>
    <row r="667" spans="4:19" s="14" customFormat="1" ht="15.75" customHeight="1">
      <c r="D667" s="174"/>
      <c r="E667" s="175" t="s">
        <v>561</v>
      </c>
      <c r="G667" s="176">
        <v>6.6</v>
      </c>
      <c r="P667" s="174" t="s">
        <v>320</v>
      </c>
      <c r="Q667" s="174" t="s">
        <v>320</v>
      </c>
      <c r="R667" s="174" t="s">
        <v>322</v>
      </c>
      <c r="S667" s="174" t="s">
        <v>311</v>
      </c>
    </row>
    <row r="668" spans="4:19" s="14" customFormat="1" ht="15.75" customHeight="1">
      <c r="D668" s="174"/>
      <c r="E668" s="175" t="s">
        <v>562</v>
      </c>
      <c r="G668" s="176">
        <v>30</v>
      </c>
      <c r="P668" s="174" t="s">
        <v>320</v>
      </c>
      <c r="Q668" s="174" t="s">
        <v>320</v>
      </c>
      <c r="R668" s="174" t="s">
        <v>322</v>
      </c>
      <c r="S668" s="174" t="s">
        <v>311</v>
      </c>
    </row>
    <row r="669" spans="4:19" s="14" customFormat="1" ht="15.75" customHeight="1">
      <c r="D669" s="174"/>
      <c r="E669" s="175" t="s">
        <v>563</v>
      </c>
      <c r="G669" s="176">
        <v>58.8</v>
      </c>
      <c r="P669" s="174" t="s">
        <v>320</v>
      </c>
      <c r="Q669" s="174" t="s">
        <v>320</v>
      </c>
      <c r="R669" s="174" t="s">
        <v>322</v>
      </c>
      <c r="S669" s="174" t="s">
        <v>311</v>
      </c>
    </row>
    <row r="670" spans="4:19" s="14" customFormat="1" ht="15.75" customHeight="1">
      <c r="D670" s="174"/>
      <c r="E670" s="175" t="s">
        <v>640</v>
      </c>
      <c r="G670" s="176">
        <v>33</v>
      </c>
      <c r="P670" s="174" t="s">
        <v>320</v>
      </c>
      <c r="Q670" s="174" t="s">
        <v>320</v>
      </c>
      <c r="R670" s="174" t="s">
        <v>322</v>
      </c>
      <c r="S670" s="174" t="s">
        <v>311</v>
      </c>
    </row>
    <row r="671" spans="4:19" s="14" customFormat="1" ht="15.75" customHeight="1">
      <c r="D671" s="171"/>
      <c r="E671" s="172" t="s">
        <v>473</v>
      </c>
      <c r="G671" s="180"/>
      <c r="P671" s="171" t="s">
        <v>320</v>
      </c>
      <c r="Q671" s="171" t="s">
        <v>314</v>
      </c>
      <c r="R671" s="171" t="s">
        <v>322</v>
      </c>
      <c r="S671" s="171" t="s">
        <v>311</v>
      </c>
    </row>
    <row r="672" spans="4:19" s="14" customFormat="1" ht="15.75" customHeight="1">
      <c r="D672" s="174"/>
      <c r="E672" s="175" t="s">
        <v>644</v>
      </c>
      <c r="G672" s="176">
        <v>58.8</v>
      </c>
      <c r="P672" s="174" t="s">
        <v>320</v>
      </c>
      <c r="Q672" s="174" t="s">
        <v>320</v>
      </c>
      <c r="R672" s="174" t="s">
        <v>322</v>
      </c>
      <c r="S672" s="174" t="s">
        <v>311</v>
      </c>
    </row>
    <row r="673" spans="4:19" s="14" customFormat="1" ht="15.75" customHeight="1">
      <c r="D673" s="177"/>
      <c r="E673" s="178" t="s">
        <v>325</v>
      </c>
      <c r="G673" s="179">
        <v>741.32</v>
      </c>
      <c r="P673" s="177" t="s">
        <v>320</v>
      </c>
      <c r="Q673" s="177" t="s">
        <v>326</v>
      </c>
      <c r="R673" s="177" t="s">
        <v>322</v>
      </c>
      <c r="S673" s="177" t="s">
        <v>314</v>
      </c>
    </row>
    <row r="674" spans="1:16" s="14" customFormat="1" ht="13.5" customHeight="1">
      <c r="A674" s="163" t="s">
        <v>894</v>
      </c>
      <c r="B674" s="163" t="s">
        <v>315</v>
      </c>
      <c r="C674" s="163" t="s">
        <v>374</v>
      </c>
      <c r="D674" s="164" t="s">
        <v>895</v>
      </c>
      <c r="E674" s="165" t="s">
        <v>896</v>
      </c>
      <c r="F674" s="163" t="s">
        <v>400</v>
      </c>
      <c r="G674" s="166">
        <v>215.26</v>
      </c>
      <c r="H674" s="167"/>
      <c r="I674" s="167">
        <f>ROUND(G674*H674,2)</f>
        <v>0</v>
      </c>
      <c r="J674" s="168">
        <v>0</v>
      </c>
      <c r="K674" s="166">
        <f>G674*J674</f>
        <v>0</v>
      </c>
      <c r="L674" s="168">
        <v>0.046</v>
      </c>
      <c r="M674" s="166">
        <f>G674*L674</f>
        <v>9.901959999999999</v>
      </c>
      <c r="N674" s="169">
        <v>20</v>
      </c>
      <c r="O674" s="170">
        <v>4</v>
      </c>
      <c r="P674" s="14" t="s">
        <v>320</v>
      </c>
    </row>
    <row r="675" spans="4:19" s="14" customFormat="1" ht="15.75" customHeight="1">
      <c r="D675" s="171"/>
      <c r="E675" s="172" t="s">
        <v>897</v>
      </c>
      <c r="G675" s="173"/>
      <c r="P675" s="171" t="s">
        <v>320</v>
      </c>
      <c r="Q675" s="171" t="s">
        <v>314</v>
      </c>
      <c r="R675" s="171" t="s">
        <v>322</v>
      </c>
      <c r="S675" s="171" t="s">
        <v>311</v>
      </c>
    </row>
    <row r="676" spans="4:19" s="14" customFormat="1" ht="15.75" customHeight="1">
      <c r="D676" s="174"/>
      <c r="E676" s="175" t="s">
        <v>898</v>
      </c>
      <c r="G676" s="176">
        <v>15.9</v>
      </c>
      <c r="P676" s="174" t="s">
        <v>320</v>
      </c>
      <c r="Q676" s="174" t="s">
        <v>320</v>
      </c>
      <c r="R676" s="174" t="s">
        <v>322</v>
      </c>
      <c r="S676" s="174" t="s">
        <v>311</v>
      </c>
    </row>
    <row r="677" spans="4:19" s="14" customFormat="1" ht="15.75" customHeight="1">
      <c r="D677" s="171"/>
      <c r="E677" s="172" t="s">
        <v>899</v>
      </c>
      <c r="G677" s="180"/>
      <c r="P677" s="171" t="s">
        <v>320</v>
      </c>
      <c r="Q677" s="171" t="s">
        <v>314</v>
      </c>
      <c r="R677" s="171" t="s">
        <v>322</v>
      </c>
      <c r="S677" s="171" t="s">
        <v>311</v>
      </c>
    </row>
    <row r="678" spans="4:19" s="14" customFormat="1" ht="15.75" customHeight="1">
      <c r="D678" s="174"/>
      <c r="E678" s="175" t="s">
        <v>900</v>
      </c>
      <c r="G678" s="176">
        <v>7.8</v>
      </c>
      <c r="P678" s="174" t="s">
        <v>320</v>
      </c>
      <c r="Q678" s="174" t="s">
        <v>320</v>
      </c>
      <c r="R678" s="174" t="s">
        <v>322</v>
      </c>
      <c r="S678" s="174" t="s">
        <v>311</v>
      </c>
    </row>
    <row r="679" spans="4:19" s="14" customFormat="1" ht="15.75" customHeight="1">
      <c r="D679" s="171"/>
      <c r="E679" s="172" t="s">
        <v>901</v>
      </c>
      <c r="G679" s="180"/>
      <c r="P679" s="171" t="s">
        <v>320</v>
      </c>
      <c r="Q679" s="171" t="s">
        <v>314</v>
      </c>
      <c r="R679" s="171" t="s">
        <v>322</v>
      </c>
      <c r="S679" s="171" t="s">
        <v>311</v>
      </c>
    </row>
    <row r="680" spans="4:19" s="14" customFormat="1" ht="15.75" customHeight="1">
      <c r="D680" s="174"/>
      <c r="E680" s="175" t="s">
        <v>902</v>
      </c>
      <c r="G680" s="176">
        <v>10.8</v>
      </c>
      <c r="P680" s="174" t="s">
        <v>320</v>
      </c>
      <c r="Q680" s="174" t="s">
        <v>320</v>
      </c>
      <c r="R680" s="174" t="s">
        <v>322</v>
      </c>
      <c r="S680" s="174" t="s">
        <v>311</v>
      </c>
    </row>
    <row r="681" spans="4:19" s="14" customFormat="1" ht="15.75" customHeight="1">
      <c r="D681" s="174"/>
      <c r="E681" s="175" t="s">
        <v>903</v>
      </c>
      <c r="G681" s="176">
        <v>9.6</v>
      </c>
      <c r="P681" s="174" t="s">
        <v>320</v>
      </c>
      <c r="Q681" s="174" t="s">
        <v>320</v>
      </c>
      <c r="R681" s="174" t="s">
        <v>322</v>
      </c>
      <c r="S681" s="174" t="s">
        <v>311</v>
      </c>
    </row>
    <row r="682" spans="4:19" s="14" customFormat="1" ht="15.75" customHeight="1">
      <c r="D682" s="171"/>
      <c r="E682" s="172" t="s">
        <v>904</v>
      </c>
      <c r="G682" s="180"/>
      <c r="P682" s="171" t="s">
        <v>320</v>
      </c>
      <c r="Q682" s="171" t="s">
        <v>314</v>
      </c>
      <c r="R682" s="171" t="s">
        <v>322</v>
      </c>
      <c r="S682" s="171" t="s">
        <v>311</v>
      </c>
    </row>
    <row r="683" spans="4:19" s="14" customFormat="1" ht="15.75" customHeight="1">
      <c r="D683" s="174"/>
      <c r="E683" s="175" t="s">
        <v>902</v>
      </c>
      <c r="G683" s="176">
        <v>10.8</v>
      </c>
      <c r="P683" s="174" t="s">
        <v>320</v>
      </c>
      <c r="Q683" s="174" t="s">
        <v>320</v>
      </c>
      <c r="R683" s="174" t="s">
        <v>322</v>
      </c>
      <c r="S683" s="174" t="s">
        <v>311</v>
      </c>
    </row>
    <row r="684" spans="4:19" s="14" customFormat="1" ht="15.75" customHeight="1">
      <c r="D684" s="174"/>
      <c r="E684" s="175" t="s">
        <v>903</v>
      </c>
      <c r="G684" s="176">
        <v>9.6</v>
      </c>
      <c r="P684" s="174" t="s">
        <v>320</v>
      </c>
      <c r="Q684" s="174" t="s">
        <v>320</v>
      </c>
      <c r="R684" s="174" t="s">
        <v>322</v>
      </c>
      <c r="S684" s="174" t="s">
        <v>311</v>
      </c>
    </row>
    <row r="685" spans="4:19" s="14" customFormat="1" ht="15.75" customHeight="1">
      <c r="D685" s="171"/>
      <c r="E685" s="172" t="s">
        <v>905</v>
      </c>
      <c r="G685" s="180"/>
      <c r="P685" s="171" t="s">
        <v>320</v>
      </c>
      <c r="Q685" s="171" t="s">
        <v>314</v>
      </c>
      <c r="R685" s="171" t="s">
        <v>322</v>
      </c>
      <c r="S685" s="171" t="s">
        <v>311</v>
      </c>
    </row>
    <row r="686" spans="4:19" s="14" customFormat="1" ht="15.75" customHeight="1">
      <c r="D686" s="174"/>
      <c r="E686" s="175" t="s">
        <v>906</v>
      </c>
      <c r="G686" s="176">
        <v>7</v>
      </c>
      <c r="P686" s="174" t="s">
        <v>320</v>
      </c>
      <c r="Q686" s="174" t="s">
        <v>320</v>
      </c>
      <c r="R686" s="174" t="s">
        <v>322</v>
      </c>
      <c r="S686" s="174" t="s">
        <v>311</v>
      </c>
    </row>
    <row r="687" spans="4:19" s="14" customFormat="1" ht="15.75" customHeight="1">
      <c r="D687" s="171"/>
      <c r="E687" s="172" t="s">
        <v>907</v>
      </c>
      <c r="G687" s="180"/>
      <c r="P687" s="171" t="s">
        <v>320</v>
      </c>
      <c r="Q687" s="171" t="s">
        <v>314</v>
      </c>
      <c r="R687" s="171" t="s">
        <v>322</v>
      </c>
      <c r="S687" s="171" t="s">
        <v>311</v>
      </c>
    </row>
    <row r="688" spans="4:19" s="14" customFormat="1" ht="15.75" customHeight="1">
      <c r="D688" s="174"/>
      <c r="E688" s="175" t="s">
        <v>908</v>
      </c>
      <c r="G688" s="176">
        <v>66.56</v>
      </c>
      <c r="P688" s="174" t="s">
        <v>320</v>
      </c>
      <c r="Q688" s="174" t="s">
        <v>320</v>
      </c>
      <c r="R688" s="174" t="s">
        <v>322</v>
      </c>
      <c r="S688" s="174" t="s">
        <v>311</v>
      </c>
    </row>
    <row r="689" spans="4:19" s="14" customFormat="1" ht="15.75" customHeight="1">
      <c r="D689" s="171"/>
      <c r="E689" s="172" t="s">
        <v>909</v>
      </c>
      <c r="G689" s="180"/>
      <c r="P689" s="171" t="s">
        <v>320</v>
      </c>
      <c r="Q689" s="171" t="s">
        <v>314</v>
      </c>
      <c r="R689" s="171" t="s">
        <v>322</v>
      </c>
      <c r="S689" s="171" t="s">
        <v>311</v>
      </c>
    </row>
    <row r="690" spans="4:19" s="14" customFormat="1" ht="15.75" customHeight="1">
      <c r="D690" s="174"/>
      <c r="E690" s="175" t="s">
        <v>597</v>
      </c>
      <c r="G690" s="176">
        <v>9</v>
      </c>
      <c r="P690" s="174" t="s">
        <v>320</v>
      </c>
      <c r="Q690" s="174" t="s">
        <v>320</v>
      </c>
      <c r="R690" s="174" t="s">
        <v>322</v>
      </c>
      <c r="S690" s="174" t="s">
        <v>311</v>
      </c>
    </row>
    <row r="691" spans="4:19" s="14" customFormat="1" ht="15.75" customHeight="1">
      <c r="D691" s="171"/>
      <c r="E691" s="172" t="s">
        <v>910</v>
      </c>
      <c r="G691" s="180"/>
      <c r="P691" s="171" t="s">
        <v>320</v>
      </c>
      <c r="Q691" s="171" t="s">
        <v>314</v>
      </c>
      <c r="R691" s="171" t="s">
        <v>322</v>
      </c>
      <c r="S691" s="171" t="s">
        <v>311</v>
      </c>
    </row>
    <row r="692" spans="4:19" s="14" customFormat="1" ht="15.75" customHeight="1">
      <c r="D692" s="174"/>
      <c r="E692" s="175" t="s">
        <v>599</v>
      </c>
      <c r="G692" s="176">
        <v>9.6</v>
      </c>
      <c r="P692" s="174" t="s">
        <v>320</v>
      </c>
      <c r="Q692" s="174" t="s">
        <v>320</v>
      </c>
      <c r="R692" s="174" t="s">
        <v>322</v>
      </c>
      <c r="S692" s="174" t="s">
        <v>311</v>
      </c>
    </row>
    <row r="693" spans="4:19" s="14" customFormat="1" ht="15.75" customHeight="1">
      <c r="D693" s="171"/>
      <c r="E693" s="172" t="s">
        <v>911</v>
      </c>
      <c r="G693" s="180"/>
      <c r="P693" s="171" t="s">
        <v>320</v>
      </c>
      <c r="Q693" s="171" t="s">
        <v>314</v>
      </c>
      <c r="R693" s="171" t="s">
        <v>322</v>
      </c>
      <c r="S693" s="171" t="s">
        <v>311</v>
      </c>
    </row>
    <row r="694" spans="4:19" s="14" customFormat="1" ht="15.75" customHeight="1">
      <c r="D694" s="174"/>
      <c r="E694" s="175" t="s">
        <v>912</v>
      </c>
      <c r="G694" s="176">
        <v>12.4</v>
      </c>
      <c r="P694" s="174" t="s">
        <v>320</v>
      </c>
      <c r="Q694" s="174" t="s">
        <v>320</v>
      </c>
      <c r="R694" s="174" t="s">
        <v>322</v>
      </c>
      <c r="S694" s="174" t="s">
        <v>311</v>
      </c>
    </row>
    <row r="695" spans="4:19" s="14" customFormat="1" ht="15.75" customHeight="1">
      <c r="D695" s="171"/>
      <c r="E695" s="172" t="s">
        <v>913</v>
      </c>
      <c r="G695" s="180"/>
      <c r="P695" s="171" t="s">
        <v>320</v>
      </c>
      <c r="Q695" s="171" t="s">
        <v>314</v>
      </c>
      <c r="R695" s="171" t="s">
        <v>322</v>
      </c>
      <c r="S695" s="171" t="s">
        <v>311</v>
      </c>
    </row>
    <row r="696" spans="4:19" s="14" customFormat="1" ht="15.75" customHeight="1">
      <c r="D696" s="174"/>
      <c r="E696" s="175" t="s">
        <v>603</v>
      </c>
      <c r="G696" s="176">
        <v>10.2</v>
      </c>
      <c r="P696" s="174" t="s">
        <v>320</v>
      </c>
      <c r="Q696" s="174" t="s">
        <v>320</v>
      </c>
      <c r="R696" s="174" t="s">
        <v>322</v>
      </c>
      <c r="S696" s="174" t="s">
        <v>311</v>
      </c>
    </row>
    <row r="697" spans="4:19" s="14" customFormat="1" ht="15.75" customHeight="1">
      <c r="D697" s="171"/>
      <c r="E697" s="172" t="s">
        <v>453</v>
      </c>
      <c r="G697" s="180"/>
      <c r="P697" s="171" t="s">
        <v>320</v>
      </c>
      <c r="Q697" s="171" t="s">
        <v>314</v>
      </c>
      <c r="R697" s="171" t="s">
        <v>322</v>
      </c>
      <c r="S697" s="171" t="s">
        <v>311</v>
      </c>
    </row>
    <row r="698" spans="4:19" s="14" customFormat="1" ht="15.75" customHeight="1">
      <c r="D698" s="174"/>
      <c r="E698" s="175" t="s">
        <v>914</v>
      </c>
      <c r="G698" s="176">
        <v>36</v>
      </c>
      <c r="P698" s="174" t="s">
        <v>320</v>
      </c>
      <c r="Q698" s="174" t="s">
        <v>320</v>
      </c>
      <c r="R698" s="174" t="s">
        <v>322</v>
      </c>
      <c r="S698" s="174" t="s">
        <v>311</v>
      </c>
    </row>
    <row r="699" spans="4:19" s="14" customFormat="1" ht="15.75" customHeight="1">
      <c r="D699" s="177"/>
      <c r="E699" s="178" t="s">
        <v>325</v>
      </c>
      <c r="G699" s="179">
        <v>215.26</v>
      </c>
      <c r="P699" s="177" t="s">
        <v>320</v>
      </c>
      <c r="Q699" s="177" t="s">
        <v>326</v>
      </c>
      <c r="R699" s="177" t="s">
        <v>322</v>
      </c>
      <c r="S699" s="177" t="s">
        <v>314</v>
      </c>
    </row>
    <row r="700" spans="1:16" s="14" customFormat="1" ht="13.5" customHeight="1">
      <c r="A700" s="163" t="s">
        <v>915</v>
      </c>
      <c r="B700" s="163" t="s">
        <v>315</v>
      </c>
      <c r="C700" s="163" t="s">
        <v>374</v>
      </c>
      <c r="D700" s="164" t="s">
        <v>398</v>
      </c>
      <c r="E700" s="165" t="s">
        <v>399</v>
      </c>
      <c r="F700" s="163" t="s">
        <v>400</v>
      </c>
      <c r="G700" s="166">
        <v>70.57</v>
      </c>
      <c r="H700" s="167"/>
      <c r="I700" s="167">
        <f>ROUND(G700*H700,2)</f>
        <v>0</v>
      </c>
      <c r="J700" s="168">
        <v>0</v>
      </c>
      <c r="K700" s="166">
        <f>G700*J700</f>
        <v>0</v>
      </c>
      <c r="L700" s="168">
        <v>0.073</v>
      </c>
      <c r="M700" s="166">
        <f>G700*L700</f>
        <v>5.151609999999999</v>
      </c>
      <c r="N700" s="169">
        <v>20</v>
      </c>
      <c r="O700" s="170">
        <v>4</v>
      </c>
      <c r="P700" s="14" t="s">
        <v>320</v>
      </c>
    </row>
    <row r="701" spans="4:19" s="14" customFormat="1" ht="15.75" customHeight="1">
      <c r="D701" s="171"/>
      <c r="E701" s="172" t="s">
        <v>321</v>
      </c>
      <c r="G701" s="173"/>
      <c r="P701" s="171" t="s">
        <v>320</v>
      </c>
      <c r="Q701" s="171" t="s">
        <v>314</v>
      </c>
      <c r="R701" s="171" t="s">
        <v>322</v>
      </c>
      <c r="S701" s="171" t="s">
        <v>311</v>
      </c>
    </row>
    <row r="702" spans="4:19" s="14" customFormat="1" ht="15.75" customHeight="1">
      <c r="D702" s="174"/>
      <c r="E702" s="175" t="s">
        <v>401</v>
      </c>
      <c r="G702" s="176">
        <v>9.68</v>
      </c>
      <c r="P702" s="174" t="s">
        <v>320</v>
      </c>
      <c r="Q702" s="174" t="s">
        <v>320</v>
      </c>
      <c r="R702" s="174" t="s">
        <v>322</v>
      </c>
      <c r="S702" s="174" t="s">
        <v>311</v>
      </c>
    </row>
    <row r="703" spans="4:19" s="14" customFormat="1" ht="15.75" customHeight="1">
      <c r="D703" s="171"/>
      <c r="E703" s="172" t="s">
        <v>364</v>
      </c>
      <c r="G703" s="180"/>
      <c r="P703" s="171" t="s">
        <v>320</v>
      </c>
      <c r="Q703" s="171" t="s">
        <v>314</v>
      </c>
      <c r="R703" s="171" t="s">
        <v>322</v>
      </c>
      <c r="S703" s="171" t="s">
        <v>311</v>
      </c>
    </row>
    <row r="704" spans="4:19" s="14" customFormat="1" ht="15.75" customHeight="1">
      <c r="D704" s="174"/>
      <c r="E704" s="175" t="s">
        <v>402</v>
      </c>
      <c r="G704" s="176">
        <v>18.89</v>
      </c>
      <c r="P704" s="174" t="s">
        <v>320</v>
      </c>
      <c r="Q704" s="174" t="s">
        <v>320</v>
      </c>
      <c r="R704" s="174" t="s">
        <v>322</v>
      </c>
      <c r="S704" s="174" t="s">
        <v>311</v>
      </c>
    </row>
    <row r="705" spans="4:19" s="14" customFormat="1" ht="15.75" customHeight="1">
      <c r="D705" s="171"/>
      <c r="E705" s="172" t="s">
        <v>916</v>
      </c>
      <c r="G705" s="180"/>
      <c r="P705" s="171" t="s">
        <v>320</v>
      </c>
      <c r="Q705" s="171" t="s">
        <v>314</v>
      </c>
      <c r="R705" s="171" t="s">
        <v>322</v>
      </c>
      <c r="S705" s="171" t="s">
        <v>311</v>
      </c>
    </row>
    <row r="706" spans="4:19" s="14" customFormat="1" ht="15.75" customHeight="1">
      <c r="D706" s="174"/>
      <c r="E706" s="175" t="s">
        <v>917</v>
      </c>
      <c r="G706" s="176">
        <v>42</v>
      </c>
      <c r="P706" s="174" t="s">
        <v>320</v>
      </c>
      <c r="Q706" s="174" t="s">
        <v>320</v>
      </c>
      <c r="R706" s="174" t="s">
        <v>322</v>
      </c>
      <c r="S706" s="174" t="s">
        <v>311</v>
      </c>
    </row>
    <row r="707" spans="4:19" s="14" customFormat="1" ht="15.75" customHeight="1">
      <c r="D707" s="177"/>
      <c r="E707" s="178" t="s">
        <v>325</v>
      </c>
      <c r="G707" s="179">
        <v>70.57</v>
      </c>
      <c r="P707" s="177" t="s">
        <v>320</v>
      </c>
      <c r="Q707" s="177" t="s">
        <v>326</v>
      </c>
      <c r="R707" s="177" t="s">
        <v>322</v>
      </c>
      <c r="S707" s="177" t="s">
        <v>314</v>
      </c>
    </row>
    <row r="708" spans="2:16" s="136" customFormat="1" ht="12.75" customHeight="1">
      <c r="B708" s="141" t="s">
        <v>268</v>
      </c>
      <c r="D708" s="142" t="s">
        <v>918</v>
      </c>
      <c r="E708" s="142" t="s">
        <v>919</v>
      </c>
      <c r="I708" s="143">
        <f>SUM(I709:I715)</f>
        <v>0</v>
      </c>
      <c r="K708" s="144">
        <f>SUM(K709:K715)</f>
        <v>0</v>
      </c>
      <c r="M708" s="144">
        <f>SUM(M709:M715)</f>
        <v>0</v>
      </c>
      <c r="P708" s="142" t="s">
        <v>314</v>
      </c>
    </row>
    <row r="709" spans="1:16" s="14" customFormat="1" ht="13.5" customHeight="1">
      <c r="A709" s="163" t="s">
        <v>920</v>
      </c>
      <c r="B709" s="163" t="s">
        <v>315</v>
      </c>
      <c r="C709" s="163" t="s">
        <v>374</v>
      </c>
      <c r="D709" s="164" t="s">
        <v>404</v>
      </c>
      <c r="E709" s="165" t="s">
        <v>405</v>
      </c>
      <c r="F709" s="163" t="s">
        <v>354</v>
      </c>
      <c r="G709" s="166">
        <v>157.87</v>
      </c>
      <c r="H709" s="167"/>
      <c r="I709" s="167">
        <f>ROUND(G709*H709,2)</f>
        <v>0</v>
      </c>
      <c r="J709" s="168">
        <v>0</v>
      </c>
      <c r="K709" s="166">
        <f>G709*J709</f>
        <v>0</v>
      </c>
      <c r="L709" s="168">
        <v>0</v>
      </c>
      <c r="M709" s="166">
        <f>G709*L709</f>
        <v>0</v>
      </c>
      <c r="N709" s="169">
        <v>20</v>
      </c>
      <c r="O709" s="170">
        <v>4</v>
      </c>
      <c r="P709" s="14" t="s">
        <v>320</v>
      </c>
    </row>
    <row r="710" spans="1:16" s="14" customFormat="1" ht="24" customHeight="1">
      <c r="A710" s="163" t="s">
        <v>921</v>
      </c>
      <c r="B710" s="163" t="s">
        <v>315</v>
      </c>
      <c r="C710" s="163" t="s">
        <v>374</v>
      </c>
      <c r="D710" s="164" t="s">
        <v>407</v>
      </c>
      <c r="E710" s="165" t="s">
        <v>408</v>
      </c>
      <c r="F710" s="163" t="s">
        <v>354</v>
      </c>
      <c r="G710" s="166">
        <v>315.74</v>
      </c>
      <c r="H710" s="167"/>
      <c r="I710" s="167">
        <f>ROUND(G710*H710,2)</f>
        <v>0</v>
      </c>
      <c r="J710" s="168">
        <v>0</v>
      </c>
      <c r="K710" s="166">
        <f>G710*J710</f>
        <v>0</v>
      </c>
      <c r="L710" s="168">
        <v>0</v>
      </c>
      <c r="M710" s="166">
        <f>G710*L710</f>
        <v>0</v>
      </c>
      <c r="N710" s="169">
        <v>20</v>
      </c>
      <c r="O710" s="170">
        <v>4</v>
      </c>
      <c r="P710" s="14" t="s">
        <v>320</v>
      </c>
    </row>
    <row r="711" spans="4:19" s="14" customFormat="1" ht="15.75" customHeight="1">
      <c r="D711" s="174"/>
      <c r="E711" s="175" t="s">
        <v>922</v>
      </c>
      <c r="G711" s="176">
        <v>315.74</v>
      </c>
      <c r="P711" s="174" t="s">
        <v>320</v>
      </c>
      <c r="Q711" s="174" t="s">
        <v>320</v>
      </c>
      <c r="R711" s="174" t="s">
        <v>322</v>
      </c>
      <c r="S711" s="174" t="s">
        <v>311</v>
      </c>
    </row>
    <row r="712" spans="1:16" s="14" customFormat="1" ht="24" customHeight="1">
      <c r="A712" s="163" t="s">
        <v>923</v>
      </c>
      <c r="B712" s="163" t="s">
        <v>315</v>
      </c>
      <c r="C712" s="163" t="s">
        <v>374</v>
      </c>
      <c r="D712" s="164" t="s">
        <v>411</v>
      </c>
      <c r="E712" s="165" t="s">
        <v>412</v>
      </c>
      <c r="F712" s="163" t="s">
        <v>354</v>
      </c>
      <c r="G712" s="166">
        <v>157.87</v>
      </c>
      <c r="H712" s="167"/>
      <c r="I712" s="167">
        <f>ROUND(G712*H712,2)</f>
        <v>0</v>
      </c>
      <c r="J712" s="168">
        <v>0</v>
      </c>
      <c r="K712" s="166">
        <f>G712*J712</f>
        <v>0</v>
      </c>
      <c r="L712" s="168">
        <v>0</v>
      </c>
      <c r="M712" s="166">
        <f>G712*L712</f>
        <v>0</v>
      </c>
      <c r="N712" s="169">
        <v>20</v>
      </c>
      <c r="O712" s="170">
        <v>4</v>
      </c>
      <c r="P712" s="14" t="s">
        <v>320</v>
      </c>
    </row>
    <row r="713" spans="1:16" s="14" customFormat="1" ht="13.5" customHeight="1">
      <c r="A713" s="163" t="s">
        <v>924</v>
      </c>
      <c r="B713" s="163" t="s">
        <v>315</v>
      </c>
      <c r="C713" s="163" t="s">
        <v>374</v>
      </c>
      <c r="D713" s="164" t="s">
        <v>414</v>
      </c>
      <c r="E713" s="165" t="s">
        <v>415</v>
      </c>
      <c r="F713" s="163" t="s">
        <v>354</v>
      </c>
      <c r="G713" s="166">
        <v>1578.7</v>
      </c>
      <c r="H713" s="167"/>
      <c r="I713" s="167">
        <f>ROUND(G713*H713,2)</f>
        <v>0</v>
      </c>
      <c r="J713" s="168">
        <v>0</v>
      </c>
      <c r="K713" s="166">
        <f>G713*J713</f>
        <v>0</v>
      </c>
      <c r="L713" s="168">
        <v>0</v>
      </c>
      <c r="M713" s="166">
        <f>G713*L713</f>
        <v>0</v>
      </c>
      <c r="N713" s="169">
        <v>20</v>
      </c>
      <c r="O713" s="170">
        <v>4</v>
      </c>
      <c r="P713" s="14" t="s">
        <v>320</v>
      </c>
    </row>
    <row r="714" spans="1:16" s="14" customFormat="1" ht="13.5" customHeight="1">
      <c r="A714" s="163" t="s">
        <v>925</v>
      </c>
      <c r="B714" s="163" t="s">
        <v>315</v>
      </c>
      <c r="C714" s="163" t="s">
        <v>374</v>
      </c>
      <c r="D714" s="164" t="s">
        <v>417</v>
      </c>
      <c r="E714" s="165" t="s">
        <v>418</v>
      </c>
      <c r="F714" s="163" t="s">
        <v>354</v>
      </c>
      <c r="G714" s="166">
        <v>157.87</v>
      </c>
      <c r="H714" s="167"/>
      <c r="I714" s="167">
        <f>ROUND(G714*H714,2)</f>
        <v>0</v>
      </c>
      <c r="J714" s="168">
        <v>0</v>
      </c>
      <c r="K714" s="166">
        <f>G714*J714</f>
        <v>0</v>
      </c>
      <c r="L714" s="168">
        <v>0</v>
      </c>
      <c r="M714" s="166">
        <f>G714*L714</f>
        <v>0</v>
      </c>
      <c r="N714" s="169">
        <v>20</v>
      </c>
      <c r="O714" s="170">
        <v>4</v>
      </c>
      <c r="P714" s="14" t="s">
        <v>320</v>
      </c>
    </row>
    <row r="715" spans="1:16" s="14" customFormat="1" ht="13.5" customHeight="1">
      <c r="A715" s="163" t="s">
        <v>926</v>
      </c>
      <c r="B715" s="163" t="s">
        <v>315</v>
      </c>
      <c r="C715" s="163" t="s">
        <v>333</v>
      </c>
      <c r="D715" s="164" t="s">
        <v>420</v>
      </c>
      <c r="E715" s="165" t="s">
        <v>421</v>
      </c>
      <c r="F715" s="163" t="s">
        <v>354</v>
      </c>
      <c r="G715" s="166">
        <v>82.364</v>
      </c>
      <c r="H715" s="167"/>
      <c r="I715" s="167">
        <f>ROUND(G715*H715,2)</f>
        <v>0</v>
      </c>
      <c r="J715" s="168">
        <v>0</v>
      </c>
      <c r="K715" s="166">
        <f>G715*J715</f>
        <v>0</v>
      </c>
      <c r="L715" s="168">
        <v>0</v>
      </c>
      <c r="M715" s="166">
        <f>G715*L715</f>
        <v>0</v>
      </c>
      <c r="N715" s="169">
        <v>20</v>
      </c>
      <c r="O715" s="170">
        <v>4</v>
      </c>
      <c r="P715" s="14" t="s">
        <v>320</v>
      </c>
    </row>
    <row r="716" spans="2:16" s="136" customFormat="1" ht="12.75" customHeight="1">
      <c r="B716" s="137" t="s">
        <v>268</v>
      </c>
      <c r="D716" s="138" t="s">
        <v>255</v>
      </c>
      <c r="E716" s="138" t="s">
        <v>927</v>
      </c>
      <c r="I716" s="139">
        <f>I717+I738+I809+I820+I822+I854+I862+I865+I867+I963+I1139+I1215+I1280+I1318+I1571+I1626+I1672+I1819+I1828+I1834+I1836</f>
        <v>0</v>
      </c>
      <c r="K716" s="140">
        <f>K717+K738+K809+K820+K822+K854+K862+K865+K867+K963+K1139+K1215+K1280+K1318+K1571+K1626+K1672+K1819+K1828+K1834+K1836</f>
        <v>48.40492855000001</v>
      </c>
      <c r="M716" s="140">
        <f>M717+M738+M809+M820+M822+M854+M862+M865+M867+M963+M1139+M1215+M1280+M1318+M1571+M1626+M1672+M1819+M1828+M1834+M1836</f>
        <v>46.52030909999999</v>
      </c>
      <c r="P716" s="138" t="s">
        <v>311</v>
      </c>
    </row>
    <row r="717" spans="2:16" s="136" customFormat="1" ht="12.75" customHeight="1">
      <c r="B717" s="141" t="s">
        <v>268</v>
      </c>
      <c r="D717" s="142" t="s">
        <v>423</v>
      </c>
      <c r="E717" s="142" t="s">
        <v>928</v>
      </c>
      <c r="I717" s="143">
        <f>SUM(I718:I737)</f>
        <v>0</v>
      </c>
      <c r="K717" s="144">
        <f>SUM(K718:K737)</f>
        <v>0.5314378</v>
      </c>
      <c r="M717" s="144">
        <f>SUM(M718:M737)</f>
        <v>0</v>
      </c>
      <c r="P717" s="142" t="s">
        <v>314</v>
      </c>
    </row>
    <row r="718" spans="1:16" s="14" customFormat="1" ht="24" customHeight="1">
      <c r="A718" s="163" t="s">
        <v>929</v>
      </c>
      <c r="B718" s="163" t="s">
        <v>315</v>
      </c>
      <c r="C718" s="163" t="s">
        <v>423</v>
      </c>
      <c r="D718" s="164" t="s">
        <v>424</v>
      </c>
      <c r="E718" s="165" t="s">
        <v>425</v>
      </c>
      <c r="F718" s="163" t="s">
        <v>400</v>
      </c>
      <c r="G718" s="166">
        <v>42</v>
      </c>
      <c r="H718" s="167"/>
      <c r="I718" s="167">
        <f>ROUND(G718*H718,2)</f>
        <v>0</v>
      </c>
      <c r="J718" s="168">
        <v>0</v>
      </c>
      <c r="K718" s="166">
        <f>G718*J718</f>
        <v>0</v>
      </c>
      <c r="L718" s="168">
        <v>0</v>
      </c>
      <c r="M718" s="166">
        <f>G718*L718</f>
        <v>0</v>
      </c>
      <c r="N718" s="169">
        <v>20</v>
      </c>
      <c r="O718" s="170">
        <v>16</v>
      </c>
      <c r="P718" s="14" t="s">
        <v>320</v>
      </c>
    </row>
    <row r="719" spans="4:19" s="14" customFormat="1" ht="15.75" customHeight="1">
      <c r="D719" s="171"/>
      <c r="E719" s="172" t="s">
        <v>930</v>
      </c>
      <c r="G719" s="173"/>
      <c r="P719" s="171" t="s">
        <v>320</v>
      </c>
      <c r="Q719" s="171" t="s">
        <v>314</v>
      </c>
      <c r="R719" s="171" t="s">
        <v>322</v>
      </c>
      <c r="S719" s="171" t="s">
        <v>311</v>
      </c>
    </row>
    <row r="720" spans="4:19" s="14" customFormat="1" ht="15.75" customHeight="1">
      <c r="D720" s="174"/>
      <c r="E720" s="175" t="s">
        <v>917</v>
      </c>
      <c r="G720" s="176">
        <v>42</v>
      </c>
      <c r="P720" s="174" t="s">
        <v>320</v>
      </c>
      <c r="Q720" s="174" t="s">
        <v>320</v>
      </c>
      <c r="R720" s="174" t="s">
        <v>322</v>
      </c>
      <c r="S720" s="174" t="s">
        <v>311</v>
      </c>
    </row>
    <row r="721" spans="4:19" s="14" customFormat="1" ht="15.75" customHeight="1">
      <c r="D721" s="177"/>
      <c r="E721" s="178" t="s">
        <v>325</v>
      </c>
      <c r="G721" s="179">
        <v>42</v>
      </c>
      <c r="P721" s="177" t="s">
        <v>320</v>
      </c>
      <c r="Q721" s="177" t="s">
        <v>326</v>
      </c>
      <c r="R721" s="177" t="s">
        <v>322</v>
      </c>
      <c r="S721" s="177" t="s">
        <v>314</v>
      </c>
    </row>
    <row r="722" spans="1:16" s="14" customFormat="1" ht="13.5" customHeight="1">
      <c r="A722" s="181" t="s">
        <v>931</v>
      </c>
      <c r="B722" s="181" t="s">
        <v>430</v>
      </c>
      <c r="C722" s="181" t="s">
        <v>431</v>
      </c>
      <c r="D722" s="182" t="s">
        <v>432</v>
      </c>
      <c r="E722" s="183" t="s">
        <v>433</v>
      </c>
      <c r="F722" s="181" t="s">
        <v>354</v>
      </c>
      <c r="G722" s="184">
        <v>0.013</v>
      </c>
      <c r="H722" s="185"/>
      <c r="I722" s="185">
        <f>ROUND(G722*H722,2)</f>
        <v>0</v>
      </c>
      <c r="J722" s="186">
        <v>1</v>
      </c>
      <c r="K722" s="184">
        <f>G722*J722</f>
        <v>0.013</v>
      </c>
      <c r="L722" s="186">
        <v>0</v>
      </c>
      <c r="M722" s="184">
        <f>G722*L722</f>
        <v>0</v>
      </c>
      <c r="N722" s="187">
        <v>20</v>
      </c>
      <c r="O722" s="188">
        <v>32</v>
      </c>
      <c r="P722" s="189" t="s">
        <v>320</v>
      </c>
    </row>
    <row r="723" spans="1:16" s="14" customFormat="1" ht="13.5" customHeight="1">
      <c r="A723" s="163" t="s">
        <v>932</v>
      </c>
      <c r="B723" s="163" t="s">
        <v>315</v>
      </c>
      <c r="C723" s="163" t="s">
        <v>423</v>
      </c>
      <c r="D723" s="164" t="s">
        <v>435</v>
      </c>
      <c r="E723" s="165" t="s">
        <v>436</v>
      </c>
      <c r="F723" s="163" t="s">
        <v>400</v>
      </c>
      <c r="G723" s="166">
        <v>42</v>
      </c>
      <c r="H723" s="167"/>
      <c r="I723" s="167">
        <f>ROUND(G723*H723,2)</f>
        <v>0</v>
      </c>
      <c r="J723" s="168">
        <v>0.0004</v>
      </c>
      <c r="K723" s="166">
        <f>G723*J723</f>
        <v>0.016800000000000002</v>
      </c>
      <c r="L723" s="168">
        <v>0</v>
      </c>
      <c r="M723" s="166">
        <f>G723*L723</f>
        <v>0</v>
      </c>
      <c r="N723" s="169">
        <v>20</v>
      </c>
      <c r="O723" s="170">
        <v>16</v>
      </c>
      <c r="P723" s="14" t="s">
        <v>320</v>
      </c>
    </row>
    <row r="724" spans="1:16" s="14" customFormat="1" ht="13.5" customHeight="1">
      <c r="A724" s="181" t="s">
        <v>933</v>
      </c>
      <c r="B724" s="181" t="s">
        <v>430</v>
      </c>
      <c r="C724" s="181" t="s">
        <v>431</v>
      </c>
      <c r="D724" s="182" t="s">
        <v>438</v>
      </c>
      <c r="E724" s="183" t="s">
        <v>439</v>
      </c>
      <c r="F724" s="181" t="s">
        <v>400</v>
      </c>
      <c r="G724" s="184">
        <v>48.3</v>
      </c>
      <c r="H724" s="185"/>
      <c r="I724" s="185">
        <f>ROUND(G724*H724,2)</f>
        <v>0</v>
      </c>
      <c r="J724" s="186">
        <v>0.00388</v>
      </c>
      <c r="K724" s="184">
        <f>G724*J724</f>
        <v>0.187404</v>
      </c>
      <c r="L724" s="186">
        <v>0</v>
      </c>
      <c r="M724" s="184">
        <f>G724*L724</f>
        <v>0</v>
      </c>
      <c r="N724" s="187">
        <v>20</v>
      </c>
      <c r="O724" s="188">
        <v>32</v>
      </c>
      <c r="P724" s="189" t="s">
        <v>320</v>
      </c>
    </row>
    <row r="725" spans="1:16" s="14" customFormat="1" ht="13.5" customHeight="1">
      <c r="A725" s="163" t="s">
        <v>934</v>
      </c>
      <c r="B725" s="163" t="s">
        <v>315</v>
      </c>
      <c r="C725" s="163" t="s">
        <v>423</v>
      </c>
      <c r="D725" s="164" t="s">
        <v>935</v>
      </c>
      <c r="E725" s="165" t="s">
        <v>936</v>
      </c>
      <c r="F725" s="163" t="s">
        <v>400</v>
      </c>
      <c r="G725" s="166">
        <v>41.61</v>
      </c>
      <c r="H725" s="167"/>
      <c r="I725" s="167">
        <f>ROUND(G725*H725,2)</f>
        <v>0</v>
      </c>
      <c r="J725" s="168">
        <v>0.00458</v>
      </c>
      <c r="K725" s="166">
        <f>G725*J725</f>
        <v>0.1905738</v>
      </c>
      <c r="L725" s="168">
        <v>0</v>
      </c>
      <c r="M725" s="166">
        <f>G725*L725</f>
        <v>0</v>
      </c>
      <c r="N725" s="169">
        <v>20</v>
      </c>
      <c r="O725" s="170">
        <v>16</v>
      </c>
      <c r="P725" s="14" t="s">
        <v>320</v>
      </c>
    </row>
    <row r="726" spans="4:19" s="14" customFormat="1" ht="15.75" customHeight="1">
      <c r="D726" s="171"/>
      <c r="E726" s="172" t="s">
        <v>937</v>
      </c>
      <c r="G726" s="173"/>
      <c r="P726" s="171" t="s">
        <v>320</v>
      </c>
      <c r="Q726" s="171" t="s">
        <v>314</v>
      </c>
      <c r="R726" s="171" t="s">
        <v>322</v>
      </c>
      <c r="S726" s="171" t="s">
        <v>311</v>
      </c>
    </row>
    <row r="727" spans="4:19" s="14" customFormat="1" ht="15.75" customHeight="1">
      <c r="D727" s="174"/>
      <c r="E727" s="175" t="s">
        <v>938</v>
      </c>
      <c r="G727" s="176">
        <v>4.59</v>
      </c>
      <c r="P727" s="174" t="s">
        <v>320</v>
      </c>
      <c r="Q727" s="174" t="s">
        <v>320</v>
      </c>
      <c r="R727" s="174" t="s">
        <v>322</v>
      </c>
      <c r="S727" s="174" t="s">
        <v>311</v>
      </c>
    </row>
    <row r="728" spans="4:19" s="14" customFormat="1" ht="15.75" customHeight="1">
      <c r="D728" s="171"/>
      <c r="E728" s="172" t="s">
        <v>698</v>
      </c>
      <c r="G728" s="180"/>
      <c r="P728" s="171" t="s">
        <v>320</v>
      </c>
      <c r="Q728" s="171" t="s">
        <v>314</v>
      </c>
      <c r="R728" s="171" t="s">
        <v>322</v>
      </c>
      <c r="S728" s="171" t="s">
        <v>311</v>
      </c>
    </row>
    <row r="729" spans="4:19" s="14" customFormat="1" ht="15.75" customHeight="1">
      <c r="D729" s="174"/>
      <c r="E729" s="175" t="s">
        <v>699</v>
      </c>
      <c r="G729" s="176">
        <v>37.02</v>
      </c>
      <c r="P729" s="174" t="s">
        <v>320</v>
      </c>
      <c r="Q729" s="174" t="s">
        <v>320</v>
      </c>
      <c r="R729" s="174" t="s">
        <v>322</v>
      </c>
      <c r="S729" s="174" t="s">
        <v>311</v>
      </c>
    </row>
    <row r="730" spans="4:19" s="14" customFormat="1" ht="15.75" customHeight="1">
      <c r="D730" s="177"/>
      <c r="E730" s="178" t="s">
        <v>325</v>
      </c>
      <c r="G730" s="179">
        <v>41.61</v>
      </c>
      <c r="P730" s="177" t="s">
        <v>320</v>
      </c>
      <c r="Q730" s="177" t="s">
        <v>326</v>
      </c>
      <c r="R730" s="177" t="s">
        <v>322</v>
      </c>
      <c r="S730" s="177" t="s">
        <v>314</v>
      </c>
    </row>
    <row r="731" spans="1:16" s="14" customFormat="1" ht="13.5" customHeight="1">
      <c r="A731" s="163" t="s">
        <v>939</v>
      </c>
      <c r="B731" s="163" t="s">
        <v>315</v>
      </c>
      <c r="C731" s="163" t="s">
        <v>423</v>
      </c>
      <c r="D731" s="164" t="s">
        <v>940</v>
      </c>
      <c r="E731" s="165" t="s">
        <v>941</v>
      </c>
      <c r="F731" s="163" t="s">
        <v>400</v>
      </c>
      <c r="G731" s="166">
        <v>27</v>
      </c>
      <c r="H731" s="167"/>
      <c r="I731" s="167">
        <f>ROUND(G731*H731,2)</f>
        <v>0</v>
      </c>
      <c r="J731" s="168">
        <v>0.00458</v>
      </c>
      <c r="K731" s="166">
        <f>G731*J731</f>
        <v>0.12365999999999999</v>
      </c>
      <c r="L731" s="168">
        <v>0</v>
      </c>
      <c r="M731" s="166">
        <f>G731*L731</f>
        <v>0</v>
      </c>
      <c r="N731" s="169">
        <v>20</v>
      </c>
      <c r="O731" s="170">
        <v>16</v>
      </c>
      <c r="P731" s="14" t="s">
        <v>320</v>
      </c>
    </row>
    <row r="732" spans="4:19" s="14" customFormat="1" ht="15.75" customHeight="1">
      <c r="D732" s="171"/>
      <c r="E732" s="172" t="s">
        <v>942</v>
      </c>
      <c r="G732" s="173"/>
      <c r="P732" s="171" t="s">
        <v>320</v>
      </c>
      <c r="Q732" s="171" t="s">
        <v>314</v>
      </c>
      <c r="R732" s="171" t="s">
        <v>322</v>
      </c>
      <c r="S732" s="171" t="s">
        <v>311</v>
      </c>
    </row>
    <row r="733" spans="4:19" s="14" customFormat="1" ht="15.75" customHeight="1">
      <c r="D733" s="174"/>
      <c r="E733" s="175" t="s">
        <v>351</v>
      </c>
      <c r="G733" s="176">
        <v>7</v>
      </c>
      <c r="P733" s="174" t="s">
        <v>320</v>
      </c>
      <c r="Q733" s="174" t="s">
        <v>320</v>
      </c>
      <c r="R733" s="174" t="s">
        <v>322</v>
      </c>
      <c r="S733" s="174" t="s">
        <v>311</v>
      </c>
    </row>
    <row r="734" spans="4:19" s="14" customFormat="1" ht="15.75" customHeight="1">
      <c r="D734" s="171"/>
      <c r="E734" s="172" t="s">
        <v>698</v>
      </c>
      <c r="G734" s="180"/>
      <c r="P734" s="171" t="s">
        <v>320</v>
      </c>
      <c r="Q734" s="171" t="s">
        <v>314</v>
      </c>
      <c r="R734" s="171" t="s">
        <v>322</v>
      </c>
      <c r="S734" s="171" t="s">
        <v>311</v>
      </c>
    </row>
    <row r="735" spans="4:19" s="14" customFormat="1" ht="15.75" customHeight="1">
      <c r="D735" s="174"/>
      <c r="E735" s="175" t="s">
        <v>943</v>
      </c>
      <c r="G735" s="176">
        <v>20</v>
      </c>
      <c r="P735" s="174" t="s">
        <v>320</v>
      </c>
      <c r="Q735" s="174" t="s">
        <v>320</v>
      </c>
      <c r="R735" s="174" t="s">
        <v>322</v>
      </c>
      <c r="S735" s="174" t="s">
        <v>311</v>
      </c>
    </row>
    <row r="736" spans="4:19" s="14" customFormat="1" ht="15.75" customHeight="1">
      <c r="D736" s="177"/>
      <c r="E736" s="178" t="s">
        <v>325</v>
      </c>
      <c r="G736" s="179">
        <v>27</v>
      </c>
      <c r="P736" s="177" t="s">
        <v>320</v>
      </c>
      <c r="Q736" s="177" t="s">
        <v>326</v>
      </c>
      <c r="R736" s="177" t="s">
        <v>322</v>
      </c>
      <c r="S736" s="177" t="s">
        <v>314</v>
      </c>
    </row>
    <row r="737" spans="1:16" s="14" customFormat="1" ht="24" customHeight="1">
      <c r="A737" s="163" t="s">
        <v>944</v>
      </c>
      <c r="B737" s="163" t="s">
        <v>315</v>
      </c>
      <c r="C737" s="163" t="s">
        <v>423</v>
      </c>
      <c r="D737" s="164" t="s">
        <v>441</v>
      </c>
      <c r="E737" s="165" t="s">
        <v>442</v>
      </c>
      <c r="F737" s="163" t="s">
        <v>251</v>
      </c>
      <c r="G737" s="166">
        <v>434.769</v>
      </c>
      <c r="H737" s="167"/>
      <c r="I737" s="167">
        <f>ROUND(G737*H737,2)</f>
        <v>0</v>
      </c>
      <c r="J737" s="168">
        <v>0</v>
      </c>
      <c r="K737" s="166">
        <f>G737*J737</f>
        <v>0</v>
      </c>
      <c r="L737" s="168">
        <v>0</v>
      </c>
      <c r="M737" s="166">
        <f>G737*L737</f>
        <v>0</v>
      </c>
      <c r="N737" s="169">
        <v>20</v>
      </c>
      <c r="O737" s="170">
        <v>16</v>
      </c>
      <c r="P737" s="14" t="s">
        <v>320</v>
      </c>
    </row>
    <row r="738" spans="2:16" s="136" customFormat="1" ht="12.75" customHeight="1">
      <c r="B738" s="141" t="s">
        <v>268</v>
      </c>
      <c r="D738" s="142" t="s">
        <v>945</v>
      </c>
      <c r="E738" s="142" t="s">
        <v>946</v>
      </c>
      <c r="I738" s="143">
        <f>SUM(I739:I808)</f>
        <v>0</v>
      </c>
      <c r="K738" s="144">
        <f>SUM(K739:K808)</f>
        <v>0.4974346</v>
      </c>
      <c r="M738" s="144">
        <f>SUM(M739:M808)</f>
        <v>0.830886</v>
      </c>
      <c r="P738" s="142" t="s">
        <v>314</v>
      </c>
    </row>
    <row r="739" spans="1:16" s="14" customFormat="1" ht="24" customHeight="1">
      <c r="A739" s="163" t="s">
        <v>918</v>
      </c>
      <c r="B739" s="163" t="s">
        <v>315</v>
      </c>
      <c r="C739" s="163" t="s">
        <v>945</v>
      </c>
      <c r="D739" s="164" t="s">
        <v>947</v>
      </c>
      <c r="E739" s="165" t="s">
        <v>948</v>
      </c>
      <c r="F739" s="163" t="s">
        <v>400</v>
      </c>
      <c r="G739" s="166">
        <v>563.49</v>
      </c>
      <c r="H739" s="167"/>
      <c r="I739" s="167">
        <f>ROUND(G739*H739,2)</f>
        <v>0</v>
      </c>
      <c r="J739" s="168">
        <v>0</v>
      </c>
      <c r="K739" s="166">
        <f>G739*J739</f>
        <v>0</v>
      </c>
      <c r="L739" s="168">
        <v>0.0014</v>
      </c>
      <c r="M739" s="166">
        <f>G739*L739</f>
        <v>0.788886</v>
      </c>
      <c r="N739" s="169">
        <v>20</v>
      </c>
      <c r="O739" s="170">
        <v>16</v>
      </c>
      <c r="P739" s="14" t="s">
        <v>320</v>
      </c>
    </row>
    <row r="740" spans="4:19" s="14" customFormat="1" ht="15.75" customHeight="1">
      <c r="D740" s="171"/>
      <c r="E740" s="172" t="s">
        <v>949</v>
      </c>
      <c r="G740" s="173"/>
      <c r="P740" s="171" t="s">
        <v>320</v>
      </c>
      <c r="Q740" s="171" t="s">
        <v>314</v>
      </c>
      <c r="R740" s="171" t="s">
        <v>322</v>
      </c>
      <c r="S740" s="171" t="s">
        <v>311</v>
      </c>
    </row>
    <row r="741" spans="4:19" s="14" customFormat="1" ht="15.75" customHeight="1">
      <c r="D741" s="171"/>
      <c r="E741" s="172" t="s">
        <v>690</v>
      </c>
      <c r="G741" s="173"/>
      <c r="P741" s="171" t="s">
        <v>320</v>
      </c>
      <c r="Q741" s="171" t="s">
        <v>314</v>
      </c>
      <c r="R741" s="171" t="s">
        <v>322</v>
      </c>
      <c r="S741" s="171" t="s">
        <v>311</v>
      </c>
    </row>
    <row r="742" spans="4:19" s="14" customFormat="1" ht="15.75" customHeight="1">
      <c r="D742" s="174"/>
      <c r="E742" s="175" t="s">
        <v>691</v>
      </c>
      <c r="G742" s="176">
        <v>59.42</v>
      </c>
      <c r="P742" s="174" t="s">
        <v>320</v>
      </c>
      <c r="Q742" s="174" t="s">
        <v>320</v>
      </c>
      <c r="R742" s="174" t="s">
        <v>322</v>
      </c>
      <c r="S742" s="174" t="s">
        <v>311</v>
      </c>
    </row>
    <row r="743" spans="4:19" s="14" customFormat="1" ht="15.75" customHeight="1">
      <c r="D743" s="171"/>
      <c r="E743" s="172" t="s">
        <v>692</v>
      </c>
      <c r="G743" s="180"/>
      <c r="P743" s="171" t="s">
        <v>320</v>
      </c>
      <c r="Q743" s="171" t="s">
        <v>314</v>
      </c>
      <c r="R743" s="171" t="s">
        <v>322</v>
      </c>
      <c r="S743" s="171" t="s">
        <v>311</v>
      </c>
    </row>
    <row r="744" spans="4:19" s="14" customFormat="1" ht="15.75" customHeight="1">
      <c r="D744" s="174"/>
      <c r="E744" s="175" t="s">
        <v>693</v>
      </c>
      <c r="G744" s="176">
        <v>50.4</v>
      </c>
      <c r="P744" s="174" t="s">
        <v>320</v>
      </c>
      <c r="Q744" s="174" t="s">
        <v>320</v>
      </c>
      <c r="R744" s="174" t="s">
        <v>322</v>
      </c>
      <c r="S744" s="174" t="s">
        <v>311</v>
      </c>
    </row>
    <row r="745" spans="4:19" s="14" customFormat="1" ht="15.75" customHeight="1">
      <c r="D745" s="171"/>
      <c r="E745" s="172" t="s">
        <v>708</v>
      </c>
      <c r="G745" s="180"/>
      <c r="P745" s="171" t="s">
        <v>320</v>
      </c>
      <c r="Q745" s="171" t="s">
        <v>314</v>
      </c>
      <c r="R745" s="171" t="s">
        <v>322</v>
      </c>
      <c r="S745" s="171" t="s">
        <v>311</v>
      </c>
    </row>
    <row r="746" spans="4:19" s="14" customFormat="1" ht="15.75" customHeight="1">
      <c r="D746" s="174"/>
      <c r="E746" s="175" t="s">
        <v>709</v>
      </c>
      <c r="G746" s="176">
        <v>23.2</v>
      </c>
      <c r="P746" s="174" t="s">
        <v>320</v>
      </c>
      <c r="Q746" s="174" t="s">
        <v>320</v>
      </c>
      <c r="R746" s="174" t="s">
        <v>322</v>
      </c>
      <c r="S746" s="174" t="s">
        <v>311</v>
      </c>
    </row>
    <row r="747" spans="4:19" s="14" customFormat="1" ht="15.75" customHeight="1">
      <c r="D747" s="171"/>
      <c r="E747" s="172" t="s">
        <v>710</v>
      </c>
      <c r="G747" s="180"/>
      <c r="P747" s="171" t="s">
        <v>320</v>
      </c>
      <c r="Q747" s="171" t="s">
        <v>314</v>
      </c>
      <c r="R747" s="171" t="s">
        <v>322</v>
      </c>
      <c r="S747" s="171" t="s">
        <v>311</v>
      </c>
    </row>
    <row r="748" spans="4:19" s="14" customFormat="1" ht="15.75" customHeight="1">
      <c r="D748" s="174"/>
      <c r="E748" s="175" t="s">
        <v>711</v>
      </c>
      <c r="G748" s="176">
        <v>21.52</v>
      </c>
      <c r="P748" s="174" t="s">
        <v>320</v>
      </c>
      <c r="Q748" s="174" t="s">
        <v>320</v>
      </c>
      <c r="R748" s="174" t="s">
        <v>322</v>
      </c>
      <c r="S748" s="174" t="s">
        <v>311</v>
      </c>
    </row>
    <row r="749" spans="4:19" s="14" customFormat="1" ht="15.75" customHeight="1">
      <c r="D749" s="171"/>
      <c r="E749" s="172" t="s">
        <v>712</v>
      </c>
      <c r="G749" s="180"/>
      <c r="P749" s="171" t="s">
        <v>320</v>
      </c>
      <c r="Q749" s="171" t="s">
        <v>314</v>
      </c>
      <c r="R749" s="171" t="s">
        <v>322</v>
      </c>
      <c r="S749" s="171" t="s">
        <v>311</v>
      </c>
    </row>
    <row r="750" spans="4:19" s="14" customFormat="1" ht="15.75" customHeight="1">
      <c r="D750" s="174"/>
      <c r="E750" s="175" t="s">
        <v>713</v>
      </c>
      <c r="G750" s="176">
        <v>21.42</v>
      </c>
      <c r="P750" s="174" t="s">
        <v>320</v>
      </c>
      <c r="Q750" s="174" t="s">
        <v>320</v>
      </c>
      <c r="R750" s="174" t="s">
        <v>322</v>
      </c>
      <c r="S750" s="174" t="s">
        <v>311</v>
      </c>
    </row>
    <row r="751" spans="4:19" s="14" customFormat="1" ht="15.75" customHeight="1">
      <c r="D751" s="171"/>
      <c r="E751" s="172" t="s">
        <v>950</v>
      </c>
      <c r="G751" s="180"/>
      <c r="P751" s="171" t="s">
        <v>320</v>
      </c>
      <c r="Q751" s="171" t="s">
        <v>314</v>
      </c>
      <c r="R751" s="171" t="s">
        <v>322</v>
      </c>
      <c r="S751" s="171" t="s">
        <v>311</v>
      </c>
    </row>
    <row r="752" spans="4:19" s="14" customFormat="1" ht="15.75" customHeight="1">
      <c r="D752" s="174"/>
      <c r="E752" s="175" t="s">
        <v>951</v>
      </c>
      <c r="G752" s="176">
        <v>32.41</v>
      </c>
      <c r="P752" s="174" t="s">
        <v>320</v>
      </c>
      <c r="Q752" s="174" t="s">
        <v>320</v>
      </c>
      <c r="R752" s="174" t="s">
        <v>322</v>
      </c>
      <c r="S752" s="174" t="s">
        <v>311</v>
      </c>
    </row>
    <row r="753" spans="4:19" s="14" customFormat="1" ht="15.75" customHeight="1">
      <c r="D753" s="171"/>
      <c r="E753" s="172" t="s">
        <v>714</v>
      </c>
      <c r="G753" s="180"/>
      <c r="P753" s="171" t="s">
        <v>320</v>
      </c>
      <c r="Q753" s="171" t="s">
        <v>314</v>
      </c>
      <c r="R753" s="171" t="s">
        <v>322</v>
      </c>
      <c r="S753" s="171" t="s">
        <v>311</v>
      </c>
    </row>
    <row r="754" spans="4:19" s="14" customFormat="1" ht="15.75" customHeight="1">
      <c r="D754" s="174"/>
      <c r="E754" s="175" t="s">
        <v>715</v>
      </c>
      <c r="G754" s="176">
        <v>21.04</v>
      </c>
      <c r="P754" s="174" t="s">
        <v>320</v>
      </c>
      <c r="Q754" s="174" t="s">
        <v>320</v>
      </c>
      <c r="R754" s="174" t="s">
        <v>322</v>
      </c>
      <c r="S754" s="174" t="s">
        <v>311</v>
      </c>
    </row>
    <row r="755" spans="4:19" s="14" customFormat="1" ht="15.75" customHeight="1">
      <c r="D755" s="171"/>
      <c r="E755" s="172" t="s">
        <v>716</v>
      </c>
      <c r="G755" s="180"/>
      <c r="P755" s="171" t="s">
        <v>320</v>
      </c>
      <c r="Q755" s="171" t="s">
        <v>314</v>
      </c>
      <c r="R755" s="171" t="s">
        <v>322</v>
      </c>
      <c r="S755" s="171" t="s">
        <v>311</v>
      </c>
    </row>
    <row r="756" spans="4:19" s="14" customFormat="1" ht="15.75" customHeight="1">
      <c r="D756" s="174"/>
      <c r="E756" s="175" t="s">
        <v>717</v>
      </c>
      <c r="G756" s="176">
        <v>21.22</v>
      </c>
      <c r="P756" s="174" t="s">
        <v>320</v>
      </c>
      <c r="Q756" s="174" t="s">
        <v>320</v>
      </c>
      <c r="R756" s="174" t="s">
        <v>322</v>
      </c>
      <c r="S756" s="174" t="s">
        <v>311</v>
      </c>
    </row>
    <row r="757" spans="4:19" s="14" customFormat="1" ht="15.75" customHeight="1">
      <c r="D757" s="171"/>
      <c r="E757" s="172" t="s">
        <v>718</v>
      </c>
      <c r="G757" s="180"/>
      <c r="P757" s="171" t="s">
        <v>320</v>
      </c>
      <c r="Q757" s="171" t="s">
        <v>314</v>
      </c>
      <c r="R757" s="171" t="s">
        <v>322</v>
      </c>
      <c r="S757" s="171" t="s">
        <v>311</v>
      </c>
    </row>
    <row r="758" spans="4:19" s="14" customFormat="1" ht="15.75" customHeight="1">
      <c r="D758" s="174"/>
      <c r="E758" s="175" t="s">
        <v>719</v>
      </c>
      <c r="G758" s="176">
        <v>20.1</v>
      </c>
      <c r="P758" s="174" t="s">
        <v>320</v>
      </c>
      <c r="Q758" s="174" t="s">
        <v>320</v>
      </c>
      <c r="R758" s="174" t="s">
        <v>322</v>
      </c>
      <c r="S758" s="174" t="s">
        <v>311</v>
      </c>
    </row>
    <row r="759" spans="4:19" s="14" customFormat="1" ht="15.75" customHeight="1">
      <c r="D759" s="171"/>
      <c r="E759" s="172" t="s">
        <v>720</v>
      </c>
      <c r="G759" s="180"/>
      <c r="P759" s="171" t="s">
        <v>320</v>
      </c>
      <c r="Q759" s="171" t="s">
        <v>314</v>
      </c>
      <c r="R759" s="171" t="s">
        <v>322</v>
      </c>
      <c r="S759" s="171" t="s">
        <v>311</v>
      </c>
    </row>
    <row r="760" spans="4:19" s="14" customFormat="1" ht="15.75" customHeight="1">
      <c r="D760" s="174"/>
      <c r="E760" s="175" t="s">
        <v>721</v>
      </c>
      <c r="G760" s="176">
        <v>22.82</v>
      </c>
      <c r="P760" s="174" t="s">
        <v>320</v>
      </c>
      <c r="Q760" s="174" t="s">
        <v>320</v>
      </c>
      <c r="R760" s="174" t="s">
        <v>322</v>
      </c>
      <c r="S760" s="174" t="s">
        <v>311</v>
      </c>
    </row>
    <row r="761" spans="4:19" s="14" customFormat="1" ht="15.75" customHeight="1">
      <c r="D761" s="171"/>
      <c r="E761" s="172" t="s">
        <v>722</v>
      </c>
      <c r="G761" s="180"/>
      <c r="P761" s="171" t="s">
        <v>320</v>
      </c>
      <c r="Q761" s="171" t="s">
        <v>314</v>
      </c>
      <c r="R761" s="171" t="s">
        <v>322</v>
      </c>
      <c r="S761" s="171" t="s">
        <v>311</v>
      </c>
    </row>
    <row r="762" spans="4:19" s="14" customFormat="1" ht="15.75" customHeight="1">
      <c r="D762" s="174"/>
      <c r="E762" s="175" t="s">
        <v>723</v>
      </c>
      <c r="G762" s="176">
        <v>22.52</v>
      </c>
      <c r="P762" s="174" t="s">
        <v>320</v>
      </c>
      <c r="Q762" s="174" t="s">
        <v>320</v>
      </c>
      <c r="R762" s="174" t="s">
        <v>322</v>
      </c>
      <c r="S762" s="174" t="s">
        <v>311</v>
      </c>
    </row>
    <row r="763" spans="4:19" s="14" customFormat="1" ht="15.75" customHeight="1">
      <c r="D763" s="171"/>
      <c r="E763" s="172" t="s">
        <v>952</v>
      </c>
      <c r="G763" s="180"/>
      <c r="P763" s="171" t="s">
        <v>320</v>
      </c>
      <c r="Q763" s="171" t="s">
        <v>314</v>
      </c>
      <c r="R763" s="171" t="s">
        <v>322</v>
      </c>
      <c r="S763" s="171" t="s">
        <v>311</v>
      </c>
    </row>
    <row r="764" spans="4:19" s="14" customFormat="1" ht="15.75" customHeight="1">
      <c r="D764" s="174"/>
      <c r="E764" s="175" t="s">
        <v>725</v>
      </c>
      <c r="G764" s="176">
        <v>86.2</v>
      </c>
      <c r="P764" s="174" t="s">
        <v>320</v>
      </c>
      <c r="Q764" s="174" t="s">
        <v>320</v>
      </c>
      <c r="R764" s="174" t="s">
        <v>322</v>
      </c>
      <c r="S764" s="174" t="s">
        <v>311</v>
      </c>
    </row>
    <row r="765" spans="4:19" s="14" customFormat="1" ht="15.75" customHeight="1">
      <c r="D765" s="171"/>
      <c r="E765" s="172" t="s">
        <v>726</v>
      </c>
      <c r="G765" s="180"/>
      <c r="P765" s="171" t="s">
        <v>320</v>
      </c>
      <c r="Q765" s="171" t="s">
        <v>314</v>
      </c>
      <c r="R765" s="171" t="s">
        <v>322</v>
      </c>
      <c r="S765" s="171" t="s">
        <v>311</v>
      </c>
    </row>
    <row r="766" spans="4:19" s="14" customFormat="1" ht="15.75" customHeight="1">
      <c r="D766" s="174"/>
      <c r="E766" s="175" t="s">
        <v>727</v>
      </c>
      <c r="G766" s="176">
        <v>21.94</v>
      </c>
      <c r="P766" s="174" t="s">
        <v>320</v>
      </c>
      <c r="Q766" s="174" t="s">
        <v>320</v>
      </c>
      <c r="R766" s="174" t="s">
        <v>322</v>
      </c>
      <c r="S766" s="174" t="s">
        <v>311</v>
      </c>
    </row>
    <row r="767" spans="4:19" s="14" customFormat="1" ht="15.75" customHeight="1">
      <c r="D767" s="171"/>
      <c r="E767" s="172" t="s">
        <v>728</v>
      </c>
      <c r="G767" s="180"/>
      <c r="P767" s="171" t="s">
        <v>320</v>
      </c>
      <c r="Q767" s="171" t="s">
        <v>314</v>
      </c>
      <c r="R767" s="171" t="s">
        <v>322</v>
      </c>
      <c r="S767" s="171" t="s">
        <v>311</v>
      </c>
    </row>
    <row r="768" spans="4:19" s="14" customFormat="1" ht="15.75" customHeight="1">
      <c r="D768" s="174"/>
      <c r="E768" s="175" t="s">
        <v>729</v>
      </c>
      <c r="G768" s="176">
        <v>21.75</v>
      </c>
      <c r="P768" s="174" t="s">
        <v>320</v>
      </c>
      <c r="Q768" s="174" t="s">
        <v>320</v>
      </c>
      <c r="R768" s="174" t="s">
        <v>322</v>
      </c>
      <c r="S768" s="174" t="s">
        <v>311</v>
      </c>
    </row>
    <row r="769" spans="4:19" s="14" customFormat="1" ht="15.75" customHeight="1">
      <c r="D769" s="171"/>
      <c r="E769" s="172" t="s">
        <v>953</v>
      </c>
      <c r="G769" s="180"/>
      <c r="P769" s="171" t="s">
        <v>320</v>
      </c>
      <c r="Q769" s="171" t="s">
        <v>314</v>
      </c>
      <c r="R769" s="171" t="s">
        <v>322</v>
      </c>
      <c r="S769" s="171" t="s">
        <v>311</v>
      </c>
    </row>
    <row r="770" spans="4:19" s="14" customFormat="1" ht="15.75" customHeight="1">
      <c r="D770" s="174"/>
      <c r="E770" s="175" t="s">
        <v>954</v>
      </c>
      <c r="G770" s="176">
        <v>63.86</v>
      </c>
      <c r="P770" s="174" t="s">
        <v>320</v>
      </c>
      <c r="Q770" s="174" t="s">
        <v>320</v>
      </c>
      <c r="R770" s="174" t="s">
        <v>322</v>
      </c>
      <c r="S770" s="174" t="s">
        <v>311</v>
      </c>
    </row>
    <row r="771" spans="4:19" s="14" customFormat="1" ht="15.75" customHeight="1">
      <c r="D771" s="171"/>
      <c r="E771" s="172" t="s">
        <v>760</v>
      </c>
      <c r="G771" s="180"/>
      <c r="P771" s="171" t="s">
        <v>320</v>
      </c>
      <c r="Q771" s="171" t="s">
        <v>314</v>
      </c>
      <c r="R771" s="171" t="s">
        <v>322</v>
      </c>
      <c r="S771" s="171" t="s">
        <v>311</v>
      </c>
    </row>
    <row r="772" spans="4:19" s="14" customFormat="1" ht="15.75" customHeight="1">
      <c r="D772" s="174"/>
      <c r="E772" s="175" t="s">
        <v>955</v>
      </c>
      <c r="G772" s="176">
        <v>44.64</v>
      </c>
      <c r="P772" s="174" t="s">
        <v>320</v>
      </c>
      <c r="Q772" s="174" t="s">
        <v>320</v>
      </c>
      <c r="R772" s="174" t="s">
        <v>322</v>
      </c>
      <c r="S772" s="174" t="s">
        <v>311</v>
      </c>
    </row>
    <row r="773" spans="4:19" s="14" customFormat="1" ht="15.75" customHeight="1">
      <c r="D773" s="171"/>
      <c r="E773" s="172" t="s">
        <v>732</v>
      </c>
      <c r="G773" s="180"/>
      <c r="P773" s="171" t="s">
        <v>320</v>
      </c>
      <c r="Q773" s="171" t="s">
        <v>314</v>
      </c>
      <c r="R773" s="171" t="s">
        <v>322</v>
      </c>
      <c r="S773" s="171" t="s">
        <v>311</v>
      </c>
    </row>
    <row r="774" spans="4:19" s="14" customFormat="1" ht="15.75" customHeight="1">
      <c r="D774" s="174"/>
      <c r="E774" s="175" t="s">
        <v>733</v>
      </c>
      <c r="G774" s="176">
        <v>100.19</v>
      </c>
      <c r="P774" s="174" t="s">
        <v>320</v>
      </c>
      <c r="Q774" s="174" t="s">
        <v>320</v>
      </c>
      <c r="R774" s="174" t="s">
        <v>322</v>
      </c>
      <c r="S774" s="174" t="s">
        <v>311</v>
      </c>
    </row>
    <row r="775" spans="4:19" s="14" customFormat="1" ht="15.75" customHeight="1">
      <c r="D775" s="171"/>
      <c r="E775" s="172" t="s">
        <v>734</v>
      </c>
      <c r="G775" s="180"/>
      <c r="P775" s="171" t="s">
        <v>320</v>
      </c>
      <c r="Q775" s="171" t="s">
        <v>314</v>
      </c>
      <c r="R775" s="171" t="s">
        <v>322</v>
      </c>
      <c r="S775" s="171" t="s">
        <v>311</v>
      </c>
    </row>
    <row r="776" spans="4:19" s="14" customFormat="1" ht="15.75" customHeight="1">
      <c r="D776" s="174"/>
      <c r="E776" s="175" t="s">
        <v>735</v>
      </c>
      <c r="G776" s="176">
        <v>23.67</v>
      </c>
      <c r="P776" s="174" t="s">
        <v>320</v>
      </c>
      <c r="Q776" s="174" t="s">
        <v>320</v>
      </c>
      <c r="R776" s="174" t="s">
        <v>322</v>
      </c>
      <c r="S776" s="174" t="s">
        <v>311</v>
      </c>
    </row>
    <row r="777" spans="4:19" s="14" customFormat="1" ht="15.75" customHeight="1">
      <c r="D777" s="171"/>
      <c r="E777" s="172" t="s">
        <v>736</v>
      </c>
      <c r="G777" s="180"/>
      <c r="P777" s="171" t="s">
        <v>320</v>
      </c>
      <c r="Q777" s="171" t="s">
        <v>314</v>
      </c>
      <c r="R777" s="171" t="s">
        <v>322</v>
      </c>
      <c r="S777" s="171" t="s">
        <v>311</v>
      </c>
    </row>
    <row r="778" spans="4:19" s="14" customFormat="1" ht="15.75" customHeight="1">
      <c r="D778" s="174"/>
      <c r="E778" s="175" t="s">
        <v>737</v>
      </c>
      <c r="G778" s="176">
        <v>43.18</v>
      </c>
      <c r="P778" s="174" t="s">
        <v>320</v>
      </c>
      <c r="Q778" s="174" t="s">
        <v>320</v>
      </c>
      <c r="R778" s="174" t="s">
        <v>322</v>
      </c>
      <c r="S778" s="174" t="s">
        <v>311</v>
      </c>
    </row>
    <row r="779" spans="4:19" s="14" customFormat="1" ht="15.75" customHeight="1">
      <c r="D779" s="171"/>
      <c r="E779" s="172" t="s">
        <v>738</v>
      </c>
      <c r="G779" s="180"/>
      <c r="P779" s="171" t="s">
        <v>320</v>
      </c>
      <c r="Q779" s="171" t="s">
        <v>314</v>
      </c>
      <c r="R779" s="171" t="s">
        <v>322</v>
      </c>
      <c r="S779" s="171" t="s">
        <v>311</v>
      </c>
    </row>
    <row r="780" spans="4:19" s="14" customFormat="1" ht="15.75" customHeight="1">
      <c r="D780" s="174"/>
      <c r="E780" s="175" t="s">
        <v>739</v>
      </c>
      <c r="G780" s="176">
        <v>21.39</v>
      </c>
      <c r="P780" s="174" t="s">
        <v>320</v>
      </c>
      <c r="Q780" s="174" t="s">
        <v>320</v>
      </c>
      <c r="R780" s="174" t="s">
        <v>322</v>
      </c>
      <c r="S780" s="174" t="s">
        <v>311</v>
      </c>
    </row>
    <row r="781" spans="4:19" s="14" customFormat="1" ht="15.75" customHeight="1">
      <c r="D781" s="171"/>
      <c r="E781" s="172" t="s">
        <v>744</v>
      </c>
      <c r="G781" s="180"/>
      <c r="P781" s="171" t="s">
        <v>320</v>
      </c>
      <c r="Q781" s="171" t="s">
        <v>314</v>
      </c>
      <c r="R781" s="171" t="s">
        <v>322</v>
      </c>
      <c r="S781" s="171" t="s">
        <v>311</v>
      </c>
    </row>
    <row r="782" spans="4:19" s="14" customFormat="1" ht="15.75" customHeight="1">
      <c r="D782" s="174"/>
      <c r="E782" s="175" t="s">
        <v>745</v>
      </c>
      <c r="G782" s="176">
        <v>21.01</v>
      </c>
      <c r="P782" s="174" t="s">
        <v>320</v>
      </c>
      <c r="Q782" s="174" t="s">
        <v>320</v>
      </c>
      <c r="R782" s="174" t="s">
        <v>322</v>
      </c>
      <c r="S782" s="174" t="s">
        <v>311</v>
      </c>
    </row>
    <row r="783" spans="4:19" s="14" customFormat="1" ht="15.75" customHeight="1">
      <c r="D783" s="171"/>
      <c r="E783" s="172" t="s">
        <v>956</v>
      </c>
      <c r="G783" s="180"/>
      <c r="P783" s="171" t="s">
        <v>320</v>
      </c>
      <c r="Q783" s="171" t="s">
        <v>314</v>
      </c>
      <c r="R783" s="171" t="s">
        <v>322</v>
      </c>
      <c r="S783" s="171" t="s">
        <v>311</v>
      </c>
    </row>
    <row r="784" spans="4:19" s="14" customFormat="1" ht="24" customHeight="1">
      <c r="D784" s="174"/>
      <c r="E784" s="175" t="s">
        <v>741</v>
      </c>
      <c r="G784" s="176">
        <v>351.92</v>
      </c>
      <c r="P784" s="174" t="s">
        <v>320</v>
      </c>
      <c r="Q784" s="174" t="s">
        <v>320</v>
      </c>
      <c r="R784" s="174" t="s">
        <v>322</v>
      </c>
      <c r="S784" s="174" t="s">
        <v>311</v>
      </c>
    </row>
    <row r="785" spans="4:19" s="14" customFormat="1" ht="15.75" customHeight="1">
      <c r="D785" s="171"/>
      <c r="E785" s="172" t="s">
        <v>957</v>
      </c>
      <c r="G785" s="180"/>
      <c r="P785" s="171" t="s">
        <v>320</v>
      </c>
      <c r="Q785" s="171" t="s">
        <v>314</v>
      </c>
      <c r="R785" s="171" t="s">
        <v>322</v>
      </c>
      <c r="S785" s="171" t="s">
        <v>311</v>
      </c>
    </row>
    <row r="786" spans="4:19" s="14" customFormat="1" ht="15.75" customHeight="1">
      <c r="D786" s="174"/>
      <c r="E786" s="175" t="s">
        <v>958</v>
      </c>
      <c r="G786" s="176">
        <v>11.16</v>
      </c>
      <c r="P786" s="174" t="s">
        <v>320</v>
      </c>
      <c r="Q786" s="174" t="s">
        <v>320</v>
      </c>
      <c r="R786" s="174" t="s">
        <v>322</v>
      </c>
      <c r="S786" s="174" t="s">
        <v>311</v>
      </c>
    </row>
    <row r="787" spans="4:19" s="14" customFormat="1" ht="15.75" customHeight="1">
      <c r="D787" s="171"/>
      <c r="E787" s="172" t="s">
        <v>959</v>
      </c>
      <c r="G787" s="180"/>
      <c r="P787" s="171" t="s">
        <v>320</v>
      </c>
      <c r="Q787" s="171" t="s">
        <v>314</v>
      </c>
      <c r="R787" s="171" t="s">
        <v>322</v>
      </c>
      <c r="S787" s="171" t="s">
        <v>311</v>
      </c>
    </row>
    <row r="788" spans="4:19" s="14" customFormat="1" ht="15.75" customHeight="1">
      <c r="D788" s="174"/>
      <c r="E788" s="175" t="s">
        <v>960</v>
      </c>
      <c r="G788" s="176">
        <v>-563.49</v>
      </c>
      <c r="P788" s="174" t="s">
        <v>320</v>
      </c>
      <c r="Q788" s="174" t="s">
        <v>320</v>
      </c>
      <c r="R788" s="174" t="s">
        <v>322</v>
      </c>
      <c r="S788" s="174" t="s">
        <v>311</v>
      </c>
    </row>
    <row r="789" spans="4:19" s="14" customFormat="1" ht="15.75" customHeight="1">
      <c r="D789" s="177"/>
      <c r="E789" s="178" t="s">
        <v>325</v>
      </c>
      <c r="G789" s="179">
        <v>563.49</v>
      </c>
      <c r="P789" s="177" t="s">
        <v>320</v>
      </c>
      <c r="Q789" s="177" t="s">
        <v>326</v>
      </c>
      <c r="R789" s="177" t="s">
        <v>322</v>
      </c>
      <c r="S789" s="177" t="s">
        <v>314</v>
      </c>
    </row>
    <row r="790" spans="1:16" s="14" customFormat="1" ht="13.5" customHeight="1">
      <c r="A790" s="163" t="s">
        <v>961</v>
      </c>
      <c r="B790" s="163" t="s">
        <v>315</v>
      </c>
      <c r="C790" s="163" t="s">
        <v>945</v>
      </c>
      <c r="D790" s="164" t="s">
        <v>962</v>
      </c>
      <c r="E790" s="165" t="s">
        <v>963</v>
      </c>
      <c r="F790" s="163" t="s">
        <v>400</v>
      </c>
      <c r="G790" s="166">
        <v>42</v>
      </c>
      <c r="H790" s="167"/>
      <c r="I790" s="167">
        <f>ROUND(G790*H790,2)</f>
        <v>0</v>
      </c>
      <c r="J790" s="168">
        <v>0</v>
      </c>
      <c r="K790" s="166">
        <f>G790*J790</f>
        <v>0</v>
      </c>
      <c r="L790" s="168">
        <v>0.001</v>
      </c>
      <c r="M790" s="166">
        <f>G790*L790</f>
        <v>0.042</v>
      </c>
      <c r="N790" s="169">
        <v>20</v>
      </c>
      <c r="O790" s="170">
        <v>16</v>
      </c>
      <c r="P790" s="14" t="s">
        <v>320</v>
      </c>
    </row>
    <row r="791" spans="4:19" s="14" customFormat="1" ht="15.75" customHeight="1">
      <c r="D791" s="171"/>
      <c r="E791" s="172" t="s">
        <v>964</v>
      </c>
      <c r="G791" s="173"/>
      <c r="P791" s="171" t="s">
        <v>320</v>
      </c>
      <c r="Q791" s="171" t="s">
        <v>314</v>
      </c>
      <c r="R791" s="171" t="s">
        <v>322</v>
      </c>
      <c r="S791" s="171" t="s">
        <v>311</v>
      </c>
    </row>
    <row r="792" spans="4:19" s="14" customFormat="1" ht="15.75" customHeight="1">
      <c r="D792" s="174"/>
      <c r="E792" s="175" t="s">
        <v>917</v>
      </c>
      <c r="G792" s="176">
        <v>42</v>
      </c>
      <c r="P792" s="174" t="s">
        <v>320</v>
      </c>
      <c r="Q792" s="174" t="s">
        <v>320</v>
      </c>
      <c r="R792" s="174" t="s">
        <v>322</v>
      </c>
      <c r="S792" s="174" t="s">
        <v>311</v>
      </c>
    </row>
    <row r="793" spans="4:19" s="14" customFormat="1" ht="15.75" customHeight="1">
      <c r="D793" s="177"/>
      <c r="E793" s="178" t="s">
        <v>325</v>
      </c>
      <c r="G793" s="179">
        <v>42</v>
      </c>
      <c r="P793" s="177" t="s">
        <v>320</v>
      </c>
      <c r="Q793" s="177" t="s">
        <v>326</v>
      </c>
      <c r="R793" s="177" t="s">
        <v>322</v>
      </c>
      <c r="S793" s="177" t="s">
        <v>314</v>
      </c>
    </row>
    <row r="794" spans="1:16" s="14" customFormat="1" ht="24" customHeight="1">
      <c r="A794" s="163" t="s">
        <v>965</v>
      </c>
      <c r="B794" s="163" t="s">
        <v>315</v>
      </c>
      <c r="C794" s="163" t="s">
        <v>945</v>
      </c>
      <c r="D794" s="164" t="s">
        <v>966</v>
      </c>
      <c r="E794" s="165" t="s">
        <v>967</v>
      </c>
      <c r="F794" s="163" t="s">
        <v>400</v>
      </c>
      <c r="G794" s="166">
        <v>563.49</v>
      </c>
      <c r="H794" s="167"/>
      <c r="I794" s="167">
        <f>ROUND(G794*H794,2)</f>
        <v>0</v>
      </c>
      <c r="J794" s="168">
        <v>0.0003</v>
      </c>
      <c r="K794" s="166">
        <f>G794*J794</f>
        <v>0.16904699999999998</v>
      </c>
      <c r="L794" s="168">
        <v>0</v>
      </c>
      <c r="M794" s="166">
        <f>G794*L794</f>
        <v>0</v>
      </c>
      <c r="N794" s="169">
        <v>20</v>
      </c>
      <c r="O794" s="170">
        <v>16</v>
      </c>
      <c r="P794" s="14" t="s">
        <v>320</v>
      </c>
    </row>
    <row r="795" spans="4:19" s="14" customFormat="1" ht="15.75" customHeight="1">
      <c r="D795" s="171"/>
      <c r="E795" s="172" t="s">
        <v>968</v>
      </c>
      <c r="G795" s="173"/>
      <c r="P795" s="171" t="s">
        <v>320</v>
      </c>
      <c r="Q795" s="171" t="s">
        <v>314</v>
      </c>
      <c r="R795" s="171" t="s">
        <v>322</v>
      </c>
      <c r="S795" s="171" t="s">
        <v>311</v>
      </c>
    </row>
    <row r="796" spans="4:19" s="14" customFormat="1" ht="15.75" customHeight="1">
      <c r="D796" s="171"/>
      <c r="E796" s="172" t="s">
        <v>969</v>
      </c>
      <c r="G796" s="173"/>
      <c r="P796" s="171" t="s">
        <v>320</v>
      </c>
      <c r="Q796" s="171" t="s">
        <v>314</v>
      </c>
      <c r="R796" s="171" t="s">
        <v>322</v>
      </c>
      <c r="S796" s="171" t="s">
        <v>311</v>
      </c>
    </row>
    <row r="797" spans="4:19" s="14" customFormat="1" ht="15.75" customHeight="1">
      <c r="D797" s="171"/>
      <c r="E797" s="172" t="s">
        <v>970</v>
      </c>
      <c r="G797" s="173"/>
      <c r="P797" s="171" t="s">
        <v>320</v>
      </c>
      <c r="Q797" s="171" t="s">
        <v>314</v>
      </c>
      <c r="R797" s="171" t="s">
        <v>322</v>
      </c>
      <c r="S797" s="171" t="s">
        <v>311</v>
      </c>
    </row>
    <row r="798" spans="4:19" s="14" customFormat="1" ht="15.75" customHeight="1">
      <c r="D798" s="174"/>
      <c r="E798" s="175" t="s">
        <v>971</v>
      </c>
      <c r="G798" s="176">
        <v>563.49</v>
      </c>
      <c r="P798" s="174" t="s">
        <v>320</v>
      </c>
      <c r="Q798" s="174" t="s">
        <v>320</v>
      </c>
      <c r="R798" s="174" t="s">
        <v>322</v>
      </c>
      <c r="S798" s="174" t="s">
        <v>311</v>
      </c>
    </row>
    <row r="799" spans="4:19" s="14" customFormat="1" ht="15.75" customHeight="1">
      <c r="D799" s="177"/>
      <c r="E799" s="178" t="s">
        <v>325</v>
      </c>
      <c r="G799" s="179">
        <v>563.49</v>
      </c>
      <c r="P799" s="177" t="s">
        <v>320</v>
      </c>
      <c r="Q799" s="177" t="s">
        <v>326</v>
      </c>
      <c r="R799" s="177" t="s">
        <v>322</v>
      </c>
      <c r="S799" s="177" t="s">
        <v>314</v>
      </c>
    </row>
    <row r="800" spans="1:16" s="14" customFormat="1" ht="13.5" customHeight="1">
      <c r="A800" s="181" t="s">
        <v>972</v>
      </c>
      <c r="B800" s="181" t="s">
        <v>430</v>
      </c>
      <c r="C800" s="181" t="s">
        <v>431</v>
      </c>
      <c r="D800" s="182" t="s">
        <v>973</v>
      </c>
      <c r="E800" s="183" t="s">
        <v>974</v>
      </c>
      <c r="F800" s="181" t="s">
        <v>400</v>
      </c>
      <c r="G800" s="184">
        <v>92.976</v>
      </c>
      <c r="H800" s="185"/>
      <c r="I800" s="185">
        <f>ROUND(G800*H800,2)</f>
        <v>0</v>
      </c>
      <c r="J800" s="186">
        <v>0.0022</v>
      </c>
      <c r="K800" s="184">
        <f>G800*J800</f>
        <v>0.2045472</v>
      </c>
      <c r="L800" s="186">
        <v>0</v>
      </c>
      <c r="M800" s="184">
        <f>G800*L800</f>
        <v>0</v>
      </c>
      <c r="N800" s="187">
        <v>20</v>
      </c>
      <c r="O800" s="188">
        <v>32</v>
      </c>
      <c r="P800" s="189" t="s">
        <v>320</v>
      </c>
    </row>
    <row r="801" spans="4:19" s="14" customFormat="1" ht="15.75" customHeight="1">
      <c r="D801" s="174"/>
      <c r="E801" s="175" t="s">
        <v>975</v>
      </c>
      <c r="G801" s="176">
        <v>169.047</v>
      </c>
      <c r="P801" s="174" t="s">
        <v>320</v>
      </c>
      <c r="Q801" s="174" t="s">
        <v>320</v>
      </c>
      <c r="R801" s="174" t="s">
        <v>322</v>
      </c>
      <c r="S801" s="174" t="s">
        <v>311</v>
      </c>
    </row>
    <row r="802" spans="1:16" s="14" customFormat="1" ht="24" customHeight="1">
      <c r="A802" s="163" t="s">
        <v>976</v>
      </c>
      <c r="B802" s="163" t="s">
        <v>315</v>
      </c>
      <c r="C802" s="163" t="s">
        <v>945</v>
      </c>
      <c r="D802" s="164" t="s">
        <v>977</v>
      </c>
      <c r="E802" s="165" t="s">
        <v>978</v>
      </c>
      <c r="F802" s="163" t="s">
        <v>400</v>
      </c>
      <c r="G802" s="166">
        <v>39.19</v>
      </c>
      <c r="H802" s="167"/>
      <c r="I802" s="167">
        <f>ROUND(G802*H802,2)</f>
        <v>0</v>
      </c>
      <c r="J802" s="168">
        <v>0</v>
      </c>
      <c r="K802" s="166">
        <f>G802*J802</f>
        <v>0</v>
      </c>
      <c r="L802" s="168">
        <v>0</v>
      </c>
      <c r="M802" s="166">
        <f>G802*L802</f>
        <v>0</v>
      </c>
      <c r="N802" s="169">
        <v>20</v>
      </c>
      <c r="O802" s="170">
        <v>16</v>
      </c>
      <c r="P802" s="14" t="s">
        <v>320</v>
      </c>
    </row>
    <row r="803" spans="4:19" s="14" customFormat="1" ht="15.75" customHeight="1">
      <c r="D803" s="171"/>
      <c r="E803" s="172" t="s">
        <v>979</v>
      </c>
      <c r="G803" s="173"/>
      <c r="P803" s="171" t="s">
        <v>320</v>
      </c>
      <c r="Q803" s="171" t="s">
        <v>314</v>
      </c>
      <c r="R803" s="171" t="s">
        <v>322</v>
      </c>
      <c r="S803" s="171" t="s">
        <v>311</v>
      </c>
    </row>
    <row r="804" spans="4:19" s="14" customFormat="1" ht="15.75" customHeight="1">
      <c r="D804" s="174"/>
      <c r="E804" s="175" t="s">
        <v>980</v>
      </c>
      <c r="G804" s="176">
        <v>39.19</v>
      </c>
      <c r="P804" s="174" t="s">
        <v>320</v>
      </c>
      <c r="Q804" s="174" t="s">
        <v>320</v>
      </c>
      <c r="R804" s="174" t="s">
        <v>322</v>
      </c>
      <c r="S804" s="174" t="s">
        <v>311</v>
      </c>
    </row>
    <row r="805" spans="4:19" s="14" customFormat="1" ht="15.75" customHeight="1">
      <c r="D805" s="177"/>
      <c r="E805" s="178" t="s">
        <v>325</v>
      </c>
      <c r="G805" s="179">
        <v>39.19</v>
      </c>
      <c r="P805" s="177" t="s">
        <v>320</v>
      </c>
      <c r="Q805" s="177" t="s">
        <v>326</v>
      </c>
      <c r="R805" s="177" t="s">
        <v>322</v>
      </c>
      <c r="S805" s="177" t="s">
        <v>314</v>
      </c>
    </row>
    <row r="806" spans="1:16" s="14" customFormat="1" ht="13.5" customHeight="1">
      <c r="A806" s="181" t="s">
        <v>981</v>
      </c>
      <c r="B806" s="181" t="s">
        <v>430</v>
      </c>
      <c r="C806" s="181" t="s">
        <v>431</v>
      </c>
      <c r="D806" s="182" t="s">
        <v>982</v>
      </c>
      <c r="E806" s="183" t="s">
        <v>983</v>
      </c>
      <c r="F806" s="181" t="s">
        <v>400</v>
      </c>
      <c r="G806" s="184">
        <v>43.109</v>
      </c>
      <c r="H806" s="185"/>
      <c r="I806" s="185">
        <f>ROUND(G806*H806,2)</f>
        <v>0</v>
      </c>
      <c r="J806" s="186">
        <v>0.0025</v>
      </c>
      <c r="K806" s="184">
        <f>G806*J806</f>
        <v>0.10777250000000001</v>
      </c>
      <c r="L806" s="186">
        <v>0</v>
      </c>
      <c r="M806" s="184">
        <f>G806*L806</f>
        <v>0</v>
      </c>
      <c r="N806" s="187">
        <v>20</v>
      </c>
      <c r="O806" s="188">
        <v>32</v>
      </c>
      <c r="P806" s="189" t="s">
        <v>320</v>
      </c>
    </row>
    <row r="807" spans="1:16" s="14" customFormat="1" ht="13.5" customHeight="1">
      <c r="A807" s="163" t="s">
        <v>984</v>
      </c>
      <c r="B807" s="163" t="s">
        <v>315</v>
      </c>
      <c r="C807" s="163" t="s">
        <v>945</v>
      </c>
      <c r="D807" s="164" t="s">
        <v>985</v>
      </c>
      <c r="E807" s="165" t="s">
        <v>986</v>
      </c>
      <c r="F807" s="163" t="s">
        <v>400</v>
      </c>
      <c r="G807" s="166">
        <v>39.19</v>
      </c>
      <c r="H807" s="167"/>
      <c r="I807" s="167">
        <f>ROUND(G807*H807,2)</f>
        <v>0</v>
      </c>
      <c r="J807" s="168">
        <v>0.00041</v>
      </c>
      <c r="K807" s="166">
        <f>G807*J807</f>
        <v>0.0160679</v>
      </c>
      <c r="L807" s="168">
        <v>0</v>
      </c>
      <c r="M807" s="166">
        <f>G807*L807</f>
        <v>0</v>
      </c>
      <c r="N807" s="169">
        <v>20</v>
      </c>
      <c r="O807" s="170">
        <v>16</v>
      </c>
      <c r="P807" s="14" t="s">
        <v>320</v>
      </c>
    </row>
    <row r="808" spans="1:16" s="14" customFormat="1" ht="13.5" customHeight="1">
      <c r="A808" s="163" t="s">
        <v>987</v>
      </c>
      <c r="B808" s="163" t="s">
        <v>315</v>
      </c>
      <c r="C808" s="163" t="s">
        <v>945</v>
      </c>
      <c r="D808" s="164" t="s">
        <v>988</v>
      </c>
      <c r="E808" s="165" t="s">
        <v>989</v>
      </c>
      <c r="F808" s="163" t="s">
        <v>251</v>
      </c>
      <c r="G808" s="166">
        <v>673.955</v>
      </c>
      <c r="H808" s="167"/>
      <c r="I808" s="167">
        <f>ROUND(G808*H808,2)</f>
        <v>0</v>
      </c>
      <c r="J808" s="168">
        <v>0</v>
      </c>
      <c r="K808" s="166">
        <f>G808*J808</f>
        <v>0</v>
      </c>
      <c r="L808" s="168">
        <v>0</v>
      </c>
      <c r="M808" s="166">
        <f>G808*L808</f>
        <v>0</v>
      </c>
      <c r="N808" s="169">
        <v>20</v>
      </c>
      <c r="O808" s="170">
        <v>16</v>
      </c>
      <c r="P808" s="14" t="s">
        <v>320</v>
      </c>
    </row>
    <row r="809" spans="2:16" s="136" customFormat="1" ht="12.75" customHeight="1">
      <c r="B809" s="141" t="s">
        <v>268</v>
      </c>
      <c r="D809" s="142" t="s">
        <v>990</v>
      </c>
      <c r="E809" s="142" t="s">
        <v>991</v>
      </c>
      <c r="I809" s="143">
        <f>SUM(I810:I819)</f>
        <v>0</v>
      </c>
      <c r="K809" s="144">
        <f>SUM(K810:K819)</f>
        <v>0</v>
      </c>
      <c r="M809" s="144">
        <f>SUM(M810:M819)</f>
        <v>0.24960000000000002</v>
      </c>
      <c r="P809" s="142" t="s">
        <v>314</v>
      </c>
    </row>
    <row r="810" spans="1:16" s="14" customFormat="1" ht="13.5" customHeight="1">
      <c r="A810" s="163" t="s">
        <v>992</v>
      </c>
      <c r="B810" s="163" t="s">
        <v>315</v>
      </c>
      <c r="C810" s="163" t="s">
        <v>990</v>
      </c>
      <c r="D810" s="164" t="s">
        <v>993</v>
      </c>
      <c r="E810" s="165" t="s">
        <v>994</v>
      </c>
      <c r="F810" s="163" t="s">
        <v>400</v>
      </c>
      <c r="G810" s="166">
        <v>33.28</v>
      </c>
      <c r="H810" s="167"/>
      <c r="I810" s="167">
        <f>ROUND(G810*H810,2)</f>
        <v>0</v>
      </c>
      <c r="J810" s="168">
        <v>0</v>
      </c>
      <c r="K810" s="166">
        <f>G810*J810</f>
        <v>0</v>
      </c>
      <c r="L810" s="168">
        <v>0.00502</v>
      </c>
      <c r="M810" s="166">
        <f>G810*L810</f>
        <v>0.1670656</v>
      </c>
      <c r="N810" s="169">
        <v>20</v>
      </c>
      <c r="O810" s="170">
        <v>16</v>
      </c>
      <c r="P810" s="14" t="s">
        <v>320</v>
      </c>
    </row>
    <row r="811" spans="4:19" s="14" customFormat="1" ht="15.75" customHeight="1">
      <c r="D811" s="171"/>
      <c r="E811" s="172" t="s">
        <v>995</v>
      </c>
      <c r="G811" s="173"/>
      <c r="P811" s="171" t="s">
        <v>320</v>
      </c>
      <c r="Q811" s="171" t="s">
        <v>314</v>
      </c>
      <c r="R811" s="171" t="s">
        <v>322</v>
      </c>
      <c r="S811" s="171" t="s">
        <v>311</v>
      </c>
    </row>
    <row r="812" spans="4:19" s="14" customFormat="1" ht="15.75" customHeight="1">
      <c r="D812" s="171"/>
      <c r="E812" s="172" t="s">
        <v>996</v>
      </c>
      <c r="G812" s="173"/>
      <c r="P812" s="171" t="s">
        <v>320</v>
      </c>
      <c r="Q812" s="171" t="s">
        <v>314</v>
      </c>
      <c r="R812" s="171" t="s">
        <v>322</v>
      </c>
      <c r="S812" s="171" t="s">
        <v>311</v>
      </c>
    </row>
    <row r="813" spans="4:19" s="14" customFormat="1" ht="15.75" customHeight="1">
      <c r="D813" s="174"/>
      <c r="E813" s="175" t="s">
        <v>997</v>
      </c>
      <c r="G813" s="176">
        <v>33.28</v>
      </c>
      <c r="P813" s="174" t="s">
        <v>320</v>
      </c>
      <c r="Q813" s="174" t="s">
        <v>320</v>
      </c>
      <c r="R813" s="174" t="s">
        <v>322</v>
      </c>
      <c r="S813" s="174" t="s">
        <v>311</v>
      </c>
    </row>
    <row r="814" spans="4:19" s="14" customFormat="1" ht="15.75" customHeight="1">
      <c r="D814" s="177"/>
      <c r="E814" s="178" t="s">
        <v>325</v>
      </c>
      <c r="G814" s="179">
        <v>33.28</v>
      </c>
      <c r="P814" s="177" t="s">
        <v>320</v>
      </c>
      <c r="Q814" s="177" t="s">
        <v>326</v>
      </c>
      <c r="R814" s="177" t="s">
        <v>322</v>
      </c>
      <c r="S814" s="177" t="s">
        <v>314</v>
      </c>
    </row>
    <row r="815" spans="1:16" s="14" customFormat="1" ht="13.5" customHeight="1">
      <c r="A815" s="163" t="s">
        <v>998</v>
      </c>
      <c r="B815" s="163" t="s">
        <v>315</v>
      </c>
      <c r="C815" s="163" t="s">
        <v>990</v>
      </c>
      <c r="D815" s="164" t="s">
        <v>999</v>
      </c>
      <c r="E815" s="165" t="s">
        <v>1000</v>
      </c>
      <c r="F815" s="163" t="s">
        <v>370</v>
      </c>
      <c r="G815" s="166">
        <v>66.56</v>
      </c>
      <c r="H815" s="167"/>
      <c r="I815" s="167">
        <f>ROUND(G815*H815,2)</f>
        <v>0</v>
      </c>
      <c r="J815" s="168">
        <v>0</v>
      </c>
      <c r="K815" s="166">
        <f>G815*J815</f>
        <v>0</v>
      </c>
      <c r="L815" s="168">
        <v>0.00124</v>
      </c>
      <c r="M815" s="166">
        <f>G815*L815</f>
        <v>0.08253440000000001</v>
      </c>
      <c r="N815" s="169">
        <v>20</v>
      </c>
      <c r="O815" s="170">
        <v>16</v>
      </c>
      <c r="P815" s="14" t="s">
        <v>320</v>
      </c>
    </row>
    <row r="816" spans="4:19" s="14" customFormat="1" ht="15.75" customHeight="1">
      <c r="D816" s="171"/>
      <c r="E816" s="172" t="s">
        <v>1001</v>
      </c>
      <c r="G816" s="173"/>
      <c r="P816" s="171" t="s">
        <v>320</v>
      </c>
      <c r="Q816" s="171" t="s">
        <v>314</v>
      </c>
      <c r="R816" s="171" t="s">
        <v>322</v>
      </c>
      <c r="S816" s="171" t="s">
        <v>311</v>
      </c>
    </row>
    <row r="817" spans="4:19" s="14" customFormat="1" ht="15.75" customHeight="1">
      <c r="D817" s="174"/>
      <c r="E817" s="175" t="s">
        <v>1002</v>
      </c>
      <c r="G817" s="176">
        <v>66.56</v>
      </c>
      <c r="P817" s="174" t="s">
        <v>320</v>
      </c>
      <c r="Q817" s="174" t="s">
        <v>320</v>
      </c>
      <c r="R817" s="174" t="s">
        <v>322</v>
      </c>
      <c r="S817" s="174" t="s">
        <v>311</v>
      </c>
    </row>
    <row r="818" spans="4:19" s="14" customFormat="1" ht="15.75" customHeight="1">
      <c r="D818" s="177"/>
      <c r="E818" s="178" t="s">
        <v>325</v>
      </c>
      <c r="G818" s="179">
        <v>66.56</v>
      </c>
      <c r="P818" s="177" t="s">
        <v>320</v>
      </c>
      <c r="Q818" s="177" t="s">
        <v>326</v>
      </c>
      <c r="R818" s="177" t="s">
        <v>322</v>
      </c>
      <c r="S818" s="177" t="s">
        <v>314</v>
      </c>
    </row>
    <row r="819" spans="1:16" s="14" customFormat="1" ht="24" customHeight="1">
      <c r="A819" s="163" t="s">
        <v>1003</v>
      </c>
      <c r="B819" s="163" t="s">
        <v>315</v>
      </c>
      <c r="C819" s="163" t="s">
        <v>990</v>
      </c>
      <c r="D819" s="164" t="s">
        <v>1004</v>
      </c>
      <c r="E819" s="165" t="s">
        <v>1005</v>
      </c>
      <c r="F819" s="163" t="s">
        <v>251</v>
      </c>
      <c r="G819" s="166">
        <v>40.369</v>
      </c>
      <c r="H819" s="167"/>
      <c r="I819" s="167">
        <f>ROUND(G819*H819,2)</f>
        <v>0</v>
      </c>
      <c r="J819" s="168">
        <v>0</v>
      </c>
      <c r="K819" s="166">
        <f>G819*J819</f>
        <v>0</v>
      </c>
      <c r="L819" s="168">
        <v>0</v>
      </c>
      <c r="M819" s="166">
        <f>G819*L819</f>
        <v>0</v>
      </c>
      <c r="N819" s="169">
        <v>20</v>
      </c>
      <c r="O819" s="170">
        <v>16</v>
      </c>
      <c r="P819" s="14" t="s">
        <v>320</v>
      </c>
    </row>
    <row r="820" spans="2:16" s="136" customFormat="1" ht="12.75" customHeight="1">
      <c r="B820" s="141" t="s">
        <v>268</v>
      </c>
      <c r="D820" s="142" t="s">
        <v>1006</v>
      </c>
      <c r="E820" s="142" t="s">
        <v>1007</v>
      </c>
      <c r="I820" s="143">
        <f>I821</f>
        <v>0</v>
      </c>
      <c r="K820" s="144">
        <f>K821</f>
        <v>0</v>
      </c>
      <c r="M820" s="144">
        <f>M821</f>
        <v>0</v>
      </c>
      <c r="P820" s="142" t="s">
        <v>314</v>
      </c>
    </row>
    <row r="821" spans="1:16" s="14" customFormat="1" ht="13.5" customHeight="1">
      <c r="A821" s="181" t="s">
        <v>1008</v>
      </c>
      <c r="B821" s="181" t="s">
        <v>430</v>
      </c>
      <c r="C821" s="181" t="s">
        <v>431</v>
      </c>
      <c r="D821" s="182" t="s">
        <v>1009</v>
      </c>
      <c r="E821" s="183" t="s">
        <v>1010</v>
      </c>
      <c r="F821" s="181" t="s">
        <v>845</v>
      </c>
      <c r="G821" s="184">
        <v>1</v>
      </c>
      <c r="H821" s="185"/>
      <c r="I821" s="185">
        <f>ROUND(G821*H821,2)</f>
        <v>0</v>
      </c>
      <c r="J821" s="186">
        <v>0</v>
      </c>
      <c r="K821" s="184">
        <f>G821*J821</f>
        <v>0</v>
      </c>
      <c r="L821" s="186">
        <v>0</v>
      </c>
      <c r="M821" s="184">
        <f>G821*L821</f>
        <v>0</v>
      </c>
      <c r="N821" s="187">
        <v>20</v>
      </c>
      <c r="O821" s="188">
        <v>32</v>
      </c>
      <c r="P821" s="189" t="s">
        <v>320</v>
      </c>
    </row>
    <row r="822" spans="2:16" s="136" customFormat="1" ht="12.75" customHeight="1">
      <c r="B822" s="141" t="s">
        <v>268</v>
      </c>
      <c r="D822" s="142" t="s">
        <v>1011</v>
      </c>
      <c r="E822" s="142" t="s">
        <v>1012</v>
      </c>
      <c r="I822" s="143">
        <f>SUM(I823:I853)</f>
        <v>0</v>
      </c>
      <c r="K822" s="144">
        <f>SUM(K823:K853)</f>
        <v>0.08909999999999997</v>
      </c>
      <c r="M822" s="144">
        <f>SUM(M823:M853)</f>
        <v>0</v>
      </c>
      <c r="P822" s="142" t="s">
        <v>314</v>
      </c>
    </row>
    <row r="823" spans="1:16" s="14" customFormat="1" ht="13.5" customHeight="1">
      <c r="A823" s="163" t="s">
        <v>1013</v>
      </c>
      <c r="B823" s="163" t="s">
        <v>315</v>
      </c>
      <c r="C823" s="163" t="s">
        <v>1014</v>
      </c>
      <c r="D823" s="164" t="s">
        <v>1015</v>
      </c>
      <c r="E823" s="165" t="s">
        <v>1016</v>
      </c>
      <c r="F823" s="163" t="s">
        <v>1017</v>
      </c>
      <c r="G823" s="166">
        <v>10</v>
      </c>
      <c r="H823" s="167"/>
      <c r="I823" s="167">
        <f>ROUND(G823*H823,2)</f>
        <v>0</v>
      </c>
      <c r="J823" s="168">
        <v>0.00052</v>
      </c>
      <c r="K823" s="166">
        <f>G823*J823</f>
        <v>0.0052</v>
      </c>
      <c r="L823" s="168">
        <v>0</v>
      </c>
      <c r="M823" s="166">
        <f>G823*L823</f>
        <v>0</v>
      </c>
      <c r="N823" s="169">
        <v>20</v>
      </c>
      <c r="O823" s="170">
        <v>16</v>
      </c>
      <c r="P823" s="14" t="s">
        <v>320</v>
      </c>
    </row>
    <row r="824" spans="1:16" s="14" customFormat="1" ht="13.5" customHeight="1">
      <c r="A824" s="181" t="s">
        <v>1018</v>
      </c>
      <c r="B824" s="181" t="s">
        <v>430</v>
      </c>
      <c r="C824" s="181" t="s">
        <v>431</v>
      </c>
      <c r="D824" s="182" t="s">
        <v>1019</v>
      </c>
      <c r="E824" s="183" t="s">
        <v>1020</v>
      </c>
      <c r="F824" s="181" t="s">
        <v>1021</v>
      </c>
      <c r="G824" s="184">
        <v>8</v>
      </c>
      <c r="H824" s="185"/>
      <c r="I824" s="185">
        <f>ROUND(G824*H824,2)</f>
        <v>0</v>
      </c>
      <c r="J824" s="186">
        <v>0.0075</v>
      </c>
      <c r="K824" s="184">
        <f>G824*J824</f>
        <v>0.06</v>
      </c>
      <c r="L824" s="186">
        <v>0</v>
      </c>
      <c r="M824" s="184">
        <f>G824*L824</f>
        <v>0</v>
      </c>
      <c r="N824" s="187">
        <v>20</v>
      </c>
      <c r="O824" s="188">
        <v>32</v>
      </c>
      <c r="P824" s="189" t="s">
        <v>320</v>
      </c>
    </row>
    <row r="825" spans="1:16" s="14" customFormat="1" ht="13.5" customHeight="1">
      <c r="A825" s="181" t="s">
        <v>1022</v>
      </c>
      <c r="B825" s="181" t="s">
        <v>430</v>
      </c>
      <c r="C825" s="181" t="s">
        <v>431</v>
      </c>
      <c r="D825" s="182" t="s">
        <v>1023</v>
      </c>
      <c r="E825" s="183" t="s">
        <v>1024</v>
      </c>
      <c r="F825" s="181" t="s">
        <v>1021</v>
      </c>
      <c r="G825" s="184">
        <v>8</v>
      </c>
      <c r="H825" s="185"/>
      <c r="I825" s="185">
        <f>ROUND(G825*H825,2)</f>
        <v>0</v>
      </c>
      <c r="J825" s="186">
        <v>0</v>
      </c>
      <c r="K825" s="184">
        <f>G825*J825</f>
        <v>0</v>
      </c>
      <c r="L825" s="186">
        <v>0</v>
      </c>
      <c r="M825" s="184">
        <f>G825*L825</f>
        <v>0</v>
      </c>
      <c r="N825" s="187">
        <v>20</v>
      </c>
      <c r="O825" s="188">
        <v>32</v>
      </c>
      <c r="P825" s="189" t="s">
        <v>320</v>
      </c>
    </row>
    <row r="826" spans="1:16" s="14" customFormat="1" ht="13.5" customHeight="1">
      <c r="A826" s="181" t="s">
        <v>1025</v>
      </c>
      <c r="B826" s="181" t="s">
        <v>430</v>
      </c>
      <c r="C826" s="181" t="s">
        <v>431</v>
      </c>
      <c r="D826" s="182" t="s">
        <v>1026</v>
      </c>
      <c r="E826" s="183" t="s">
        <v>1027</v>
      </c>
      <c r="F826" s="181" t="s">
        <v>1021</v>
      </c>
      <c r="G826" s="184">
        <v>8</v>
      </c>
      <c r="H826" s="185"/>
      <c r="I826" s="185">
        <f>ROUND(G826*H826,2)</f>
        <v>0</v>
      </c>
      <c r="J826" s="186">
        <v>0</v>
      </c>
      <c r="K826" s="184">
        <f>G826*J826</f>
        <v>0</v>
      </c>
      <c r="L826" s="186">
        <v>0</v>
      </c>
      <c r="M826" s="184">
        <f>G826*L826</f>
        <v>0</v>
      </c>
      <c r="N826" s="187">
        <v>20</v>
      </c>
      <c r="O826" s="188">
        <v>32</v>
      </c>
      <c r="P826" s="189" t="s">
        <v>320</v>
      </c>
    </row>
    <row r="827" spans="1:16" s="14" customFormat="1" ht="24" customHeight="1">
      <c r="A827" s="163" t="s">
        <v>1028</v>
      </c>
      <c r="B827" s="163" t="s">
        <v>315</v>
      </c>
      <c r="C827" s="163" t="s">
        <v>1014</v>
      </c>
      <c r="D827" s="164" t="s">
        <v>1029</v>
      </c>
      <c r="E827" s="165" t="s">
        <v>1030</v>
      </c>
      <c r="F827" s="163" t="s">
        <v>1017</v>
      </c>
      <c r="G827" s="166">
        <v>10</v>
      </c>
      <c r="H827" s="167"/>
      <c r="I827" s="167">
        <f>ROUND(G827*H827,2)</f>
        <v>0</v>
      </c>
      <c r="J827" s="168">
        <v>0.00052</v>
      </c>
      <c r="K827" s="166">
        <f>G827*J827</f>
        <v>0.0052</v>
      </c>
      <c r="L827" s="168">
        <v>0</v>
      </c>
      <c r="M827" s="166">
        <f>G827*L827</f>
        <v>0</v>
      </c>
      <c r="N827" s="169">
        <v>20</v>
      </c>
      <c r="O827" s="170">
        <v>16</v>
      </c>
      <c r="P827" s="14" t="s">
        <v>320</v>
      </c>
    </row>
    <row r="828" spans="4:19" s="14" customFormat="1" ht="15.75" customHeight="1">
      <c r="D828" s="171"/>
      <c r="E828" s="172" t="s">
        <v>1031</v>
      </c>
      <c r="G828" s="173"/>
      <c r="P828" s="171" t="s">
        <v>320</v>
      </c>
      <c r="Q828" s="171" t="s">
        <v>314</v>
      </c>
      <c r="R828" s="171" t="s">
        <v>322</v>
      </c>
      <c r="S828" s="171" t="s">
        <v>311</v>
      </c>
    </row>
    <row r="829" spans="4:19" s="14" customFormat="1" ht="15.75" customHeight="1">
      <c r="D829" s="174"/>
      <c r="E829" s="175" t="s">
        <v>348</v>
      </c>
      <c r="G829" s="176">
        <v>6</v>
      </c>
      <c r="P829" s="174" t="s">
        <v>320</v>
      </c>
      <c r="Q829" s="174" t="s">
        <v>320</v>
      </c>
      <c r="R829" s="174" t="s">
        <v>322</v>
      </c>
      <c r="S829" s="174" t="s">
        <v>311</v>
      </c>
    </row>
    <row r="830" spans="4:19" s="14" customFormat="1" ht="15.75" customHeight="1">
      <c r="D830" s="171"/>
      <c r="E830" s="172" t="s">
        <v>1032</v>
      </c>
      <c r="G830" s="180"/>
      <c r="P830" s="171" t="s">
        <v>320</v>
      </c>
      <c r="Q830" s="171" t="s">
        <v>314</v>
      </c>
      <c r="R830" s="171" t="s">
        <v>322</v>
      </c>
      <c r="S830" s="171" t="s">
        <v>311</v>
      </c>
    </row>
    <row r="831" spans="4:19" s="14" customFormat="1" ht="15.75" customHeight="1">
      <c r="D831" s="174"/>
      <c r="E831" s="175" t="s">
        <v>326</v>
      </c>
      <c r="G831" s="176">
        <v>4</v>
      </c>
      <c r="P831" s="174" t="s">
        <v>320</v>
      </c>
      <c r="Q831" s="174" t="s">
        <v>320</v>
      </c>
      <c r="R831" s="174" t="s">
        <v>322</v>
      </c>
      <c r="S831" s="174" t="s">
        <v>311</v>
      </c>
    </row>
    <row r="832" spans="4:19" s="14" customFormat="1" ht="15.75" customHeight="1">
      <c r="D832" s="177"/>
      <c r="E832" s="178" t="s">
        <v>325</v>
      </c>
      <c r="G832" s="179">
        <v>10</v>
      </c>
      <c r="P832" s="177" t="s">
        <v>320</v>
      </c>
      <c r="Q832" s="177" t="s">
        <v>326</v>
      </c>
      <c r="R832" s="177" t="s">
        <v>322</v>
      </c>
      <c r="S832" s="177" t="s">
        <v>314</v>
      </c>
    </row>
    <row r="833" spans="1:16" s="14" customFormat="1" ht="13.5" customHeight="1">
      <c r="A833" s="163" t="s">
        <v>1033</v>
      </c>
      <c r="B833" s="163" t="s">
        <v>315</v>
      </c>
      <c r="C833" s="163" t="s">
        <v>1014</v>
      </c>
      <c r="D833" s="164" t="s">
        <v>1034</v>
      </c>
      <c r="E833" s="165" t="s">
        <v>1035</v>
      </c>
      <c r="F833" s="163" t="s">
        <v>1017</v>
      </c>
      <c r="G833" s="166">
        <v>12</v>
      </c>
      <c r="H833" s="167"/>
      <c r="I833" s="167">
        <f>ROUND(G833*H833,2)</f>
        <v>0</v>
      </c>
      <c r="J833" s="168">
        <v>0.00052</v>
      </c>
      <c r="K833" s="166">
        <f>G833*J833</f>
        <v>0.006239999999999999</v>
      </c>
      <c r="L833" s="168">
        <v>0</v>
      </c>
      <c r="M833" s="166">
        <f>G833*L833</f>
        <v>0</v>
      </c>
      <c r="N833" s="169">
        <v>20</v>
      </c>
      <c r="O833" s="170">
        <v>16</v>
      </c>
      <c r="P833" s="14" t="s">
        <v>320</v>
      </c>
    </row>
    <row r="834" spans="4:19" s="14" customFormat="1" ht="15.75" customHeight="1">
      <c r="D834" s="171"/>
      <c r="E834" s="172" t="s">
        <v>1031</v>
      </c>
      <c r="G834" s="173"/>
      <c r="P834" s="171" t="s">
        <v>320</v>
      </c>
      <c r="Q834" s="171" t="s">
        <v>314</v>
      </c>
      <c r="R834" s="171" t="s">
        <v>322</v>
      </c>
      <c r="S834" s="171" t="s">
        <v>311</v>
      </c>
    </row>
    <row r="835" spans="4:19" s="14" customFormat="1" ht="15.75" customHeight="1">
      <c r="D835" s="174"/>
      <c r="E835" s="175" t="s">
        <v>359</v>
      </c>
      <c r="G835" s="176">
        <v>8</v>
      </c>
      <c r="P835" s="174" t="s">
        <v>320</v>
      </c>
      <c r="Q835" s="174" t="s">
        <v>320</v>
      </c>
      <c r="R835" s="174" t="s">
        <v>322</v>
      </c>
      <c r="S835" s="174" t="s">
        <v>311</v>
      </c>
    </row>
    <row r="836" spans="4:19" s="14" customFormat="1" ht="15.75" customHeight="1">
      <c r="D836" s="171"/>
      <c r="E836" s="172" t="s">
        <v>1032</v>
      </c>
      <c r="G836" s="180"/>
      <c r="P836" s="171" t="s">
        <v>320</v>
      </c>
      <c r="Q836" s="171" t="s">
        <v>314</v>
      </c>
      <c r="R836" s="171" t="s">
        <v>322</v>
      </c>
      <c r="S836" s="171" t="s">
        <v>311</v>
      </c>
    </row>
    <row r="837" spans="4:19" s="14" customFormat="1" ht="15.75" customHeight="1">
      <c r="D837" s="174"/>
      <c r="E837" s="175" t="s">
        <v>326</v>
      </c>
      <c r="G837" s="176">
        <v>4</v>
      </c>
      <c r="P837" s="174" t="s">
        <v>320</v>
      </c>
      <c r="Q837" s="174" t="s">
        <v>320</v>
      </c>
      <c r="R837" s="174" t="s">
        <v>322</v>
      </c>
      <c r="S837" s="174" t="s">
        <v>311</v>
      </c>
    </row>
    <row r="838" spans="4:19" s="14" customFormat="1" ht="15.75" customHeight="1">
      <c r="D838" s="177"/>
      <c r="E838" s="178" t="s">
        <v>325</v>
      </c>
      <c r="G838" s="179">
        <v>12</v>
      </c>
      <c r="P838" s="177" t="s">
        <v>320</v>
      </c>
      <c r="Q838" s="177" t="s">
        <v>326</v>
      </c>
      <c r="R838" s="177" t="s">
        <v>322</v>
      </c>
      <c r="S838" s="177" t="s">
        <v>314</v>
      </c>
    </row>
    <row r="839" spans="1:16" s="14" customFormat="1" ht="13.5" customHeight="1">
      <c r="A839" s="163" t="s">
        <v>1036</v>
      </c>
      <c r="B839" s="163" t="s">
        <v>315</v>
      </c>
      <c r="C839" s="163" t="s">
        <v>1014</v>
      </c>
      <c r="D839" s="164" t="s">
        <v>1037</v>
      </c>
      <c r="E839" s="165" t="s">
        <v>1038</v>
      </c>
      <c r="F839" s="163" t="s">
        <v>1017</v>
      </c>
      <c r="G839" s="166">
        <v>8</v>
      </c>
      <c r="H839" s="167"/>
      <c r="I839" s="167">
        <f>ROUND(G839*H839,2)</f>
        <v>0</v>
      </c>
      <c r="J839" s="168">
        <v>0.00052</v>
      </c>
      <c r="K839" s="166">
        <f>G839*J839</f>
        <v>0.00416</v>
      </c>
      <c r="L839" s="168">
        <v>0</v>
      </c>
      <c r="M839" s="166">
        <f>G839*L839</f>
        <v>0</v>
      </c>
      <c r="N839" s="169">
        <v>20</v>
      </c>
      <c r="O839" s="170">
        <v>16</v>
      </c>
      <c r="P839" s="14" t="s">
        <v>320</v>
      </c>
    </row>
    <row r="840" spans="4:19" s="14" customFormat="1" ht="15.75" customHeight="1">
      <c r="D840" s="171"/>
      <c r="E840" s="172" t="s">
        <v>1031</v>
      </c>
      <c r="G840" s="173"/>
      <c r="P840" s="171" t="s">
        <v>320</v>
      </c>
      <c r="Q840" s="171" t="s">
        <v>314</v>
      </c>
      <c r="R840" s="171" t="s">
        <v>322</v>
      </c>
      <c r="S840" s="171" t="s">
        <v>311</v>
      </c>
    </row>
    <row r="841" spans="4:19" s="14" customFormat="1" ht="15.75" customHeight="1">
      <c r="D841" s="174"/>
      <c r="E841" s="175" t="s">
        <v>348</v>
      </c>
      <c r="G841" s="176">
        <v>6</v>
      </c>
      <c r="P841" s="174" t="s">
        <v>320</v>
      </c>
      <c r="Q841" s="174" t="s">
        <v>320</v>
      </c>
      <c r="R841" s="174" t="s">
        <v>322</v>
      </c>
      <c r="S841" s="174" t="s">
        <v>311</v>
      </c>
    </row>
    <row r="842" spans="4:19" s="14" customFormat="1" ht="15.75" customHeight="1">
      <c r="D842" s="171"/>
      <c r="E842" s="172" t="s">
        <v>1032</v>
      </c>
      <c r="G842" s="180"/>
      <c r="P842" s="171" t="s">
        <v>320</v>
      </c>
      <c r="Q842" s="171" t="s">
        <v>314</v>
      </c>
      <c r="R842" s="171" t="s">
        <v>322</v>
      </c>
      <c r="S842" s="171" t="s">
        <v>311</v>
      </c>
    </row>
    <row r="843" spans="4:19" s="14" customFormat="1" ht="15.75" customHeight="1">
      <c r="D843" s="174"/>
      <c r="E843" s="175" t="s">
        <v>320</v>
      </c>
      <c r="G843" s="176">
        <v>2</v>
      </c>
      <c r="P843" s="174" t="s">
        <v>320</v>
      </c>
      <c r="Q843" s="174" t="s">
        <v>320</v>
      </c>
      <c r="R843" s="174" t="s">
        <v>322</v>
      </c>
      <c r="S843" s="174" t="s">
        <v>311</v>
      </c>
    </row>
    <row r="844" spans="4:19" s="14" customFormat="1" ht="15.75" customHeight="1">
      <c r="D844" s="177"/>
      <c r="E844" s="178" t="s">
        <v>325</v>
      </c>
      <c r="G844" s="179">
        <v>8</v>
      </c>
      <c r="P844" s="177" t="s">
        <v>320</v>
      </c>
      <c r="Q844" s="177" t="s">
        <v>326</v>
      </c>
      <c r="R844" s="177" t="s">
        <v>322</v>
      </c>
      <c r="S844" s="177" t="s">
        <v>314</v>
      </c>
    </row>
    <row r="845" spans="1:16" s="14" customFormat="1" ht="13.5" customHeight="1">
      <c r="A845" s="163" t="s">
        <v>1039</v>
      </c>
      <c r="B845" s="163" t="s">
        <v>315</v>
      </c>
      <c r="C845" s="163" t="s">
        <v>1014</v>
      </c>
      <c r="D845" s="164" t="s">
        <v>1040</v>
      </c>
      <c r="E845" s="165" t="s">
        <v>1041</v>
      </c>
      <c r="F845" s="163" t="s">
        <v>1017</v>
      </c>
      <c r="G845" s="166">
        <v>3</v>
      </c>
      <c r="H845" s="167"/>
      <c r="I845" s="167">
        <f>ROUND(G845*H845,2)</f>
        <v>0</v>
      </c>
      <c r="J845" s="168">
        <v>0.0011</v>
      </c>
      <c r="K845" s="166">
        <f>G845*J845</f>
        <v>0.0033</v>
      </c>
      <c r="L845" s="168">
        <v>0</v>
      </c>
      <c r="M845" s="166">
        <f>G845*L845</f>
        <v>0</v>
      </c>
      <c r="N845" s="169">
        <v>20</v>
      </c>
      <c r="O845" s="170">
        <v>16</v>
      </c>
      <c r="P845" s="14" t="s">
        <v>320</v>
      </c>
    </row>
    <row r="846" spans="4:19" s="14" customFormat="1" ht="15.75" customHeight="1">
      <c r="D846" s="171"/>
      <c r="E846" s="172" t="s">
        <v>1031</v>
      </c>
      <c r="G846" s="173"/>
      <c r="P846" s="171" t="s">
        <v>320</v>
      </c>
      <c r="Q846" s="171" t="s">
        <v>314</v>
      </c>
      <c r="R846" s="171" t="s">
        <v>322</v>
      </c>
      <c r="S846" s="171" t="s">
        <v>311</v>
      </c>
    </row>
    <row r="847" spans="4:19" s="14" customFormat="1" ht="15.75" customHeight="1">
      <c r="D847" s="174"/>
      <c r="E847" s="175" t="s">
        <v>314</v>
      </c>
      <c r="G847" s="176">
        <v>1</v>
      </c>
      <c r="P847" s="174" t="s">
        <v>320</v>
      </c>
      <c r="Q847" s="174" t="s">
        <v>320</v>
      </c>
      <c r="R847" s="174" t="s">
        <v>322</v>
      </c>
      <c r="S847" s="174" t="s">
        <v>311</v>
      </c>
    </row>
    <row r="848" spans="4:19" s="14" customFormat="1" ht="15.75" customHeight="1">
      <c r="D848" s="171"/>
      <c r="E848" s="172" t="s">
        <v>1032</v>
      </c>
      <c r="G848" s="180"/>
      <c r="P848" s="171" t="s">
        <v>320</v>
      </c>
      <c r="Q848" s="171" t="s">
        <v>314</v>
      </c>
      <c r="R848" s="171" t="s">
        <v>322</v>
      </c>
      <c r="S848" s="171" t="s">
        <v>311</v>
      </c>
    </row>
    <row r="849" spans="4:19" s="14" customFormat="1" ht="15.75" customHeight="1">
      <c r="D849" s="174"/>
      <c r="E849" s="175" t="s">
        <v>320</v>
      </c>
      <c r="G849" s="176">
        <v>2</v>
      </c>
      <c r="P849" s="174" t="s">
        <v>320</v>
      </c>
      <c r="Q849" s="174" t="s">
        <v>320</v>
      </c>
      <c r="R849" s="174" t="s">
        <v>322</v>
      </c>
      <c r="S849" s="174" t="s">
        <v>311</v>
      </c>
    </row>
    <row r="850" spans="4:19" s="14" customFormat="1" ht="15.75" customHeight="1">
      <c r="D850" s="177"/>
      <c r="E850" s="178" t="s">
        <v>325</v>
      </c>
      <c r="G850" s="179">
        <v>3</v>
      </c>
      <c r="P850" s="177" t="s">
        <v>320</v>
      </c>
      <c r="Q850" s="177" t="s">
        <v>326</v>
      </c>
      <c r="R850" s="177" t="s">
        <v>322</v>
      </c>
      <c r="S850" s="177" t="s">
        <v>314</v>
      </c>
    </row>
    <row r="851" spans="1:16" s="14" customFormat="1" ht="13.5" customHeight="1">
      <c r="A851" s="163" t="s">
        <v>1042</v>
      </c>
      <c r="B851" s="163" t="s">
        <v>315</v>
      </c>
      <c r="C851" s="163" t="s">
        <v>1014</v>
      </c>
      <c r="D851" s="164" t="s">
        <v>1043</v>
      </c>
      <c r="E851" s="165" t="s">
        <v>1044</v>
      </c>
      <c r="F851" s="163" t="s">
        <v>1017</v>
      </c>
      <c r="G851" s="166">
        <v>2</v>
      </c>
      <c r="H851" s="167"/>
      <c r="I851" s="167">
        <f>ROUND(G851*H851,2)</f>
        <v>0</v>
      </c>
      <c r="J851" s="168">
        <v>0.0008</v>
      </c>
      <c r="K851" s="166">
        <f>G851*J851</f>
        <v>0.0016</v>
      </c>
      <c r="L851" s="168">
        <v>0</v>
      </c>
      <c r="M851" s="166">
        <f>G851*L851</f>
        <v>0</v>
      </c>
      <c r="N851" s="169">
        <v>20</v>
      </c>
      <c r="O851" s="170">
        <v>4</v>
      </c>
      <c r="P851" s="14" t="s">
        <v>320</v>
      </c>
    </row>
    <row r="852" spans="1:16" s="14" customFormat="1" ht="13.5" customHeight="1">
      <c r="A852" s="163" t="s">
        <v>1045</v>
      </c>
      <c r="B852" s="163" t="s">
        <v>315</v>
      </c>
      <c r="C852" s="163" t="s">
        <v>1014</v>
      </c>
      <c r="D852" s="164" t="s">
        <v>1046</v>
      </c>
      <c r="E852" s="165" t="s">
        <v>1047</v>
      </c>
      <c r="F852" s="163" t="s">
        <v>1017</v>
      </c>
      <c r="G852" s="166">
        <v>2</v>
      </c>
      <c r="H852" s="167"/>
      <c r="I852" s="167">
        <f>ROUND(G852*H852,2)</f>
        <v>0</v>
      </c>
      <c r="J852" s="168">
        <v>0.00085</v>
      </c>
      <c r="K852" s="166">
        <f>G852*J852</f>
        <v>0.0017</v>
      </c>
      <c r="L852" s="168">
        <v>0</v>
      </c>
      <c r="M852" s="166">
        <f>G852*L852</f>
        <v>0</v>
      </c>
      <c r="N852" s="169">
        <v>20</v>
      </c>
      <c r="O852" s="170">
        <v>16</v>
      </c>
      <c r="P852" s="14" t="s">
        <v>320</v>
      </c>
    </row>
    <row r="853" spans="1:16" s="14" customFormat="1" ht="24" customHeight="1">
      <c r="A853" s="163" t="s">
        <v>1048</v>
      </c>
      <c r="B853" s="163" t="s">
        <v>315</v>
      </c>
      <c r="C853" s="163" t="s">
        <v>1014</v>
      </c>
      <c r="D853" s="164" t="s">
        <v>1049</v>
      </c>
      <c r="E853" s="165" t="s">
        <v>1050</v>
      </c>
      <c r="F853" s="163" t="s">
        <v>1017</v>
      </c>
      <c r="G853" s="166">
        <v>2</v>
      </c>
      <c r="H853" s="167"/>
      <c r="I853" s="167">
        <f>ROUND(G853*H853,2)</f>
        <v>0</v>
      </c>
      <c r="J853" s="168">
        <v>0.00085</v>
      </c>
      <c r="K853" s="166">
        <f>G853*J853</f>
        <v>0.0017</v>
      </c>
      <c r="L853" s="168">
        <v>0</v>
      </c>
      <c r="M853" s="166">
        <f>G853*L853</f>
        <v>0</v>
      </c>
      <c r="N853" s="169">
        <v>20</v>
      </c>
      <c r="O853" s="170">
        <v>16</v>
      </c>
      <c r="P853" s="14" t="s">
        <v>320</v>
      </c>
    </row>
    <row r="854" spans="2:16" s="136" customFormat="1" ht="12.75" customHeight="1">
      <c r="B854" s="141" t="s">
        <v>268</v>
      </c>
      <c r="D854" s="142" t="s">
        <v>1051</v>
      </c>
      <c r="E854" s="142" t="s">
        <v>1052</v>
      </c>
      <c r="I854" s="143">
        <f>SUM(I855:I861)</f>
        <v>0</v>
      </c>
      <c r="K854" s="144">
        <f>SUM(K855:K861)</f>
        <v>0</v>
      </c>
      <c r="M854" s="144">
        <f>SUM(M855:M861)</f>
        <v>0</v>
      </c>
      <c r="P854" s="142" t="s">
        <v>314</v>
      </c>
    </row>
    <row r="855" spans="1:16" s="14" customFormat="1" ht="13.5" customHeight="1">
      <c r="A855" s="181" t="s">
        <v>1053</v>
      </c>
      <c r="B855" s="181" t="s">
        <v>430</v>
      </c>
      <c r="C855" s="181" t="s">
        <v>431</v>
      </c>
      <c r="D855" s="182" t="s">
        <v>1054</v>
      </c>
      <c r="E855" s="183" t="s">
        <v>1055</v>
      </c>
      <c r="F855" s="181" t="s">
        <v>1021</v>
      </c>
      <c r="G855" s="184">
        <v>50</v>
      </c>
      <c r="H855" s="185"/>
      <c r="I855" s="185">
        <f>ROUND(G855*H855,2)</f>
        <v>0</v>
      </c>
      <c r="J855" s="186">
        <v>0</v>
      </c>
      <c r="K855" s="184">
        <f>G855*J855</f>
        <v>0</v>
      </c>
      <c r="L855" s="186">
        <v>0</v>
      </c>
      <c r="M855" s="184">
        <f>G855*L855</f>
        <v>0</v>
      </c>
      <c r="N855" s="187">
        <v>20</v>
      </c>
      <c r="O855" s="188">
        <v>32</v>
      </c>
      <c r="P855" s="189" t="s">
        <v>320</v>
      </c>
    </row>
    <row r="856" spans="4:19" s="14" customFormat="1" ht="24" customHeight="1">
      <c r="D856" s="171"/>
      <c r="E856" s="172" t="s">
        <v>205</v>
      </c>
      <c r="G856" s="173"/>
      <c r="P856" s="171" t="s">
        <v>320</v>
      </c>
      <c r="Q856" s="171" t="s">
        <v>314</v>
      </c>
      <c r="R856" s="171" t="s">
        <v>322</v>
      </c>
      <c r="S856" s="171" t="s">
        <v>311</v>
      </c>
    </row>
    <row r="857" spans="4:19" s="14" customFormat="1" ht="15.75" customHeight="1">
      <c r="D857" s="171"/>
      <c r="E857" s="172" t="s">
        <v>1031</v>
      </c>
      <c r="G857" s="173"/>
      <c r="P857" s="171" t="s">
        <v>320</v>
      </c>
      <c r="Q857" s="171" t="s">
        <v>314</v>
      </c>
      <c r="R857" s="171" t="s">
        <v>322</v>
      </c>
      <c r="S857" s="171" t="s">
        <v>311</v>
      </c>
    </row>
    <row r="858" spans="4:19" s="14" customFormat="1" ht="15.75" customHeight="1">
      <c r="D858" s="174"/>
      <c r="E858" s="175" t="s">
        <v>437</v>
      </c>
      <c r="G858" s="176">
        <v>24</v>
      </c>
      <c r="P858" s="174" t="s">
        <v>320</v>
      </c>
      <c r="Q858" s="174" t="s">
        <v>320</v>
      </c>
      <c r="R858" s="174" t="s">
        <v>322</v>
      </c>
      <c r="S858" s="174" t="s">
        <v>311</v>
      </c>
    </row>
    <row r="859" spans="4:19" s="14" customFormat="1" ht="15.75" customHeight="1">
      <c r="D859" s="171"/>
      <c r="E859" s="172" t="s">
        <v>1032</v>
      </c>
      <c r="G859" s="180"/>
      <c r="P859" s="171" t="s">
        <v>320</v>
      </c>
      <c r="Q859" s="171" t="s">
        <v>314</v>
      </c>
      <c r="R859" s="171" t="s">
        <v>322</v>
      </c>
      <c r="S859" s="171" t="s">
        <v>311</v>
      </c>
    </row>
    <row r="860" spans="4:19" s="14" customFormat="1" ht="15.75" customHeight="1">
      <c r="D860" s="174"/>
      <c r="E860" s="175" t="s">
        <v>445</v>
      </c>
      <c r="G860" s="176">
        <v>26</v>
      </c>
      <c r="P860" s="174" t="s">
        <v>320</v>
      </c>
      <c r="Q860" s="174" t="s">
        <v>320</v>
      </c>
      <c r="R860" s="174" t="s">
        <v>322</v>
      </c>
      <c r="S860" s="174" t="s">
        <v>311</v>
      </c>
    </row>
    <row r="861" spans="4:19" s="14" customFormat="1" ht="15.75" customHeight="1">
      <c r="D861" s="177"/>
      <c r="E861" s="178" t="s">
        <v>325</v>
      </c>
      <c r="G861" s="179">
        <v>50</v>
      </c>
      <c r="P861" s="177" t="s">
        <v>320</v>
      </c>
      <c r="Q861" s="177" t="s">
        <v>326</v>
      </c>
      <c r="R861" s="177" t="s">
        <v>322</v>
      </c>
      <c r="S861" s="177" t="s">
        <v>314</v>
      </c>
    </row>
    <row r="862" spans="2:16" s="136" customFormat="1" ht="12.75" customHeight="1">
      <c r="B862" s="141" t="s">
        <v>268</v>
      </c>
      <c r="D862" s="142" t="s">
        <v>1056</v>
      </c>
      <c r="E862" s="142" t="s">
        <v>1057</v>
      </c>
      <c r="I862" s="143">
        <f>SUM(I863:I864)</f>
        <v>0</v>
      </c>
      <c r="K862" s="144">
        <f>SUM(K863:K864)</f>
        <v>0</v>
      </c>
      <c r="M862" s="144">
        <f>SUM(M863:M864)</f>
        <v>0</v>
      </c>
      <c r="P862" s="142" t="s">
        <v>314</v>
      </c>
    </row>
    <row r="863" spans="1:16" s="14" customFormat="1" ht="13.5" customHeight="1">
      <c r="A863" s="181" t="s">
        <v>1058</v>
      </c>
      <c r="B863" s="181" t="s">
        <v>430</v>
      </c>
      <c r="C863" s="181" t="s">
        <v>431</v>
      </c>
      <c r="D863" s="182" t="s">
        <v>1059</v>
      </c>
      <c r="E863" s="183" t="s">
        <v>1060</v>
      </c>
      <c r="F863" s="181" t="s">
        <v>845</v>
      </c>
      <c r="G863" s="184">
        <v>1</v>
      </c>
      <c r="H863" s="185"/>
      <c r="I863" s="185">
        <f>ROUND(G863*H863,2)</f>
        <v>0</v>
      </c>
      <c r="J863" s="186">
        <v>0</v>
      </c>
      <c r="K863" s="184">
        <f>G863*J863</f>
        <v>0</v>
      </c>
      <c r="L863" s="186">
        <v>0</v>
      </c>
      <c r="M863" s="184">
        <f>G863*L863</f>
        <v>0</v>
      </c>
      <c r="N863" s="187">
        <v>20</v>
      </c>
      <c r="O863" s="188">
        <v>32</v>
      </c>
      <c r="P863" s="189" t="s">
        <v>320</v>
      </c>
    </row>
    <row r="864" spans="1:16" s="14" customFormat="1" ht="13.5" customHeight="1">
      <c r="A864" s="181" t="s">
        <v>1061</v>
      </c>
      <c r="B864" s="181" t="s">
        <v>430</v>
      </c>
      <c r="C864" s="181" t="s">
        <v>431</v>
      </c>
      <c r="D864" s="182" t="s">
        <v>1062</v>
      </c>
      <c r="E864" s="183" t="s">
        <v>1063</v>
      </c>
      <c r="F864" s="181" t="s">
        <v>845</v>
      </c>
      <c r="G864" s="184">
        <v>1</v>
      </c>
      <c r="H864" s="185"/>
      <c r="I864" s="185">
        <f>ROUND(G864*H864,2)</f>
        <v>0</v>
      </c>
      <c r="J864" s="186">
        <v>0</v>
      </c>
      <c r="K864" s="184">
        <f>G864*J864</f>
        <v>0</v>
      </c>
      <c r="L864" s="186">
        <v>0</v>
      </c>
      <c r="M864" s="184">
        <f>G864*L864</f>
        <v>0</v>
      </c>
      <c r="N864" s="187">
        <v>20</v>
      </c>
      <c r="O864" s="188">
        <v>32</v>
      </c>
      <c r="P864" s="189" t="s">
        <v>320</v>
      </c>
    </row>
    <row r="865" spans="2:16" s="136" customFormat="1" ht="12.75" customHeight="1">
      <c r="B865" s="141" t="s">
        <v>268</v>
      </c>
      <c r="D865" s="142" t="s">
        <v>1064</v>
      </c>
      <c r="E865" s="142" t="s">
        <v>1065</v>
      </c>
      <c r="I865" s="143">
        <f>I866</f>
        <v>0</v>
      </c>
      <c r="K865" s="144">
        <f>K866</f>
        <v>0</v>
      </c>
      <c r="M865" s="144">
        <f>M866</f>
        <v>0</v>
      </c>
      <c r="P865" s="142" t="s">
        <v>314</v>
      </c>
    </row>
    <row r="866" spans="1:16" s="14" customFormat="1" ht="13.5" customHeight="1">
      <c r="A866" s="181" t="s">
        <v>1066</v>
      </c>
      <c r="B866" s="181" t="s">
        <v>430</v>
      </c>
      <c r="C866" s="181" t="s">
        <v>431</v>
      </c>
      <c r="D866" s="182" t="s">
        <v>1067</v>
      </c>
      <c r="E866" s="183" t="s">
        <v>1068</v>
      </c>
      <c r="F866" s="181" t="s">
        <v>845</v>
      </c>
      <c r="G866" s="184">
        <v>1</v>
      </c>
      <c r="H866" s="185"/>
      <c r="I866" s="185">
        <f>ROUND(G866*H866,2)</f>
        <v>0</v>
      </c>
      <c r="J866" s="186">
        <v>0</v>
      </c>
      <c r="K866" s="184">
        <f>G866*J866</f>
        <v>0</v>
      </c>
      <c r="L866" s="186">
        <v>0</v>
      </c>
      <c r="M866" s="184">
        <f>G866*L866</f>
        <v>0</v>
      </c>
      <c r="N866" s="187">
        <v>20</v>
      </c>
      <c r="O866" s="188">
        <v>32</v>
      </c>
      <c r="P866" s="189" t="s">
        <v>320</v>
      </c>
    </row>
    <row r="867" spans="2:16" s="136" customFormat="1" ht="12.75" customHeight="1">
      <c r="B867" s="141" t="s">
        <v>268</v>
      </c>
      <c r="D867" s="142" t="s">
        <v>1069</v>
      </c>
      <c r="E867" s="142" t="s">
        <v>1070</v>
      </c>
      <c r="I867" s="143">
        <f>SUM(I868:I962)</f>
        <v>0</v>
      </c>
      <c r="K867" s="144">
        <f>SUM(K868:K962)</f>
        <v>9.0476742</v>
      </c>
      <c r="M867" s="144">
        <f>SUM(M868:M962)</f>
        <v>3.4908408</v>
      </c>
      <c r="P867" s="142" t="s">
        <v>314</v>
      </c>
    </row>
    <row r="868" spans="1:16" s="14" customFormat="1" ht="24" customHeight="1">
      <c r="A868" s="163" t="s">
        <v>1071</v>
      </c>
      <c r="B868" s="163" t="s">
        <v>315</v>
      </c>
      <c r="C868" s="163" t="s">
        <v>1069</v>
      </c>
      <c r="D868" s="164" t="s">
        <v>1072</v>
      </c>
      <c r="E868" s="165" t="s">
        <v>1073</v>
      </c>
      <c r="F868" s="163" t="s">
        <v>400</v>
      </c>
      <c r="G868" s="166">
        <v>16.69</v>
      </c>
      <c r="H868" s="167"/>
      <c r="I868" s="167">
        <f>ROUND(G868*H868,2)</f>
        <v>0</v>
      </c>
      <c r="J868" s="168">
        <v>0.02832</v>
      </c>
      <c r="K868" s="166">
        <f>G868*J868</f>
        <v>0.47266080000000005</v>
      </c>
      <c r="L868" s="168">
        <v>0</v>
      </c>
      <c r="M868" s="166">
        <f>G868*L868</f>
        <v>0</v>
      </c>
      <c r="N868" s="169">
        <v>20</v>
      </c>
      <c r="O868" s="170">
        <v>16</v>
      </c>
      <c r="P868" s="14" t="s">
        <v>320</v>
      </c>
    </row>
    <row r="869" spans="4:19" s="14" customFormat="1" ht="15.75" customHeight="1">
      <c r="D869" s="171"/>
      <c r="E869" s="172" t="s">
        <v>1074</v>
      </c>
      <c r="G869" s="173"/>
      <c r="P869" s="171" t="s">
        <v>320</v>
      </c>
      <c r="Q869" s="171" t="s">
        <v>314</v>
      </c>
      <c r="R869" s="171" t="s">
        <v>322</v>
      </c>
      <c r="S869" s="171" t="s">
        <v>311</v>
      </c>
    </row>
    <row r="870" spans="4:19" s="14" customFormat="1" ht="15.75" customHeight="1">
      <c r="D870" s="174"/>
      <c r="E870" s="175" t="s">
        <v>1075</v>
      </c>
      <c r="G870" s="176">
        <v>16.69</v>
      </c>
      <c r="P870" s="174" t="s">
        <v>320</v>
      </c>
      <c r="Q870" s="174" t="s">
        <v>320</v>
      </c>
      <c r="R870" s="174" t="s">
        <v>322</v>
      </c>
      <c r="S870" s="174" t="s">
        <v>311</v>
      </c>
    </row>
    <row r="871" spans="4:19" s="14" customFormat="1" ht="15.75" customHeight="1">
      <c r="D871" s="177"/>
      <c r="E871" s="178" t="s">
        <v>325</v>
      </c>
      <c r="G871" s="179">
        <v>16.69</v>
      </c>
      <c r="P871" s="177" t="s">
        <v>320</v>
      </c>
      <c r="Q871" s="177" t="s">
        <v>326</v>
      </c>
      <c r="R871" s="177" t="s">
        <v>322</v>
      </c>
      <c r="S871" s="177" t="s">
        <v>314</v>
      </c>
    </row>
    <row r="872" spans="1:16" s="14" customFormat="1" ht="24" customHeight="1">
      <c r="A872" s="163" t="s">
        <v>1076</v>
      </c>
      <c r="B872" s="163" t="s">
        <v>315</v>
      </c>
      <c r="C872" s="163" t="s">
        <v>1069</v>
      </c>
      <c r="D872" s="164" t="s">
        <v>1077</v>
      </c>
      <c r="E872" s="165" t="s">
        <v>1078</v>
      </c>
      <c r="F872" s="163" t="s">
        <v>400</v>
      </c>
      <c r="G872" s="166">
        <v>6.93</v>
      </c>
      <c r="H872" s="167"/>
      <c r="I872" s="167">
        <f>ROUND(G872*H872,2)</f>
        <v>0</v>
      </c>
      <c r="J872" s="168">
        <v>0.03778</v>
      </c>
      <c r="K872" s="166">
        <f>G872*J872</f>
        <v>0.2618154</v>
      </c>
      <c r="L872" s="168">
        <v>0</v>
      </c>
      <c r="M872" s="166">
        <f>G872*L872</f>
        <v>0</v>
      </c>
      <c r="N872" s="169">
        <v>20</v>
      </c>
      <c r="O872" s="170">
        <v>16</v>
      </c>
      <c r="P872" s="14" t="s">
        <v>320</v>
      </c>
    </row>
    <row r="873" spans="4:19" s="14" customFormat="1" ht="15.75" customHeight="1">
      <c r="D873" s="171"/>
      <c r="E873" s="172" t="s">
        <v>730</v>
      </c>
      <c r="G873" s="173"/>
      <c r="P873" s="171" t="s">
        <v>320</v>
      </c>
      <c r="Q873" s="171" t="s">
        <v>314</v>
      </c>
      <c r="R873" s="171" t="s">
        <v>322</v>
      </c>
      <c r="S873" s="171" t="s">
        <v>311</v>
      </c>
    </row>
    <row r="874" spans="4:19" s="14" customFormat="1" ht="15.75" customHeight="1">
      <c r="D874" s="174"/>
      <c r="E874" s="175" t="s">
        <v>1079</v>
      </c>
      <c r="G874" s="176">
        <v>6.93</v>
      </c>
      <c r="P874" s="174" t="s">
        <v>320</v>
      </c>
      <c r="Q874" s="174" t="s">
        <v>320</v>
      </c>
      <c r="R874" s="174" t="s">
        <v>322</v>
      </c>
      <c r="S874" s="174" t="s">
        <v>311</v>
      </c>
    </row>
    <row r="875" spans="4:19" s="14" customFormat="1" ht="15.75" customHeight="1">
      <c r="D875" s="177"/>
      <c r="E875" s="178" t="s">
        <v>325</v>
      </c>
      <c r="G875" s="179">
        <v>6.93</v>
      </c>
      <c r="P875" s="177" t="s">
        <v>320</v>
      </c>
      <c r="Q875" s="177" t="s">
        <v>326</v>
      </c>
      <c r="R875" s="177" t="s">
        <v>322</v>
      </c>
      <c r="S875" s="177" t="s">
        <v>314</v>
      </c>
    </row>
    <row r="876" spans="1:16" s="14" customFormat="1" ht="13.5" customHeight="1">
      <c r="A876" s="163" t="s">
        <v>1080</v>
      </c>
      <c r="B876" s="163" t="s">
        <v>315</v>
      </c>
      <c r="C876" s="163" t="s">
        <v>1069</v>
      </c>
      <c r="D876" s="164" t="s">
        <v>1081</v>
      </c>
      <c r="E876" s="165" t="s">
        <v>1082</v>
      </c>
      <c r="F876" s="163" t="s">
        <v>370</v>
      </c>
      <c r="G876" s="166">
        <v>150</v>
      </c>
      <c r="H876" s="167"/>
      <c r="I876" s="167">
        <f>ROUND(G876*H876,2)</f>
        <v>0</v>
      </c>
      <c r="J876" s="168">
        <v>4E-05</v>
      </c>
      <c r="K876" s="166">
        <f>G876*J876</f>
        <v>0.006</v>
      </c>
      <c r="L876" s="168">
        <v>0</v>
      </c>
      <c r="M876" s="166">
        <f>G876*L876</f>
        <v>0</v>
      </c>
      <c r="N876" s="169">
        <v>20</v>
      </c>
      <c r="O876" s="170">
        <v>16</v>
      </c>
      <c r="P876" s="14" t="s">
        <v>320</v>
      </c>
    </row>
    <row r="877" spans="4:19" s="14" customFormat="1" ht="15.75" customHeight="1">
      <c r="D877" s="171"/>
      <c r="E877" s="172" t="s">
        <v>1083</v>
      </c>
      <c r="G877" s="173"/>
      <c r="P877" s="171" t="s">
        <v>320</v>
      </c>
      <c r="Q877" s="171" t="s">
        <v>314</v>
      </c>
      <c r="R877" s="171" t="s">
        <v>322</v>
      </c>
      <c r="S877" s="171" t="s">
        <v>311</v>
      </c>
    </row>
    <row r="878" spans="4:19" s="14" customFormat="1" ht="15.75" customHeight="1">
      <c r="D878" s="174"/>
      <c r="E878" s="175" t="s">
        <v>1084</v>
      </c>
      <c r="G878" s="176">
        <v>150</v>
      </c>
      <c r="P878" s="174" t="s">
        <v>320</v>
      </c>
      <c r="Q878" s="174" t="s">
        <v>320</v>
      </c>
      <c r="R878" s="174" t="s">
        <v>322</v>
      </c>
      <c r="S878" s="174" t="s">
        <v>311</v>
      </c>
    </row>
    <row r="879" spans="4:19" s="14" customFormat="1" ht="15.75" customHeight="1">
      <c r="D879" s="177"/>
      <c r="E879" s="178" t="s">
        <v>325</v>
      </c>
      <c r="G879" s="179">
        <v>150</v>
      </c>
      <c r="P879" s="177" t="s">
        <v>320</v>
      </c>
      <c r="Q879" s="177" t="s">
        <v>326</v>
      </c>
      <c r="R879" s="177" t="s">
        <v>322</v>
      </c>
      <c r="S879" s="177" t="s">
        <v>314</v>
      </c>
    </row>
    <row r="880" spans="1:16" s="14" customFormat="1" ht="24" customHeight="1">
      <c r="A880" s="163" t="s">
        <v>1085</v>
      </c>
      <c r="B880" s="163" t="s">
        <v>315</v>
      </c>
      <c r="C880" s="163" t="s">
        <v>1069</v>
      </c>
      <c r="D880" s="164" t="s">
        <v>1086</v>
      </c>
      <c r="E880" s="165" t="s">
        <v>1087</v>
      </c>
      <c r="F880" s="163" t="s">
        <v>400</v>
      </c>
      <c r="G880" s="166">
        <v>18.6</v>
      </c>
      <c r="H880" s="167"/>
      <c r="I880" s="167">
        <f>ROUND(G880*H880,2)</f>
        <v>0</v>
      </c>
      <c r="J880" s="168">
        <v>0</v>
      </c>
      <c r="K880" s="166">
        <f>G880*J880</f>
        <v>0</v>
      </c>
      <c r="L880" s="168">
        <v>0.03175</v>
      </c>
      <c r="M880" s="166">
        <f>G880*L880</f>
        <v>0.59055</v>
      </c>
      <c r="N880" s="169">
        <v>20</v>
      </c>
      <c r="O880" s="170">
        <v>16</v>
      </c>
      <c r="P880" s="14" t="s">
        <v>320</v>
      </c>
    </row>
    <row r="881" spans="4:19" s="14" customFormat="1" ht="15.75" customHeight="1">
      <c r="D881" s="171"/>
      <c r="E881" s="172" t="s">
        <v>736</v>
      </c>
      <c r="G881" s="173"/>
      <c r="P881" s="171" t="s">
        <v>320</v>
      </c>
      <c r="Q881" s="171" t="s">
        <v>314</v>
      </c>
      <c r="R881" s="171" t="s">
        <v>322</v>
      </c>
      <c r="S881" s="171" t="s">
        <v>311</v>
      </c>
    </row>
    <row r="882" spans="4:19" s="14" customFormat="1" ht="15.75" customHeight="1">
      <c r="D882" s="174"/>
      <c r="E882" s="175" t="s">
        <v>1088</v>
      </c>
      <c r="G882" s="176">
        <v>18.6</v>
      </c>
      <c r="P882" s="174" t="s">
        <v>320</v>
      </c>
      <c r="Q882" s="174" t="s">
        <v>320</v>
      </c>
      <c r="R882" s="174" t="s">
        <v>322</v>
      </c>
      <c r="S882" s="174" t="s">
        <v>311</v>
      </c>
    </row>
    <row r="883" spans="4:19" s="14" customFormat="1" ht="15.75" customHeight="1">
      <c r="D883" s="177"/>
      <c r="E883" s="178" t="s">
        <v>325</v>
      </c>
      <c r="G883" s="179">
        <v>18.6</v>
      </c>
      <c r="P883" s="177" t="s">
        <v>320</v>
      </c>
      <c r="Q883" s="177" t="s">
        <v>326</v>
      </c>
      <c r="R883" s="177" t="s">
        <v>322</v>
      </c>
      <c r="S883" s="177" t="s">
        <v>314</v>
      </c>
    </row>
    <row r="884" spans="1:16" s="14" customFormat="1" ht="13.5" customHeight="1">
      <c r="A884" s="163" t="s">
        <v>1089</v>
      </c>
      <c r="B884" s="163" t="s">
        <v>315</v>
      </c>
      <c r="C884" s="163" t="s">
        <v>1069</v>
      </c>
      <c r="D884" s="164" t="s">
        <v>1090</v>
      </c>
      <c r="E884" s="165" t="s">
        <v>1091</v>
      </c>
      <c r="F884" s="163" t="s">
        <v>330</v>
      </c>
      <c r="G884" s="166">
        <v>7</v>
      </c>
      <c r="H884" s="167"/>
      <c r="I884" s="167">
        <f>ROUND(G884*H884,2)</f>
        <v>0</v>
      </c>
      <c r="J884" s="168">
        <v>0.01073</v>
      </c>
      <c r="K884" s="166">
        <f>G884*J884</f>
        <v>0.07511</v>
      </c>
      <c r="L884" s="168">
        <v>0.112</v>
      </c>
      <c r="M884" s="166">
        <f>G884*L884</f>
        <v>0.784</v>
      </c>
      <c r="N884" s="169">
        <v>20</v>
      </c>
      <c r="O884" s="170">
        <v>16</v>
      </c>
      <c r="P884" s="14" t="s">
        <v>320</v>
      </c>
    </row>
    <row r="885" spans="4:19" s="14" customFormat="1" ht="15.75" customHeight="1">
      <c r="D885" s="171"/>
      <c r="E885" s="172" t="s">
        <v>724</v>
      </c>
      <c r="G885" s="173"/>
      <c r="P885" s="171" t="s">
        <v>320</v>
      </c>
      <c r="Q885" s="171" t="s">
        <v>314</v>
      </c>
      <c r="R885" s="171" t="s">
        <v>322</v>
      </c>
      <c r="S885" s="171" t="s">
        <v>311</v>
      </c>
    </row>
    <row r="886" spans="4:19" s="14" customFormat="1" ht="15.75" customHeight="1">
      <c r="D886" s="174"/>
      <c r="E886" s="175" t="s">
        <v>332</v>
      </c>
      <c r="G886" s="176">
        <v>3</v>
      </c>
      <c r="P886" s="174" t="s">
        <v>320</v>
      </c>
      <c r="Q886" s="174" t="s">
        <v>320</v>
      </c>
      <c r="R886" s="174" t="s">
        <v>322</v>
      </c>
      <c r="S886" s="174" t="s">
        <v>311</v>
      </c>
    </row>
    <row r="887" spans="4:19" s="14" customFormat="1" ht="15.75" customHeight="1">
      <c r="D887" s="171"/>
      <c r="E887" s="172" t="s">
        <v>726</v>
      </c>
      <c r="G887" s="180"/>
      <c r="P887" s="171" t="s">
        <v>320</v>
      </c>
      <c r="Q887" s="171" t="s">
        <v>314</v>
      </c>
      <c r="R887" s="171" t="s">
        <v>322</v>
      </c>
      <c r="S887" s="171" t="s">
        <v>311</v>
      </c>
    </row>
    <row r="888" spans="4:19" s="14" customFormat="1" ht="15.75" customHeight="1">
      <c r="D888" s="174"/>
      <c r="E888" s="175" t="s">
        <v>314</v>
      </c>
      <c r="G888" s="176">
        <v>1</v>
      </c>
      <c r="P888" s="174" t="s">
        <v>320</v>
      </c>
      <c r="Q888" s="174" t="s">
        <v>320</v>
      </c>
      <c r="R888" s="174" t="s">
        <v>322</v>
      </c>
      <c r="S888" s="174" t="s">
        <v>311</v>
      </c>
    </row>
    <row r="889" spans="4:19" s="14" customFormat="1" ht="15.75" customHeight="1">
      <c r="D889" s="171"/>
      <c r="E889" s="172" t="s">
        <v>730</v>
      </c>
      <c r="G889" s="180"/>
      <c r="P889" s="171" t="s">
        <v>320</v>
      </c>
      <c r="Q889" s="171" t="s">
        <v>314</v>
      </c>
      <c r="R889" s="171" t="s">
        <v>322</v>
      </c>
      <c r="S889" s="171" t="s">
        <v>311</v>
      </c>
    </row>
    <row r="890" spans="4:19" s="14" customFormat="1" ht="15.75" customHeight="1">
      <c r="D890" s="174"/>
      <c r="E890" s="175" t="s">
        <v>320</v>
      </c>
      <c r="G890" s="176">
        <v>2</v>
      </c>
      <c r="P890" s="174" t="s">
        <v>320</v>
      </c>
      <c r="Q890" s="174" t="s">
        <v>320</v>
      </c>
      <c r="R890" s="174" t="s">
        <v>322</v>
      </c>
      <c r="S890" s="174" t="s">
        <v>311</v>
      </c>
    </row>
    <row r="891" spans="4:19" s="14" customFormat="1" ht="15.75" customHeight="1">
      <c r="D891" s="171"/>
      <c r="E891" s="172" t="s">
        <v>857</v>
      </c>
      <c r="G891" s="180"/>
      <c r="P891" s="171" t="s">
        <v>320</v>
      </c>
      <c r="Q891" s="171" t="s">
        <v>314</v>
      </c>
      <c r="R891" s="171" t="s">
        <v>322</v>
      </c>
      <c r="S891" s="171" t="s">
        <v>311</v>
      </c>
    </row>
    <row r="892" spans="4:19" s="14" customFormat="1" ht="15.75" customHeight="1">
      <c r="D892" s="174"/>
      <c r="E892" s="175" t="s">
        <v>314</v>
      </c>
      <c r="G892" s="176">
        <v>1</v>
      </c>
      <c r="P892" s="174" t="s">
        <v>320</v>
      </c>
      <c r="Q892" s="174" t="s">
        <v>320</v>
      </c>
      <c r="R892" s="174" t="s">
        <v>322</v>
      </c>
      <c r="S892" s="174" t="s">
        <v>311</v>
      </c>
    </row>
    <row r="893" spans="4:19" s="14" customFormat="1" ht="15.75" customHeight="1">
      <c r="D893" s="177"/>
      <c r="E893" s="178" t="s">
        <v>325</v>
      </c>
      <c r="G893" s="179">
        <v>7</v>
      </c>
      <c r="P893" s="177" t="s">
        <v>320</v>
      </c>
      <c r="Q893" s="177" t="s">
        <v>326</v>
      </c>
      <c r="R893" s="177" t="s">
        <v>322</v>
      </c>
      <c r="S893" s="177" t="s">
        <v>314</v>
      </c>
    </row>
    <row r="894" spans="1:16" s="14" customFormat="1" ht="13.5" customHeight="1">
      <c r="A894" s="163" t="s">
        <v>1092</v>
      </c>
      <c r="B894" s="163" t="s">
        <v>315</v>
      </c>
      <c r="C894" s="163" t="s">
        <v>1069</v>
      </c>
      <c r="D894" s="164" t="s">
        <v>1093</v>
      </c>
      <c r="E894" s="165" t="s">
        <v>1094</v>
      </c>
      <c r="F894" s="163" t="s">
        <v>400</v>
      </c>
      <c r="G894" s="166">
        <v>268.8</v>
      </c>
      <c r="H894" s="167"/>
      <c r="I894" s="167">
        <f>ROUND(G894*H894,2)</f>
        <v>0</v>
      </c>
      <c r="J894" s="168">
        <v>0.01374</v>
      </c>
      <c r="K894" s="166">
        <f>G894*J894</f>
        <v>3.693312</v>
      </c>
      <c r="L894" s="168">
        <v>0</v>
      </c>
      <c r="M894" s="166">
        <f>G894*L894</f>
        <v>0</v>
      </c>
      <c r="N894" s="169">
        <v>20</v>
      </c>
      <c r="O894" s="170">
        <v>16</v>
      </c>
      <c r="P894" s="14" t="s">
        <v>320</v>
      </c>
    </row>
    <row r="895" spans="4:19" s="14" customFormat="1" ht="15.75" customHeight="1">
      <c r="D895" s="171"/>
      <c r="E895" s="172" t="s">
        <v>1095</v>
      </c>
      <c r="G895" s="173"/>
      <c r="P895" s="171" t="s">
        <v>320</v>
      </c>
      <c r="Q895" s="171" t="s">
        <v>314</v>
      </c>
      <c r="R895" s="171" t="s">
        <v>322</v>
      </c>
      <c r="S895" s="171" t="s">
        <v>311</v>
      </c>
    </row>
    <row r="896" spans="4:19" s="14" customFormat="1" ht="15.75" customHeight="1">
      <c r="D896" s="171"/>
      <c r="E896" s="172" t="s">
        <v>1031</v>
      </c>
      <c r="G896" s="173"/>
      <c r="P896" s="171" t="s">
        <v>320</v>
      </c>
      <c r="Q896" s="171" t="s">
        <v>314</v>
      </c>
      <c r="R896" s="171" t="s">
        <v>322</v>
      </c>
      <c r="S896" s="171" t="s">
        <v>311</v>
      </c>
    </row>
    <row r="897" spans="4:19" s="14" customFormat="1" ht="15.75" customHeight="1">
      <c r="D897" s="174"/>
      <c r="E897" s="175" t="s">
        <v>1096</v>
      </c>
      <c r="G897" s="176">
        <v>134.4</v>
      </c>
      <c r="P897" s="174" t="s">
        <v>320</v>
      </c>
      <c r="Q897" s="174" t="s">
        <v>320</v>
      </c>
      <c r="R897" s="174" t="s">
        <v>322</v>
      </c>
      <c r="S897" s="174" t="s">
        <v>311</v>
      </c>
    </row>
    <row r="898" spans="4:19" s="14" customFormat="1" ht="15.75" customHeight="1">
      <c r="D898" s="171"/>
      <c r="E898" s="172" t="s">
        <v>1032</v>
      </c>
      <c r="G898" s="180"/>
      <c r="P898" s="171" t="s">
        <v>320</v>
      </c>
      <c r="Q898" s="171" t="s">
        <v>314</v>
      </c>
      <c r="R898" s="171" t="s">
        <v>322</v>
      </c>
      <c r="S898" s="171" t="s">
        <v>311</v>
      </c>
    </row>
    <row r="899" spans="4:19" s="14" customFormat="1" ht="15.75" customHeight="1">
      <c r="D899" s="174"/>
      <c r="E899" s="175" t="s">
        <v>1096</v>
      </c>
      <c r="G899" s="176">
        <v>134.4</v>
      </c>
      <c r="P899" s="174" t="s">
        <v>320</v>
      </c>
      <c r="Q899" s="174" t="s">
        <v>320</v>
      </c>
      <c r="R899" s="174" t="s">
        <v>322</v>
      </c>
      <c r="S899" s="174" t="s">
        <v>311</v>
      </c>
    </row>
    <row r="900" spans="4:19" s="14" customFormat="1" ht="15.75" customHeight="1">
      <c r="D900" s="177"/>
      <c r="E900" s="178" t="s">
        <v>325</v>
      </c>
      <c r="G900" s="179">
        <v>268.8</v>
      </c>
      <c r="P900" s="177" t="s">
        <v>320</v>
      </c>
      <c r="Q900" s="177" t="s">
        <v>326</v>
      </c>
      <c r="R900" s="177" t="s">
        <v>322</v>
      </c>
      <c r="S900" s="177" t="s">
        <v>314</v>
      </c>
    </row>
    <row r="901" spans="1:16" s="14" customFormat="1" ht="24" customHeight="1">
      <c r="A901" s="163" t="s">
        <v>1097</v>
      </c>
      <c r="B901" s="163" t="s">
        <v>315</v>
      </c>
      <c r="C901" s="163" t="s">
        <v>1069</v>
      </c>
      <c r="D901" s="164" t="s">
        <v>1098</v>
      </c>
      <c r="E901" s="165" t="s">
        <v>1099</v>
      </c>
      <c r="F901" s="163" t="s">
        <v>400</v>
      </c>
      <c r="G901" s="166">
        <v>38</v>
      </c>
      <c r="H901" s="167"/>
      <c r="I901" s="167">
        <f>ROUND(G901*H901,2)</f>
        <v>0</v>
      </c>
      <c r="J901" s="168">
        <v>0.01732</v>
      </c>
      <c r="K901" s="166">
        <f>G901*J901</f>
        <v>0.65816</v>
      </c>
      <c r="L901" s="168">
        <v>0</v>
      </c>
      <c r="M901" s="166">
        <f>G901*L901</f>
        <v>0</v>
      </c>
      <c r="N901" s="169">
        <v>20</v>
      </c>
      <c r="O901" s="170">
        <v>16</v>
      </c>
      <c r="P901" s="14" t="s">
        <v>320</v>
      </c>
    </row>
    <row r="902" spans="4:19" s="14" customFormat="1" ht="15.75" customHeight="1">
      <c r="D902" s="171"/>
      <c r="E902" s="172" t="s">
        <v>1100</v>
      </c>
      <c r="G902" s="173"/>
      <c r="P902" s="171" t="s">
        <v>320</v>
      </c>
      <c r="Q902" s="171" t="s">
        <v>314</v>
      </c>
      <c r="R902" s="171" t="s">
        <v>322</v>
      </c>
      <c r="S902" s="171" t="s">
        <v>311</v>
      </c>
    </row>
    <row r="903" spans="4:19" s="14" customFormat="1" ht="15.75" customHeight="1">
      <c r="D903" s="171"/>
      <c r="E903" s="172" t="s">
        <v>692</v>
      </c>
      <c r="G903" s="173"/>
      <c r="P903" s="171" t="s">
        <v>320</v>
      </c>
      <c r="Q903" s="171" t="s">
        <v>314</v>
      </c>
      <c r="R903" s="171" t="s">
        <v>322</v>
      </c>
      <c r="S903" s="171" t="s">
        <v>311</v>
      </c>
    </row>
    <row r="904" spans="4:19" s="14" customFormat="1" ht="15.75" customHeight="1">
      <c r="D904" s="174"/>
      <c r="E904" s="175" t="s">
        <v>1101</v>
      </c>
      <c r="G904" s="176">
        <v>38</v>
      </c>
      <c r="P904" s="174" t="s">
        <v>320</v>
      </c>
      <c r="Q904" s="174" t="s">
        <v>320</v>
      </c>
      <c r="R904" s="174" t="s">
        <v>322</v>
      </c>
      <c r="S904" s="174" t="s">
        <v>311</v>
      </c>
    </row>
    <row r="905" spans="4:19" s="14" customFormat="1" ht="15.75" customHeight="1">
      <c r="D905" s="177"/>
      <c r="E905" s="178" t="s">
        <v>325</v>
      </c>
      <c r="G905" s="179">
        <v>38</v>
      </c>
      <c r="P905" s="177" t="s">
        <v>320</v>
      </c>
      <c r="Q905" s="177" t="s">
        <v>326</v>
      </c>
      <c r="R905" s="177" t="s">
        <v>322</v>
      </c>
      <c r="S905" s="177" t="s">
        <v>314</v>
      </c>
    </row>
    <row r="906" spans="1:16" s="14" customFormat="1" ht="13.5" customHeight="1">
      <c r="A906" s="163" t="s">
        <v>1102</v>
      </c>
      <c r="B906" s="163" t="s">
        <v>315</v>
      </c>
      <c r="C906" s="163" t="s">
        <v>1069</v>
      </c>
      <c r="D906" s="164" t="s">
        <v>1103</v>
      </c>
      <c r="E906" s="165" t="s">
        <v>1104</v>
      </c>
      <c r="F906" s="163" t="s">
        <v>400</v>
      </c>
      <c r="G906" s="166">
        <v>77.4</v>
      </c>
      <c r="H906" s="167"/>
      <c r="I906" s="167">
        <f>ROUND(G906*H906,2)</f>
        <v>0</v>
      </c>
      <c r="J906" s="168">
        <v>0.00442</v>
      </c>
      <c r="K906" s="166">
        <f>G906*J906</f>
        <v>0.342108</v>
      </c>
      <c r="L906" s="168">
        <v>0</v>
      </c>
      <c r="M906" s="166">
        <f>G906*L906</f>
        <v>0</v>
      </c>
      <c r="N906" s="169">
        <v>20</v>
      </c>
      <c r="O906" s="170">
        <v>16</v>
      </c>
      <c r="P906" s="14" t="s">
        <v>320</v>
      </c>
    </row>
    <row r="907" spans="4:19" s="14" customFormat="1" ht="15.75" customHeight="1">
      <c r="D907" s="171"/>
      <c r="E907" s="172" t="s">
        <v>1105</v>
      </c>
      <c r="G907" s="173"/>
      <c r="P907" s="171" t="s">
        <v>320</v>
      </c>
      <c r="Q907" s="171" t="s">
        <v>314</v>
      </c>
      <c r="R907" s="171" t="s">
        <v>322</v>
      </c>
      <c r="S907" s="171" t="s">
        <v>311</v>
      </c>
    </row>
    <row r="908" spans="4:19" s="14" customFormat="1" ht="15.75" customHeight="1">
      <c r="D908" s="171"/>
      <c r="E908" s="172" t="s">
        <v>716</v>
      </c>
      <c r="G908" s="173"/>
      <c r="P908" s="171" t="s">
        <v>320</v>
      </c>
      <c r="Q908" s="171" t="s">
        <v>314</v>
      </c>
      <c r="R908" s="171" t="s">
        <v>322</v>
      </c>
      <c r="S908" s="171" t="s">
        <v>311</v>
      </c>
    </row>
    <row r="909" spans="4:19" s="14" customFormat="1" ht="15.75" customHeight="1">
      <c r="D909" s="174"/>
      <c r="E909" s="175" t="s">
        <v>1088</v>
      </c>
      <c r="G909" s="176">
        <v>18.6</v>
      </c>
      <c r="P909" s="174" t="s">
        <v>320</v>
      </c>
      <c r="Q909" s="174" t="s">
        <v>320</v>
      </c>
      <c r="R909" s="174" t="s">
        <v>322</v>
      </c>
      <c r="S909" s="174" t="s">
        <v>311</v>
      </c>
    </row>
    <row r="910" spans="4:19" s="14" customFormat="1" ht="15.75" customHeight="1">
      <c r="D910" s="171"/>
      <c r="E910" s="172" t="s">
        <v>718</v>
      </c>
      <c r="G910" s="180"/>
      <c r="P910" s="171" t="s">
        <v>320</v>
      </c>
      <c r="Q910" s="171" t="s">
        <v>314</v>
      </c>
      <c r="R910" s="171" t="s">
        <v>322</v>
      </c>
      <c r="S910" s="171" t="s">
        <v>311</v>
      </c>
    </row>
    <row r="911" spans="4:19" s="14" customFormat="1" ht="15.75" customHeight="1">
      <c r="D911" s="174"/>
      <c r="E911" s="175" t="s">
        <v>1088</v>
      </c>
      <c r="G911" s="176">
        <v>18.6</v>
      </c>
      <c r="P911" s="174" t="s">
        <v>320</v>
      </c>
      <c r="Q911" s="174" t="s">
        <v>320</v>
      </c>
      <c r="R911" s="174" t="s">
        <v>322</v>
      </c>
      <c r="S911" s="174" t="s">
        <v>311</v>
      </c>
    </row>
    <row r="912" spans="4:19" s="14" customFormat="1" ht="15.75" customHeight="1">
      <c r="D912" s="171"/>
      <c r="E912" s="172" t="s">
        <v>720</v>
      </c>
      <c r="G912" s="180"/>
      <c r="P912" s="171" t="s">
        <v>320</v>
      </c>
      <c r="Q912" s="171" t="s">
        <v>314</v>
      </c>
      <c r="R912" s="171" t="s">
        <v>322</v>
      </c>
      <c r="S912" s="171" t="s">
        <v>311</v>
      </c>
    </row>
    <row r="913" spans="4:19" s="14" customFormat="1" ht="15.75" customHeight="1">
      <c r="D913" s="174"/>
      <c r="E913" s="175" t="s">
        <v>1106</v>
      </c>
      <c r="G913" s="176">
        <v>20.1</v>
      </c>
      <c r="P913" s="174" t="s">
        <v>320</v>
      </c>
      <c r="Q913" s="174" t="s">
        <v>320</v>
      </c>
      <c r="R913" s="174" t="s">
        <v>322</v>
      </c>
      <c r="S913" s="174" t="s">
        <v>311</v>
      </c>
    </row>
    <row r="914" spans="4:19" s="14" customFormat="1" ht="15.75" customHeight="1">
      <c r="D914" s="171"/>
      <c r="E914" s="172" t="s">
        <v>722</v>
      </c>
      <c r="G914" s="180"/>
      <c r="P914" s="171" t="s">
        <v>320</v>
      </c>
      <c r="Q914" s="171" t="s">
        <v>314</v>
      </c>
      <c r="R914" s="171" t="s">
        <v>322</v>
      </c>
      <c r="S914" s="171" t="s">
        <v>311</v>
      </c>
    </row>
    <row r="915" spans="4:19" s="14" customFormat="1" ht="15.75" customHeight="1">
      <c r="D915" s="174"/>
      <c r="E915" s="175" t="s">
        <v>1106</v>
      </c>
      <c r="G915" s="176">
        <v>20.1</v>
      </c>
      <c r="P915" s="174" t="s">
        <v>320</v>
      </c>
      <c r="Q915" s="174" t="s">
        <v>320</v>
      </c>
      <c r="R915" s="174" t="s">
        <v>322</v>
      </c>
      <c r="S915" s="174" t="s">
        <v>311</v>
      </c>
    </row>
    <row r="916" spans="4:19" s="14" customFormat="1" ht="15.75" customHeight="1">
      <c r="D916" s="177"/>
      <c r="E916" s="178" t="s">
        <v>325</v>
      </c>
      <c r="G916" s="179">
        <v>77.4</v>
      </c>
      <c r="P916" s="177" t="s">
        <v>320</v>
      </c>
      <c r="Q916" s="177" t="s">
        <v>326</v>
      </c>
      <c r="R916" s="177" t="s">
        <v>322</v>
      </c>
      <c r="S916" s="177" t="s">
        <v>314</v>
      </c>
    </row>
    <row r="917" spans="1:16" s="14" customFormat="1" ht="13.5" customHeight="1">
      <c r="A917" s="163" t="s">
        <v>1107</v>
      </c>
      <c r="B917" s="163" t="s">
        <v>315</v>
      </c>
      <c r="C917" s="163" t="s">
        <v>1069</v>
      </c>
      <c r="D917" s="164" t="s">
        <v>1108</v>
      </c>
      <c r="E917" s="165" t="s">
        <v>1109</v>
      </c>
      <c r="F917" s="163" t="s">
        <v>400</v>
      </c>
      <c r="G917" s="166">
        <v>26.4</v>
      </c>
      <c r="H917" s="167"/>
      <c r="I917" s="167">
        <f>ROUND(G917*H917,2)</f>
        <v>0</v>
      </c>
      <c r="J917" s="168">
        <v>0</v>
      </c>
      <c r="K917" s="166">
        <f>G917*J917</f>
        <v>0</v>
      </c>
      <c r="L917" s="168">
        <v>0.02835</v>
      </c>
      <c r="M917" s="166">
        <f>G917*L917</f>
        <v>0.74844</v>
      </c>
      <c r="N917" s="169">
        <v>20</v>
      </c>
      <c r="O917" s="170">
        <v>16</v>
      </c>
      <c r="P917" s="14" t="s">
        <v>320</v>
      </c>
    </row>
    <row r="918" spans="4:19" s="14" customFormat="1" ht="15.75" customHeight="1">
      <c r="D918" s="171"/>
      <c r="E918" s="172" t="s">
        <v>891</v>
      </c>
      <c r="G918" s="173"/>
      <c r="P918" s="171" t="s">
        <v>320</v>
      </c>
      <c r="Q918" s="171" t="s">
        <v>314</v>
      </c>
      <c r="R918" s="171" t="s">
        <v>322</v>
      </c>
      <c r="S918" s="171" t="s">
        <v>311</v>
      </c>
    </row>
    <row r="919" spans="4:19" s="14" customFormat="1" ht="15.75" customHeight="1">
      <c r="D919" s="174"/>
      <c r="E919" s="175" t="s">
        <v>1110</v>
      </c>
      <c r="G919" s="176">
        <v>15.6</v>
      </c>
      <c r="P919" s="174" t="s">
        <v>320</v>
      </c>
      <c r="Q919" s="174" t="s">
        <v>320</v>
      </c>
      <c r="R919" s="174" t="s">
        <v>322</v>
      </c>
      <c r="S919" s="174" t="s">
        <v>311</v>
      </c>
    </row>
    <row r="920" spans="4:19" s="14" customFormat="1" ht="15.75" customHeight="1">
      <c r="D920" s="171"/>
      <c r="E920" s="172" t="s">
        <v>1111</v>
      </c>
      <c r="G920" s="180"/>
      <c r="P920" s="171" t="s">
        <v>320</v>
      </c>
      <c r="Q920" s="171" t="s">
        <v>314</v>
      </c>
      <c r="R920" s="171" t="s">
        <v>322</v>
      </c>
      <c r="S920" s="171" t="s">
        <v>311</v>
      </c>
    </row>
    <row r="921" spans="4:19" s="14" customFormat="1" ht="15.75" customHeight="1">
      <c r="D921" s="174"/>
      <c r="E921" s="175" t="s">
        <v>1112</v>
      </c>
      <c r="G921" s="176">
        <v>10.8</v>
      </c>
      <c r="P921" s="174" t="s">
        <v>320</v>
      </c>
      <c r="Q921" s="174" t="s">
        <v>320</v>
      </c>
      <c r="R921" s="174" t="s">
        <v>322</v>
      </c>
      <c r="S921" s="174" t="s">
        <v>311</v>
      </c>
    </row>
    <row r="922" spans="4:19" s="14" customFormat="1" ht="15.75" customHeight="1">
      <c r="D922" s="177"/>
      <c r="E922" s="178" t="s">
        <v>325</v>
      </c>
      <c r="G922" s="179">
        <v>26.4</v>
      </c>
      <c r="P922" s="177" t="s">
        <v>320</v>
      </c>
      <c r="Q922" s="177" t="s">
        <v>326</v>
      </c>
      <c r="R922" s="177" t="s">
        <v>322</v>
      </c>
      <c r="S922" s="177" t="s">
        <v>314</v>
      </c>
    </row>
    <row r="923" spans="1:16" s="14" customFormat="1" ht="24" customHeight="1">
      <c r="A923" s="163" t="s">
        <v>1113</v>
      </c>
      <c r="B923" s="163" t="s">
        <v>315</v>
      </c>
      <c r="C923" s="163" t="s">
        <v>1069</v>
      </c>
      <c r="D923" s="164" t="s">
        <v>1114</v>
      </c>
      <c r="E923" s="165" t="s">
        <v>1115</v>
      </c>
      <c r="F923" s="163" t="s">
        <v>400</v>
      </c>
      <c r="G923" s="166">
        <v>79.48</v>
      </c>
      <c r="H923" s="167"/>
      <c r="I923" s="167">
        <f>ROUND(G923*H923,2)</f>
        <v>0</v>
      </c>
      <c r="J923" s="168">
        <v>0</v>
      </c>
      <c r="K923" s="166">
        <f>G923*J923</f>
        <v>0</v>
      </c>
      <c r="L923" s="168">
        <v>0.01721</v>
      </c>
      <c r="M923" s="166">
        <f>G923*L923</f>
        <v>1.3678508</v>
      </c>
      <c r="N923" s="169">
        <v>20</v>
      </c>
      <c r="O923" s="170">
        <v>16</v>
      </c>
      <c r="P923" s="14" t="s">
        <v>320</v>
      </c>
    </row>
    <row r="924" spans="4:19" s="14" customFormat="1" ht="15.75" customHeight="1">
      <c r="D924" s="171"/>
      <c r="E924" s="172" t="s">
        <v>448</v>
      </c>
      <c r="G924" s="173"/>
      <c r="P924" s="171" t="s">
        <v>320</v>
      </c>
      <c r="Q924" s="171" t="s">
        <v>314</v>
      </c>
      <c r="R924" s="171" t="s">
        <v>322</v>
      </c>
      <c r="S924" s="171" t="s">
        <v>311</v>
      </c>
    </row>
    <row r="925" spans="4:19" s="14" customFormat="1" ht="15.75" customHeight="1">
      <c r="D925" s="174"/>
      <c r="E925" s="175" t="s">
        <v>980</v>
      </c>
      <c r="G925" s="176">
        <v>39.19</v>
      </c>
      <c r="P925" s="174" t="s">
        <v>320</v>
      </c>
      <c r="Q925" s="174" t="s">
        <v>320</v>
      </c>
      <c r="R925" s="174" t="s">
        <v>322</v>
      </c>
      <c r="S925" s="174" t="s">
        <v>311</v>
      </c>
    </row>
    <row r="926" spans="4:19" s="14" customFormat="1" ht="15.75" customHeight="1">
      <c r="D926" s="171"/>
      <c r="E926" s="172" t="s">
        <v>1116</v>
      </c>
      <c r="G926" s="180"/>
      <c r="P926" s="171" t="s">
        <v>320</v>
      </c>
      <c r="Q926" s="171" t="s">
        <v>314</v>
      </c>
      <c r="R926" s="171" t="s">
        <v>322</v>
      </c>
      <c r="S926" s="171" t="s">
        <v>311</v>
      </c>
    </row>
    <row r="927" spans="4:19" s="14" customFormat="1" ht="15.75" customHeight="1">
      <c r="D927" s="174"/>
      <c r="E927" s="175" t="s">
        <v>1117</v>
      </c>
      <c r="G927" s="176">
        <v>40.29</v>
      </c>
      <c r="P927" s="174" t="s">
        <v>320</v>
      </c>
      <c r="Q927" s="174" t="s">
        <v>320</v>
      </c>
      <c r="R927" s="174" t="s">
        <v>322</v>
      </c>
      <c r="S927" s="174" t="s">
        <v>311</v>
      </c>
    </row>
    <row r="928" spans="4:19" s="14" customFormat="1" ht="15.75" customHeight="1">
      <c r="D928" s="177"/>
      <c r="E928" s="178" t="s">
        <v>325</v>
      </c>
      <c r="G928" s="179">
        <v>79.48</v>
      </c>
      <c r="P928" s="177" t="s">
        <v>320</v>
      </c>
      <c r="Q928" s="177" t="s">
        <v>326</v>
      </c>
      <c r="R928" s="177" t="s">
        <v>322</v>
      </c>
      <c r="S928" s="177" t="s">
        <v>314</v>
      </c>
    </row>
    <row r="929" spans="1:16" s="14" customFormat="1" ht="13.5" customHeight="1">
      <c r="A929" s="163" t="s">
        <v>1118</v>
      </c>
      <c r="B929" s="163" t="s">
        <v>315</v>
      </c>
      <c r="C929" s="163" t="s">
        <v>1069</v>
      </c>
      <c r="D929" s="164" t="s">
        <v>1119</v>
      </c>
      <c r="E929" s="165" t="s">
        <v>1120</v>
      </c>
      <c r="F929" s="163" t="s">
        <v>400</v>
      </c>
      <c r="G929" s="166">
        <v>43.64</v>
      </c>
      <c r="H929" s="167"/>
      <c r="I929" s="167">
        <f>ROUND(G929*H929,2)</f>
        <v>0</v>
      </c>
      <c r="J929" s="168">
        <v>0.01998</v>
      </c>
      <c r="K929" s="166">
        <f>G929*J929</f>
        <v>0.8719272</v>
      </c>
      <c r="L929" s="168">
        <v>0</v>
      </c>
      <c r="M929" s="166">
        <f>G929*L929</f>
        <v>0</v>
      </c>
      <c r="N929" s="169">
        <v>20</v>
      </c>
      <c r="O929" s="170">
        <v>16</v>
      </c>
      <c r="P929" s="14" t="s">
        <v>320</v>
      </c>
    </row>
    <row r="930" spans="4:19" s="14" customFormat="1" ht="15.75" customHeight="1">
      <c r="D930" s="171"/>
      <c r="E930" s="172" t="s">
        <v>551</v>
      </c>
      <c r="G930" s="173"/>
      <c r="P930" s="171" t="s">
        <v>320</v>
      </c>
      <c r="Q930" s="171" t="s">
        <v>314</v>
      </c>
      <c r="R930" s="171" t="s">
        <v>322</v>
      </c>
      <c r="S930" s="171" t="s">
        <v>311</v>
      </c>
    </row>
    <row r="931" spans="4:19" s="14" customFormat="1" ht="15.75" customHeight="1">
      <c r="D931" s="174"/>
      <c r="E931" s="175" t="s">
        <v>1121</v>
      </c>
      <c r="G931" s="176">
        <v>6.62</v>
      </c>
      <c r="P931" s="174" t="s">
        <v>320</v>
      </c>
      <c r="Q931" s="174" t="s">
        <v>320</v>
      </c>
      <c r="R931" s="174" t="s">
        <v>322</v>
      </c>
      <c r="S931" s="174" t="s">
        <v>311</v>
      </c>
    </row>
    <row r="932" spans="4:19" s="14" customFormat="1" ht="15.75" customHeight="1">
      <c r="D932" s="171"/>
      <c r="E932" s="172" t="s">
        <v>453</v>
      </c>
      <c r="G932" s="180"/>
      <c r="P932" s="171" t="s">
        <v>320</v>
      </c>
      <c r="Q932" s="171" t="s">
        <v>314</v>
      </c>
      <c r="R932" s="171" t="s">
        <v>322</v>
      </c>
      <c r="S932" s="171" t="s">
        <v>311</v>
      </c>
    </row>
    <row r="933" spans="4:19" s="14" customFormat="1" ht="15.75" customHeight="1">
      <c r="D933" s="174"/>
      <c r="E933" s="175" t="s">
        <v>694</v>
      </c>
      <c r="G933" s="176">
        <v>7.8</v>
      </c>
      <c r="P933" s="174" t="s">
        <v>320</v>
      </c>
      <c r="Q933" s="174" t="s">
        <v>320</v>
      </c>
      <c r="R933" s="174" t="s">
        <v>322</v>
      </c>
      <c r="S933" s="174" t="s">
        <v>311</v>
      </c>
    </row>
    <row r="934" spans="4:19" s="14" customFormat="1" ht="15.75" customHeight="1">
      <c r="D934" s="171"/>
      <c r="E934" s="172" t="s">
        <v>473</v>
      </c>
      <c r="G934" s="180"/>
      <c r="P934" s="171" t="s">
        <v>320</v>
      </c>
      <c r="Q934" s="171" t="s">
        <v>314</v>
      </c>
      <c r="R934" s="171" t="s">
        <v>322</v>
      </c>
      <c r="S934" s="171" t="s">
        <v>311</v>
      </c>
    </row>
    <row r="935" spans="4:19" s="14" customFormat="1" ht="15.75" customHeight="1">
      <c r="D935" s="174"/>
      <c r="E935" s="175" t="s">
        <v>701</v>
      </c>
      <c r="G935" s="176">
        <v>20.74</v>
      </c>
      <c r="P935" s="174" t="s">
        <v>320</v>
      </c>
      <c r="Q935" s="174" t="s">
        <v>320</v>
      </c>
      <c r="R935" s="174" t="s">
        <v>322</v>
      </c>
      <c r="S935" s="174" t="s">
        <v>311</v>
      </c>
    </row>
    <row r="936" spans="4:19" s="14" customFormat="1" ht="15.75" customHeight="1">
      <c r="D936" s="171"/>
      <c r="E936" s="172" t="s">
        <v>1111</v>
      </c>
      <c r="G936" s="180"/>
      <c r="P936" s="171" t="s">
        <v>320</v>
      </c>
      <c r="Q936" s="171" t="s">
        <v>314</v>
      </c>
      <c r="R936" s="171" t="s">
        <v>322</v>
      </c>
      <c r="S936" s="171" t="s">
        <v>311</v>
      </c>
    </row>
    <row r="937" spans="4:19" s="14" customFormat="1" ht="15.75" customHeight="1">
      <c r="D937" s="174"/>
      <c r="E937" s="175" t="s">
        <v>1122</v>
      </c>
      <c r="G937" s="176">
        <v>8.48</v>
      </c>
      <c r="P937" s="174" t="s">
        <v>320</v>
      </c>
      <c r="Q937" s="174" t="s">
        <v>320</v>
      </c>
      <c r="R937" s="174" t="s">
        <v>322</v>
      </c>
      <c r="S937" s="174" t="s">
        <v>311</v>
      </c>
    </row>
    <row r="938" spans="4:19" s="14" customFormat="1" ht="15.75" customHeight="1">
      <c r="D938" s="177"/>
      <c r="E938" s="178" t="s">
        <v>325</v>
      </c>
      <c r="G938" s="179">
        <v>43.64</v>
      </c>
      <c r="P938" s="177" t="s">
        <v>320</v>
      </c>
      <c r="Q938" s="177" t="s">
        <v>326</v>
      </c>
      <c r="R938" s="177" t="s">
        <v>322</v>
      </c>
      <c r="S938" s="177" t="s">
        <v>314</v>
      </c>
    </row>
    <row r="939" spans="1:16" s="14" customFormat="1" ht="13.5" customHeight="1">
      <c r="A939" s="163" t="s">
        <v>1123</v>
      </c>
      <c r="B939" s="163" t="s">
        <v>315</v>
      </c>
      <c r="C939" s="163" t="s">
        <v>1069</v>
      </c>
      <c r="D939" s="164" t="s">
        <v>1124</v>
      </c>
      <c r="E939" s="165" t="s">
        <v>1125</v>
      </c>
      <c r="F939" s="163" t="s">
        <v>400</v>
      </c>
      <c r="G939" s="166">
        <v>87.96</v>
      </c>
      <c r="H939" s="167"/>
      <c r="I939" s="167">
        <f>ROUND(G939*H939,2)</f>
        <v>0</v>
      </c>
      <c r="J939" s="168">
        <v>0.01998</v>
      </c>
      <c r="K939" s="166">
        <f>G939*J939</f>
        <v>1.7574408</v>
      </c>
      <c r="L939" s="168">
        <v>0</v>
      </c>
      <c r="M939" s="166">
        <f>G939*L939</f>
        <v>0</v>
      </c>
      <c r="N939" s="169">
        <v>20</v>
      </c>
      <c r="O939" s="170">
        <v>16</v>
      </c>
      <c r="P939" s="14" t="s">
        <v>320</v>
      </c>
    </row>
    <row r="940" spans="4:19" s="14" customFormat="1" ht="15.75" customHeight="1">
      <c r="D940" s="171"/>
      <c r="E940" s="172" t="s">
        <v>448</v>
      </c>
      <c r="G940" s="173"/>
      <c r="P940" s="171" t="s">
        <v>320</v>
      </c>
      <c r="Q940" s="171" t="s">
        <v>314</v>
      </c>
      <c r="R940" s="171" t="s">
        <v>322</v>
      </c>
      <c r="S940" s="171" t="s">
        <v>311</v>
      </c>
    </row>
    <row r="941" spans="4:19" s="14" customFormat="1" ht="15.75" customHeight="1">
      <c r="D941" s="174"/>
      <c r="E941" s="175" t="s">
        <v>980</v>
      </c>
      <c r="G941" s="176">
        <v>39.19</v>
      </c>
      <c r="P941" s="174" t="s">
        <v>320</v>
      </c>
      <c r="Q941" s="174" t="s">
        <v>320</v>
      </c>
      <c r="R941" s="174" t="s">
        <v>322</v>
      </c>
      <c r="S941" s="174" t="s">
        <v>311</v>
      </c>
    </row>
    <row r="942" spans="4:19" s="14" customFormat="1" ht="15.75" customHeight="1">
      <c r="D942" s="171"/>
      <c r="E942" s="172" t="s">
        <v>1126</v>
      </c>
      <c r="G942" s="180"/>
      <c r="P942" s="171" t="s">
        <v>320</v>
      </c>
      <c r="Q942" s="171" t="s">
        <v>314</v>
      </c>
      <c r="R942" s="171" t="s">
        <v>322</v>
      </c>
      <c r="S942" s="171" t="s">
        <v>311</v>
      </c>
    </row>
    <row r="943" spans="4:19" s="14" customFormat="1" ht="15.75" customHeight="1">
      <c r="D943" s="174"/>
      <c r="E943" s="175" t="s">
        <v>1127</v>
      </c>
      <c r="G943" s="176">
        <v>48.77</v>
      </c>
      <c r="P943" s="174" t="s">
        <v>320</v>
      </c>
      <c r="Q943" s="174" t="s">
        <v>320</v>
      </c>
      <c r="R943" s="174" t="s">
        <v>322</v>
      </c>
      <c r="S943" s="174" t="s">
        <v>311</v>
      </c>
    </row>
    <row r="944" spans="4:19" s="14" customFormat="1" ht="15.75" customHeight="1">
      <c r="D944" s="177"/>
      <c r="E944" s="178" t="s">
        <v>325</v>
      </c>
      <c r="G944" s="179">
        <v>87.96</v>
      </c>
      <c r="P944" s="177" t="s">
        <v>320</v>
      </c>
      <c r="Q944" s="177" t="s">
        <v>326</v>
      </c>
      <c r="R944" s="177" t="s">
        <v>322</v>
      </c>
      <c r="S944" s="177" t="s">
        <v>314</v>
      </c>
    </row>
    <row r="945" spans="1:16" s="14" customFormat="1" ht="13.5" customHeight="1">
      <c r="A945" s="163" t="s">
        <v>1128</v>
      </c>
      <c r="B945" s="163" t="s">
        <v>315</v>
      </c>
      <c r="C945" s="163" t="s">
        <v>1069</v>
      </c>
      <c r="D945" s="164" t="s">
        <v>1129</v>
      </c>
      <c r="E945" s="165" t="s">
        <v>1130</v>
      </c>
      <c r="F945" s="163" t="s">
        <v>370</v>
      </c>
      <c r="G945" s="166">
        <v>24</v>
      </c>
      <c r="H945" s="167"/>
      <c r="I945" s="167">
        <f>ROUND(G945*H945,2)</f>
        <v>0</v>
      </c>
      <c r="J945" s="168">
        <v>0.03473</v>
      </c>
      <c r="K945" s="166">
        <f>G945*J945</f>
        <v>0.8335199999999999</v>
      </c>
      <c r="L945" s="168">
        <v>0</v>
      </c>
      <c r="M945" s="166">
        <f>G945*L945</f>
        <v>0</v>
      </c>
      <c r="N945" s="169">
        <v>20</v>
      </c>
      <c r="O945" s="170">
        <v>4</v>
      </c>
      <c r="P945" s="14" t="s">
        <v>320</v>
      </c>
    </row>
    <row r="946" spans="4:19" s="14" customFormat="1" ht="15.75" customHeight="1">
      <c r="D946" s="171"/>
      <c r="E946" s="172" t="s">
        <v>1131</v>
      </c>
      <c r="G946" s="173"/>
      <c r="P946" s="171" t="s">
        <v>320</v>
      </c>
      <c r="Q946" s="171" t="s">
        <v>314</v>
      </c>
      <c r="R946" s="171" t="s">
        <v>322</v>
      </c>
      <c r="S946" s="171" t="s">
        <v>311</v>
      </c>
    </row>
    <row r="947" spans="4:19" s="14" customFormat="1" ht="15.75" customHeight="1">
      <c r="D947" s="171"/>
      <c r="E947" s="172" t="s">
        <v>1031</v>
      </c>
      <c r="G947" s="173"/>
      <c r="P947" s="171" t="s">
        <v>320</v>
      </c>
      <c r="Q947" s="171" t="s">
        <v>314</v>
      </c>
      <c r="R947" s="171" t="s">
        <v>322</v>
      </c>
      <c r="S947" s="171" t="s">
        <v>311</v>
      </c>
    </row>
    <row r="948" spans="4:19" s="14" customFormat="1" ht="15.75" customHeight="1">
      <c r="D948" s="174"/>
      <c r="E948" s="175" t="s">
        <v>1132</v>
      </c>
      <c r="G948" s="176">
        <v>12</v>
      </c>
      <c r="P948" s="174" t="s">
        <v>320</v>
      </c>
      <c r="Q948" s="174" t="s">
        <v>320</v>
      </c>
      <c r="R948" s="174" t="s">
        <v>322</v>
      </c>
      <c r="S948" s="174" t="s">
        <v>311</v>
      </c>
    </row>
    <row r="949" spans="4:19" s="14" customFormat="1" ht="15.75" customHeight="1">
      <c r="D949" s="171"/>
      <c r="E949" s="172" t="s">
        <v>1032</v>
      </c>
      <c r="G949" s="180"/>
      <c r="P949" s="171" t="s">
        <v>320</v>
      </c>
      <c r="Q949" s="171" t="s">
        <v>314</v>
      </c>
      <c r="R949" s="171" t="s">
        <v>322</v>
      </c>
      <c r="S949" s="171" t="s">
        <v>311</v>
      </c>
    </row>
    <row r="950" spans="4:19" s="14" customFormat="1" ht="15.75" customHeight="1">
      <c r="D950" s="174"/>
      <c r="E950" s="175" t="s">
        <v>1132</v>
      </c>
      <c r="G950" s="176">
        <v>12</v>
      </c>
      <c r="P950" s="174" t="s">
        <v>320</v>
      </c>
      <c r="Q950" s="174" t="s">
        <v>320</v>
      </c>
      <c r="R950" s="174" t="s">
        <v>322</v>
      </c>
      <c r="S950" s="174" t="s">
        <v>311</v>
      </c>
    </row>
    <row r="951" spans="4:19" s="14" customFormat="1" ht="15.75" customHeight="1">
      <c r="D951" s="177"/>
      <c r="E951" s="178" t="s">
        <v>325</v>
      </c>
      <c r="G951" s="179">
        <v>24</v>
      </c>
      <c r="P951" s="177" t="s">
        <v>320</v>
      </c>
      <c r="Q951" s="177" t="s">
        <v>326</v>
      </c>
      <c r="R951" s="177" t="s">
        <v>322</v>
      </c>
      <c r="S951" s="177" t="s">
        <v>314</v>
      </c>
    </row>
    <row r="952" spans="1:16" s="14" customFormat="1" ht="13.5" customHeight="1">
      <c r="A952" s="163" t="s">
        <v>1133</v>
      </c>
      <c r="B952" s="163" t="s">
        <v>315</v>
      </c>
      <c r="C952" s="163" t="s">
        <v>1069</v>
      </c>
      <c r="D952" s="164" t="s">
        <v>1134</v>
      </c>
      <c r="E952" s="165" t="s">
        <v>1135</v>
      </c>
      <c r="F952" s="163" t="s">
        <v>330</v>
      </c>
      <c r="G952" s="166">
        <v>10</v>
      </c>
      <c r="H952" s="167"/>
      <c r="I952" s="167">
        <f>ROUND(G952*H952,2)</f>
        <v>0</v>
      </c>
      <c r="J952" s="168">
        <v>4E-05</v>
      </c>
      <c r="K952" s="166">
        <f>G952*J952</f>
        <v>0.0004</v>
      </c>
      <c r="L952" s="168">
        <v>0</v>
      </c>
      <c r="M952" s="166">
        <f>G952*L952</f>
        <v>0</v>
      </c>
      <c r="N952" s="169">
        <v>20</v>
      </c>
      <c r="O952" s="170">
        <v>16</v>
      </c>
      <c r="P952" s="14" t="s">
        <v>320</v>
      </c>
    </row>
    <row r="953" spans="4:19" s="14" customFormat="1" ht="15.75" customHeight="1">
      <c r="D953" s="171"/>
      <c r="E953" s="172" t="s">
        <v>1136</v>
      </c>
      <c r="G953" s="173"/>
      <c r="P953" s="171" t="s">
        <v>320</v>
      </c>
      <c r="Q953" s="171" t="s">
        <v>314</v>
      </c>
      <c r="R953" s="171" t="s">
        <v>322</v>
      </c>
      <c r="S953" s="171" t="s">
        <v>311</v>
      </c>
    </row>
    <row r="954" spans="4:19" s="14" customFormat="1" ht="15.75" customHeight="1">
      <c r="D954" s="174"/>
      <c r="E954" s="175" t="s">
        <v>373</v>
      </c>
      <c r="G954" s="176">
        <v>10</v>
      </c>
      <c r="P954" s="174" t="s">
        <v>320</v>
      </c>
      <c r="Q954" s="174" t="s">
        <v>320</v>
      </c>
      <c r="R954" s="174" t="s">
        <v>322</v>
      </c>
      <c r="S954" s="174" t="s">
        <v>311</v>
      </c>
    </row>
    <row r="955" spans="4:19" s="14" customFormat="1" ht="15.75" customHeight="1">
      <c r="D955" s="177"/>
      <c r="E955" s="178" t="s">
        <v>325</v>
      </c>
      <c r="G955" s="179">
        <v>10</v>
      </c>
      <c r="P955" s="177" t="s">
        <v>320</v>
      </c>
      <c r="Q955" s="177" t="s">
        <v>326</v>
      </c>
      <c r="R955" s="177" t="s">
        <v>322</v>
      </c>
      <c r="S955" s="177" t="s">
        <v>314</v>
      </c>
    </row>
    <row r="956" spans="1:16" s="14" customFormat="1" ht="13.5" customHeight="1">
      <c r="A956" s="181" t="s">
        <v>1137</v>
      </c>
      <c r="B956" s="181" t="s">
        <v>430</v>
      </c>
      <c r="C956" s="181" t="s">
        <v>431</v>
      </c>
      <c r="D956" s="182" t="s">
        <v>1138</v>
      </c>
      <c r="E956" s="183" t="s">
        <v>1139</v>
      </c>
      <c r="F956" s="181" t="s">
        <v>330</v>
      </c>
      <c r="G956" s="184">
        <v>10</v>
      </c>
      <c r="H956" s="185"/>
      <c r="I956" s="185">
        <f>ROUND(G956*H956,2)</f>
        <v>0</v>
      </c>
      <c r="J956" s="186">
        <v>0.0075</v>
      </c>
      <c r="K956" s="184">
        <f>G956*J956</f>
        <v>0.075</v>
      </c>
      <c r="L956" s="186">
        <v>0</v>
      </c>
      <c r="M956" s="184">
        <f>G956*L956</f>
        <v>0</v>
      </c>
      <c r="N956" s="187">
        <v>20</v>
      </c>
      <c r="O956" s="188">
        <v>32</v>
      </c>
      <c r="P956" s="189" t="s">
        <v>320</v>
      </c>
    </row>
    <row r="957" spans="1:16" s="14" customFormat="1" ht="13.5" customHeight="1">
      <c r="A957" s="163" t="s">
        <v>1140</v>
      </c>
      <c r="B957" s="163" t="s">
        <v>315</v>
      </c>
      <c r="C957" s="163" t="s">
        <v>1069</v>
      </c>
      <c r="D957" s="164" t="s">
        <v>1141</v>
      </c>
      <c r="E957" s="165" t="s">
        <v>1142</v>
      </c>
      <c r="F957" s="163" t="s">
        <v>330</v>
      </c>
      <c r="G957" s="166">
        <v>1</v>
      </c>
      <c r="H957" s="167"/>
      <c r="I957" s="167">
        <f>ROUND(G957*H957,2)</f>
        <v>0</v>
      </c>
      <c r="J957" s="168">
        <v>0.00022</v>
      </c>
      <c r="K957" s="166">
        <f>G957*J957</f>
        <v>0.00022</v>
      </c>
      <c r="L957" s="168">
        <v>0</v>
      </c>
      <c r="M957" s="166">
        <f>G957*L957</f>
        <v>0</v>
      </c>
      <c r="N957" s="169">
        <v>20</v>
      </c>
      <c r="O957" s="170">
        <v>16</v>
      </c>
      <c r="P957" s="14" t="s">
        <v>320</v>
      </c>
    </row>
    <row r="958" spans="4:19" s="14" customFormat="1" ht="15.75" customHeight="1">
      <c r="D958" s="171"/>
      <c r="E958" s="172" t="s">
        <v>1143</v>
      </c>
      <c r="G958" s="173"/>
      <c r="P958" s="171" t="s">
        <v>320</v>
      </c>
      <c r="Q958" s="171" t="s">
        <v>314</v>
      </c>
      <c r="R958" s="171" t="s">
        <v>322</v>
      </c>
      <c r="S958" s="171" t="s">
        <v>311</v>
      </c>
    </row>
    <row r="959" spans="4:19" s="14" customFormat="1" ht="15.75" customHeight="1">
      <c r="D959" s="171"/>
      <c r="E959" s="172" t="s">
        <v>1144</v>
      </c>
      <c r="G959" s="173"/>
      <c r="P959" s="171" t="s">
        <v>320</v>
      </c>
      <c r="Q959" s="171" t="s">
        <v>314</v>
      </c>
      <c r="R959" s="171" t="s">
        <v>322</v>
      </c>
      <c r="S959" s="171" t="s">
        <v>311</v>
      </c>
    </row>
    <row r="960" spans="4:19" s="14" customFormat="1" ht="15.75" customHeight="1">
      <c r="D960" s="174"/>
      <c r="E960" s="175" t="s">
        <v>314</v>
      </c>
      <c r="G960" s="176">
        <v>1</v>
      </c>
      <c r="P960" s="174" t="s">
        <v>320</v>
      </c>
      <c r="Q960" s="174" t="s">
        <v>320</v>
      </c>
      <c r="R960" s="174" t="s">
        <v>322</v>
      </c>
      <c r="S960" s="174" t="s">
        <v>311</v>
      </c>
    </row>
    <row r="961" spans="4:19" s="14" customFormat="1" ht="15.75" customHeight="1">
      <c r="D961" s="177"/>
      <c r="E961" s="178" t="s">
        <v>325</v>
      </c>
      <c r="G961" s="179">
        <v>1</v>
      </c>
      <c r="P961" s="177" t="s">
        <v>320</v>
      </c>
      <c r="Q961" s="177" t="s">
        <v>326</v>
      </c>
      <c r="R961" s="177" t="s">
        <v>322</v>
      </c>
      <c r="S961" s="177" t="s">
        <v>314</v>
      </c>
    </row>
    <row r="962" spans="1:16" s="14" customFormat="1" ht="13.5" customHeight="1">
      <c r="A962" s="163" t="s">
        <v>1145</v>
      </c>
      <c r="B962" s="163" t="s">
        <v>315</v>
      </c>
      <c r="C962" s="163" t="s">
        <v>1069</v>
      </c>
      <c r="D962" s="164" t="s">
        <v>1146</v>
      </c>
      <c r="E962" s="165" t="s">
        <v>1147</v>
      </c>
      <c r="F962" s="163" t="s">
        <v>251</v>
      </c>
      <c r="G962" s="166">
        <v>2825.325</v>
      </c>
      <c r="H962" s="167"/>
      <c r="I962" s="167">
        <f>ROUND(G962*H962,2)</f>
        <v>0</v>
      </c>
      <c r="J962" s="168">
        <v>0</v>
      </c>
      <c r="K962" s="166">
        <f>G962*J962</f>
        <v>0</v>
      </c>
      <c r="L962" s="168">
        <v>0</v>
      </c>
      <c r="M962" s="166">
        <f>G962*L962</f>
        <v>0</v>
      </c>
      <c r="N962" s="169">
        <v>20</v>
      </c>
      <c r="O962" s="170">
        <v>16</v>
      </c>
      <c r="P962" s="14" t="s">
        <v>320</v>
      </c>
    </row>
    <row r="963" spans="2:16" s="136" customFormat="1" ht="12.75" customHeight="1">
      <c r="B963" s="141" t="s">
        <v>268</v>
      </c>
      <c r="D963" s="142" t="s">
        <v>1148</v>
      </c>
      <c r="E963" s="142" t="s">
        <v>1149</v>
      </c>
      <c r="I963" s="143">
        <f>SUM(I964:I1138)</f>
        <v>0</v>
      </c>
      <c r="K963" s="144">
        <f>SUM(K964:K1138)</f>
        <v>1.3802776000000003</v>
      </c>
      <c r="M963" s="144">
        <f>SUM(M964:M1138)</f>
        <v>4.708458</v>
      </c>
      <c r="P963" s="142" t="s">
        <v>314</v>
      </c>
    </row>
    <row r="964" spans="1:16" s="14" customFormat="1" ht="13.5" customHeight="1">
      <c r="A964" s="163" t="s">
        <v>1150</v>
      </c>
      <c r="B964" s="163" t="s">
        <v>315</v>
      </c>
      <c r="C964" s="163" t="s">
        <v>1148</v>
      </c>
      <c r="D964" s="164" t="s">
        <v>1151</v>
      </c>
      <c r="E964" s="165" t="s">
        <v>1152</v>
      </c>
      <c r="F964" s="163" t="s">
        <v>370</v>
      </c>
      <c r="G964" s="166">
        <v>2</v>
      </c>
      <c r="H964" s="167"/>
      <c r="I964" s="167">
        <f>ROUND(G964*H964,2)</f>
        <v>0</v>
      </c>
      <c r="J964" s="168">
        <v>0</v>
      </c>
      <c r="K964" s="166">
        <f>G964*J964</f>
        <v>0</v>
      </c>
      <c r="L964" s="168">
        <v>0</v>
      </c>
      <c r="M964" s="166">
        <f>G964*L964</f>
        <v>0</v>
      </c>
      <c r="N964" s="169">
        <v>20</v>
      </c>
      <c r="O964" s="170">
        <v>16</v>
      </c>
      <c r="P964" s="14" t="s">
        <v>320</v>
      </c>
    </row>
    <row r="965" spans="4:19" s="14" customFormat="1" ht="15.75" customHeight="1">
      <c r="D965" s="171"/>
      <c r="E965" s="172" t="s">
        <v>453</v>
      </c>
      <c r="G965" s="173"/>
      <c r="P965" s="171" t="s">
        <v>320</v>
      </c>
      <c r="Q965" s="171" t="s">
        <v>314</v>
      </c>
      <c r="R965" s="171" t="s">
        <v>322</v>
      </c>
      <c r="S965" s="171" t="s">
        <v>311</v>
      </c>
    </row>
    <row r="966" spans="4:19" s="14" customFormat="1" ht="15.75" customHeight="1">
      <c r="D966" s="174"/>
      <c r="E966" s="175" t="s">
        <v>1153</v>
      </c>
      <c r="G966" s="176">
        <v>2</v>
      </c>
      <c r="P966" s="174" t="s">
        <v>320</v>
      </c>
      <c r="Q966" s="174" t="s">
        <v>320</v>
      </c>
      <c r="R966" s="174" t="s">
        <v>322</v>
      </c>
      <c r="S966" s="174" t="s">
        <v>311</v>
      </c>
    </row>
    <row r="967" spans="4:19" s="14" customFormat="1" ht="15.75" customHeight="1">
      <c r="D967" s="177"/>
      <c r="E967" s="178" t="s">
        <v>325</v>
      </c>
      <c r="G967" s="179">
        <v>2</v>
      </c>
      <c r="P967" s="177" t="s">
        <v>320</v>
      </c>
      <c r="Q967" s="177" t="s">
        <v>326</v>
      </c>
      <c r="R967" s="177" t="s">
        <v>322</v>
      </c>
      <c r="S967" s="177" t="s">
        <v>314</v>
      </c>
    </row>
    <row r="968" spans="1:16" s="14" customFormat="1" ht="13.5" customHeight="1">
      <c r="A968" s="181" t="s">
        <v>1154</v>
      </c>
      <c r="B968" s="181" t="s">
        <v>430</v>
      </c>
      <c r="C968" s="181" t="s">
        <v>431</v>
      </c>
      <c r="D968" s="182" t="s">
        <v>1155</v>
      </c>
      <c r="E968" s="183" t="s">
        <v>1156</v>
      </c>
      <c r="F968" s="181" t="s">
        <v>845</v>
      </c>
      <c r="G968" s="184">
        <v>2</v>
      </c>
      <c r="H968" s="185"/>
      <c r="I968" s="185">
        <f>ROUND(G968*H968,2)</f>
        <v>0</v>
      </c>
      <c r="J968" s="186">
        <v>0</v>
      </c>
      <c r="K968" s="184">
        <f>G968*J968</f>
        <v>0</v>
      </c>
      <c r="L968" s="186">
        <v>0</v>
      </c>
      <c r="M968" s="184">
        <f>G968*L968</f>
        <v>0</v>
      </c>
      <c r="N968" s="187">
        <v>20</v>
      </c>
      <c r="O968" s="188">
        <v>32</v>
      </c>
      <c r="P968" s="189" t="s">
        <v>320</v>
      </c>
    </row>
    <row r="969" spans="4:19" s="14" customFormat="1" ht="15.75" customHeight="1">
      <c r="D969" s="171"/>
      <c r="E969" s="172" t="s">
        <v>453</v>
      </c>
      <c r="G969" s="173"/>
      <c r="P969" s="171" t="s">
        <v>320</v>
      </c>
      <c r="Q969" s="171" t="s">
        <v>314</v>
      </c>
      <c r="R969" s="171" t="s">
        <v>322</v>
      </c>
      <c r="S969" s="171" t="s">
        <v>311</v>
      </c>
    </row>
    <row r="970" spans="4:19" s="14" customFormat="1" ht="15.75" customHeight="1">
      <c r="D970" s="174"/>
      <c r="E970" s="175" t="s">
        <v>320</v>
      </c>
      <c r="G970" s="176">
        <v>2</v>
      </c>
      <c r="P970" s="174" t="s">
        <v>320</v>
      </c>
      <c r="Q970" s="174" t="s">
        <v>320</v>
      </c>
      <c r="R970" s="174" t="s">
        <v>322</v>
      </c>
      <c r="S970" s="174" t="s">
        <v>311</v>
      </c>
    </row>
    <row r="971" spans="4:19" s="14" customFormat="1" ht="15.75" customHeight="1">
      <c r="D971" s="177"/>
      <c r="E971" s="178" t="s">
        <v>325</v>
      </c>
      <c r="G971" s="179">
        <v>2</v>
      </c>
      <c r="P971" s="177" t="s">
        <v>320</v>
      </c>
      <c r="Q971" s="177" t="s">
        <v>326</v>
      </c>
      <c r="R971" s="177" t="s">
        <v>322</v>
      </c>
      <c r="S971" s="177" t="s">
        <v>314</v>
      </c>
    </row>
    <row r="972" spans="1:16" s="14" customFormat="1" ht="13.5" customHeight="1">
      <c r="A972" s="163" t="s">
        <v>1157</v>
      </c>
      <c r="B972" s="163" t="s">
        <v>315</v>
      </c>
      <c r="C972" s="163" t="s">
        <v>1148</v>
      </c>
      <c r="D972" s="164" t="s">
        <v>1158</v>
      </c>
      <c r="E972" s="165" t="s">
        <v>1159</v>
      </c>
      <c r="F972" s="163" t="s">
        <v>400</v>
      </c>
      <c r="G972" s="166">
        <v>111.72</v>
      </c>
      <c r="H972" s="167"/>
      <c r="I972" s="167">
        <f>ROUND(G972*H972,2)</f>
        <v>0</v>
      </c>
      <c r="J972" s="168">
        <v>0</v>
      </c>
      <c r="K972" s="166">
        <f>G972*J972</f>
        <v>0</v>
      </c>
      <c r="L972" s="168">
        <v>0.02465</v>
      </c>
      <c r="M972" s="166">
        <f>G972*L972</f>
        <v>2.753898</v>
      </c>
      <c r="N972" s="169">
        <v>20</v>
      </c>
      <c r="O972" s="170">
        <v>16</v>
      </c>
      <c r="P972" s="14" t="s">
        <v>320</v>
      </c>
    </row>
    <row r="973" spans="4:19" s="14" customFormat="1" ht="15.75" customHeight="1">
      <c r="D973" s="171"/>
      <c r="E973" s="172" t="s">
        <v>584</v>
      </c>
      <c r="G973" s="173"/>
      <c r="P973" s="171" t="s">
        <v>320</v>
      </c>
      <c r="Q973" s="171" t="s">
        <v>314</v>
      </c>
      <c r="R973" s="171" t="s">
        <v>322</v>
      </c>
      <c r="S973" s="171" t="s">
        <v>311</v>
      </c>
    </row>
    <row r="974" spans="4:19" s="14" customFormat="1" ht="15.75" customHeight="1">
      <c r="D974" s="174"/>
      <c r="E974" s="175" t="s">
        <v>542</v>
      </c>
      <c r="G974" s="176">
        <v>15.6</v>
      </c>
      <c r="P974" s="174" t="s">
        <v>320</v>
      </c>
      <c r="Q974" s="174" t="s">
        <v>320</v>
      </c>
      <c r="R974" s="174" t="s">
        <v>322</v>
      </c>
      <c r="S974" s="174" t="s">
        <v>311</v>
      </c>
    </row>
    <row r="975" spans="4:19" s="14" customFormat="1" ht="15.75" customHeight="1">
      <c r="D975" s="171"/>
      <c r="E975" s="172" t="s">
        <v>464</v>
      </c>
      <c r="G975" s="180"/>
      <c r="P975" s="171" t="s">
        <v>320</v>
      </c>
      <c r="Q975" s="171" t="s">
        <v>314</v>
      </c>
      <c r="R975" s="171" t="s">
        <v>322</v>
      </c>
      <c r="S975" s="171" t="s">
        <v>311</v>
      </c>
    </row>
    <row r="976" spans="4:19" s="14" customFormat="1" ht="15.75" customHeight="1">
      <c r="D976" s="174"/>
      <c r="E976" s="175" t="s">
        <v>543</v>
      </c>
      <c r="G976" s="176">
        <v>18.72</v>
      </c>
      <c r="P976" s="174" t="s">
        <v>320</v>
      </c>
      <c r="Q976" s="174" t="s">
        <v>320</v>
      </c>
      <c r="R976" s="174" t="s">
        <v>322</v>
      </c>
      <c r="S976" s="174" t="s">
        <v>311</v>
      </c>
    </row>
    <row r="977" spans="4:19" s="14" customFormat="1" ht="15.75" customHeight="1">
      <c r="D977" s="171"/>
      <c r="E977" s="172" t="s">
        <v>716</v>
      </c>
      <c r="G977" s="180"/>
      <c r="P977" s="171" t="s">
        <v>320</v>
      </c>
      <c r="Q977" s="171" t="s">
        <v>314</v>
      </c>
      <c r="R977" s="171" t="s">
        <v>322</v>
      </c>
      <c r="S977" s="171" t="s">
        <v>311</v>
      </c>
    </row>
    <row r="978" spans="4:19" s="14" customFormat="1" ht="15.75" customHeight="1">
      <c r="D978" s="174"/>
      <c r="E978" s="175" t="s">
        <v>1088</v>
      </c>
      <c r="G978" s="176">
        <v>18.6</v>
      </c>
      <c r="P978" s="174" t="s">
        <v>320</v>
      </c>
      <c r="Q978" s="174" t="s">
        <v>320</v>
      </c>
      <c r="R978" s="174" t="s">
        <v>322</v>
      </c>
      <c r="S978" s="174" t="s">
        <v>311</v>
      </c>
    </row>
    <row r="979" spans="4:19" s="14" customFormat="1" ht="15.75" customHeight="1">
      <c r="D979" s="171"/>
      <c r="E979" s="172" t="s">
        <v>718</v>
      </c>
      <c r="G979" s="180"/>
      <c r="P979" s="171" t="s">
        <v>320</v>
      </c>
      <c r="Q979" s="171" t="s">
        <v>314</v>
      </c>
      <c r="R979" s="171" t="s">
        <v>322</v>
      </c>
      <c r="S979" s="171" t="s">
        <v>311</v>
      </c>
    </row>
    <row r="980" spans="4:19" s="14" customFormat="1" ht="15.75" customHeight="1">
      <c r="D980" s="174"/>
      <c r="E980" s="175" t="s">
        <v>1088</v>
      </c>
      <c r="G980" s="176">
        <v>18.6</v>
      </c>
      <c r="P980" s="174" t="s">
        <v>320</v>
      </c>
      <c r="Q980" s="174" t="s">
        <v>320</v>
      </c>
      <c r="R980" s="174" t="s">
        <v>322</v>
      </c>
      <c r="S980" s="174" t="s">
        <v>311</v>
      </c>
    </row>
    <row r="981" spans="4:19" s="14" customFormat="1" ht="15.75" customHeight="1">
      <c r="D981" s="171"/>
      <c r="E981" s="172" t="s">
        <v>720</v>
      </c>
      <c r="G981" s="180"/>
      <c r="P981" s="171" t="s">
        <v>320</v>
      </c>
      <c r="Q981" s="171" t="s">
        <v>314</v>
      </c>
      <c r="R981" s="171" t="s">
        <v>322</v>
      </c>
      <c r="S981" s="171" t="s">
        <v>311</v>
      </c>
    </row>
    <row r="982" spans="4:19" s="14" customFormat="1" ht="15.75" customHeight="1">
      <c r="D982" s="174"/>
      <c r="E982" s="175" t="s">
        <v>1106</v>
      </c>
      <c r="G982" s="176">
        <v>20.1</v>
      </c>
      <c r="P982" s="174" t="s">
        <v>320</v>
      </c>
      <c r="Q982" s="174" t="s">
        <v>320</v>
      </c>
      <c r="R982" s="174" t="s">
        <v>322</v>
      </c>
      <c r="S982" s="174" t="s">
        <v>311</v>
      </c>
    </row>
    <row r="983" spans="4:19" s="14" customFormat="1" ht="15.75" customHeight="1">
      <c r="D983" s="171"/>
      <c r="E983" s="172" t="s">
        <v>722</v>
      </c>
      <c r="G983" s="180"/>
      <c r="P983" s="171" t="s">
        <v>320</v>
      </c>
      <c r="Q983" s="171" t="s">
        <v>314</v>
      </c>
      <c r="R983" s="171" t="s">
        <v>322</v>
      </c>
      <c r="S983" s="171" t="s">
        <v>311</v>
      </c>
    </row>
    <row r="984" spans="4:19" s="14" customFormat="1" ht="15.75" customHeight="1">
      <c r="D984" s="174"/>
      <c r="E984" s="175" t="s">
        <v>1106</v>
      </c>
      <c r="G984" s="176">
        <v>20.1</v>
      </c>
      <c r="P984" s="174" t="s">
        <v>320</v>
      </c>
      <c r="Q984" s="174" t="s">
        <v>320</v>
      </c>
      <c r="R984" s="174" t="s">
        <v>322</v>
      </c>
      <c r="S984" s="174" t="s">
        <v>311</v>
      </c>
    </row>
    <row r="985" spans="4:19" s="14" customFormat="1" ht="15.75" customHeight="1">
      <c r="D985" s="177"/>
      <c r="E985" s="178" t="s">
        <v>325</v>
      </c>
      <c r="G985" s="179">
        <v>111.72</v>
      </c>
      <c r="P985" s="177" t="s">
        <v>320</v>
      </c>
      <c r="Q985" s="177" t="s">
        <v>326</v>
      </c>
      <c r="R985" s="177" t="s">
        <v>322</v>
      </c>
      <c r="S985" s="177" t="s">
        <v>314</v>
      </c>
    </row>
    <row r="986" spans="1:16" s="14" customFormat="1" ht="13.5" customHeight="1">
      <c r="A986" s="163" t="s">
        <v>1160</v>
      </c>
      <c r="B986" s="163" t="s">
        <v>315</v>
      </c>
      <c r="C986" s="163" t="s">
        <v>1148</v>
      </c>
      <c r="D986" s="164" t="s">
        <v>1161</v>
      </c>
      <c r="E986" s="165" t="s">
        <v>1162</v>
      </c>
      <c r="F986" s="163" t="s">
        <v>400</v>
      </c>
      <c r="G986" s="166">
        <v>34.32</v>
      </c>
      <c r="H986" s="167"/>
      <c r="I986" s="167">
        <f>ROUND(G986*H986,2)</f>
        <v>0</v>
      </c>
      <c r="J986" s="168">
        <v>0</v>
      </c>
      <c r="K986" s="166">
        <f>G986*J986</f>
        <v>0</v>
      </c>
      <c r="L986" s="168">
        <v>0.008</v>
      </c>
      <c r="M986" s="166">
        <f>G986*L986</f>
        <v>0.27456</v>
      </c>
      <c r="N986" s="169">
        <v>20</v>
      </c>
      <c r="O986" s="170">
        <v>16</v>
      </c>
      <c r="P986" s="14" t="s">
        <v>320</v>
      </c>
    </row>
    <row r="987" spans="4:19" s="14" customFormat="1" ht="15.75" customHeight="1">
      <c r="D987" s="171"/>
      <c r="E987" s="172" t="s">
        <v>584</v>
      </c>
      <c r="G987" s="173"/>
      <c r="P987" s="171" t="s">
        <v>320</v>
      </c>
      <c r="Q987" s="171" t="s">
        <v>314</v>
      </c>
      <c r="R987" s="171" t="s">
        <v>322</v>
      </c>
      <c r="S987" s="171" t="s">
        <v>311</v>
      </c>
    </row>
    <row r="988" spans="4:19" s="14" customFormat="1" ht="15.75" customHeight="1">
      <c r="D988" s="174"/>
      <c r="E988" s="175" t="s">
        <v>1163</v>
      </c>
      <c r="G988" s="176">
        <v>15.6</v>
      </c>
      <c r="P988" s="174" t="s">
        <v>320</v>
      </c>
      <c r="Q988" s="174" t="s">
        <v>320</v>
      </c>
      <c r="R988" s="174" t="s">
        <v>322</v>
      </c>
      <c r="S988" s="174" t="s">
        <v>311</v>
      </c>
    </row>
    <row r="989" spans="4:19" s="14" customFormat="1" ht="15.75" customHeight="1">
      <c r="D989" s="171"/>
      <c r="E989" s="172" t="s">
        <v>464</v>
      </c>
      <c r="G989" s="180"/>
      <c r="P989" s="171" t="s">
        <v>320</v>
      </c>
      <c r="Q989" s="171" t="s">
        <v>314</v>
      </c>
      <c r="R989" s="171" t="s">
        <v>322</v>
      </c>
      <c r="S989" s="171" t="s">
        <v>311</v>
      </c>
    </row>
    <row r="990" spans="4:19" s="14" customFormat="1" ht="15.75" customHeight="1">
      <c r="D990" s="174"/>
      <c r="E990" s="175" t="s">
        <v>1164</v>
      </c>
      <c r="G990" s="176">
        <v>18.72</v>
      </c>
      <c r="P990" s="174" t="s">
        <v>320</v>
      </c>
      <c r="Q990" s="174" t="s">
        <v>320</v>
      </c>
      <c r="R990" s="174" t="s">
        <v>322</v>
      </c>
      <c r="S990" s="174" t="s">
        <v>311</v>
      </c>
    </row>
    <row r="991" spans="4:19" s="14" customFormat="1" ht="15.75" customHeight="1">
      <c r="D991" s="177"/>
      <c r="E991" s="178" t="s">
        <v>325</v>
      </c>
      <c r="G991" s="179">
        <v>34.32</v>
      </c>
      <c r="P991" s="177" t="s">
        <v>320</v>
      </c>
      <c r="Q991" s="177" t="s">
        <v>326</v>
      </c>
      <c r="R991" s="177" t="s">
        <v>322</v>
      </c>
      <c r="S991" s="177" t="s">
        <v>314</v>
      </c>
    </row>
    <row r="992" spans="1:16" s="14" customFormat="1" ht="13.5" customHeight="1">
      <c r="A992" s="163" t="s">
        <v>1165</v>
      </c>
      <c r="B992" s="163" t="s">
        <v>315</v>
      </c>
      <c r="C992" s="163" t="s">
        <v>1148</v>
      </c>
      <c r="D992" s="164" t="s">
        <v>1166</v>
      </c>
      <c r="E992" s="165" t="s">
        <v>1167</v>
      </c>
      <c r="F992" s="163" t="s">
        <v>400</v>
      </c>
      <c r="G992" s="166">
        <v>1.38</v>
      </c>
      <c r="H992" s="167"/>
      <c r="I992" s="167">
        <f>ROUND(G992*H992,2)</f>
        <v>0</v>
      </c>
      <c r="J992" s="168">
        <v>0.00026</v>
      </c>
      <c r="K992" s="166">
        <f>G992*J992</f>
        <v>0.00035879999999999994</v>
      </c>
      <c r="L992" s="168">
        <v>0</v>
      </c>
      <c r="M992" s="166">
        <f>G992*L992</f>
        <v>0</v>
      </c>
      <c r="N992" s="169">
        <v>20</v>
      </c>
      <c r="O992" s="170">
        <v>16</v>
      </c>
      <c r="P992" s="14" t="s">
        <v>320</v>
      </c>
    </row>
    <row r="993" spans="4:19" s="14" customFormat="1" ht="15.75" customHeight="1">
      <c r="D993" s="171"/>
      <c r="E993" s="172" t="s">
        <v>1168</v>
      </c>
      <c r="G993" s="173"/>
      <c r="P993" s="171" t="s">
        <v>320</v>
      </c>
      <c r="Q993" s="171" t="s">
        <v>314</v>
      </c>
      <c r="R993" s="171" t="s">
        <v>322</v>
      </c>
      <c r="S993" s="171" t="s">
        <v>311</v>
      </c>
    </row>
    <row r="994" spans="4:19" s="14" customFormat="1" ht="15.75" customHeight="1">
      <c r="D994" s="174"/>
      <c r="E994" s="175" t="s">
        <v>1169</v>
      </c>
      <c r="G994" s="176">
        <v>1.38</v>
      </c>
      <c r="P994" s="174" t="s">
        <v>320</v>
      </c>
      <c r="Q994" s="174" t="s">
        <v>320</v>
      </c>
      <c r="R994" s="174" t="s">
        <v>322</v>
      </c>
      <c r="S994" s="174" t="s">
        <v>311</v>
      </c>
    </row>
    <row r="995" spans="4:19" s="14" customFormat="1" ht="15.75" customHeight="1">
      <c r="D995" s="177"/>
      <c r="E995" s="178" t="s">
        <v>325</v>
      </c>
      <c r="G995" s="179">
        <v>1.38</v>
      </c>
      <c r="P995" s="177" t="s">
        <v>320</v>
      </c>
      <c r="Q995" s="177" t="s">
        <v>326</v>
      </c>
      <c r="R995" s="177" t="s">
        <v>322</v>
      </c>
      <c r="S995" s="177" t="s">
        <v>314</v>
      </c>
    </row>
    <row r="996" spans="1:16" s="14" customFormat="1" ht="13.5" customHeight="1">
      <c r="A996" s="181" t="s">
        <v>1170</v>
      </c>
      <c r="B996" s="181" t="s">
        <v>430</v>
      </c>
      <c r="C996" s="181" t="s">
        <v>431</v>
      </c>
      <c r="D996" s="182" t="s">
        <v>1171</v>
      </c>
      <c r="E996" s="183" t="s">
        <v>1172</v>
      </c>
      <c r="F996" s="181" t="s">
        <v>330</v>
      </c>
      <c r="G996" s="184">
        <v>1</v>
      </c>
      <c r="H996" s="185"/>
      <c r="I996" s="185">
        <f>ROUND(G996*H996,2)</f>
        <v>0</v>
      </c>
      <c r="J996" s="186">
        <v>0.0389</v>
      </c>
      <c r="K996" s="184">
        <f>G996*J996</f>
        <v>0.0389</v>
      </c>
      <c r="L996" s="186">
        <v>0</v>
      </c>
      <c r="M996" s="184">
        <f>G996*L996</f>
        <v>0</v>
      </c>
      <c r="N996" s="187">
        <v>20</v>
      </c>
      <c r="O996" s="188">
        <v>32</v>
      </c>
      <c r="P996" s="189" t="s">
        <v>320</v>
      </c>
    </row>
    <row r="997" spans="4:19" s="14" customFormat="1" ht="15.75" customHeight="1">
      <c r="D997" s="171"/>
      <c r="E997" s="172" t="s">
        <v>1168</v>
      </c>
      <c r="G997" s="173"/>
      <c r="P997" s="171" t="s">
        <v>320</v>
      </c>
      <c r="Q997" s="171" t="s">
        <v>314</v>
      </c>
      <c r="R997" s="171" t="s">
        <v>322</v>
      </c>
      <c r="S997" s="171" t="s">
        <v>311</v>
      </c>
    </row>
    <row r="998" spans="4:19" s="14" customFormat="1" ht="15.75" customHeight="1">
      <c r="D998" s="174"/>
      <c r="E998" s="175" t="s">
        <v>314</v>
      </c>
      <c r="G998" s="176">
        <v>1</v>
      </c>
      <c r="P998" s="174" t="s">
        <v>320</v>
      </c>
      <c r="Q998" s="174" t="s">
        <v>320</v>
      </c>
      <c r="R998" s="174" t="s">
        <v>322</v>
      </c>
      <c r="S998" s="174" t="s">
        <v>311</v>
      </c>
    </row>
    <row r="999" spans="4:19" s="14" customFormat="1" ht="15.75" customHeight="1">
      <c r="D999" s="177"/>
      <c r="E999" s="178" t="s">
        <v>325</v>
      </c>
      <c r="G999" s="179">
        <v>1</v>
      </c>
      <c r="P999" s="177" t="s">
        <v>320</v>
      </c>
      <c r="Q999" s="177" t="s">
        <v>326</v>
      </c>
      <c r="R999" s="177" t="s">
        <v>322</v>
      </c>
      <c r="S999" s="177" t="s">
        <v>314</v>
      </c>
    </row>
    <row r="1000" spans="1:16" s="14" customFormat="1" ht="13.5" customHeight="1">
      <c r="A1000" s="163" t="s">
        <v>1173</v>
      </c>
      <c r="B1000" s="163" t="s">
        <v>315</v>
      </c>
      <c r="C1000" s="163" t="s">
        <v>1148</v>
      </c>
      <c r="D1000" s="164" t="s">
        <v>1166</v>
      </c>
      <c r="E1000" s="165" t="s">
        <v>1167</v>
      </c>
      <c r="F1000" s="163" t="s">
        <v>400</v>
      </c>
      <c r="G1000" s="166">
        <v>1.38</v>
      </c>
      <c r="H1000" s="167"/>
      <c r="I1000" s="167">
        <f>ROUND(G1000*H1000,2)</f>
        <v>0</v>
      </c>
      <c r="J1000" s="168">
        <v>0.00026</v>
      </c>
      <c r="K1000" s="166">
        <f>G1000*J1000</f>
        <v>0.00035879999999999994</v>
      </c>
      <c r="L1000" s="168">
        <v>0</v>
      </c>
      <c r="M1000" s="166">
        <f>G1000*L1000</f>
        <v>0</v>
      </c>
      <c r="N1000" s="169">
        <v>20</v>
      </c>
      <c r="O1000" s="170">
        <v>16</v>
      </c>
      <c r="P1000" s="14" t="s">
        <v>320</v>
      </c>
    </row>
    <row r="1001" spans="4:19" s="14" customFormat="1" ht="15.75" customHeight="1">
      <c r="D1001" s="171"/>
      <c r="E1001" s="172" t="s">
        <v>829</v>
      </c>
      <c r="G1001" s="173"/>
      <c r="P1001" s="171" t="s">
        <v>320</v>
      </c>
      <c r="Q1001" s="171" t="s">
        <v>314</v>
      </c>
      <c r="R1001" s="171" t="s">
        <v>322</v>
      </c>
      <c r="S1001" s="171" t="s">
        <v>311</v>
      </c>
    </row>
    <row r="1002" spans="4:19" s="14" customFormat="1" ht="15.75" customHeight="1">
      <c r="D1002" s="174"/>
      <c r="E1002" s="175" t="s">
        <v>1169</v>
      </c>
      <c r="G1002" s="176">
        <v>1.38</v>
      </c>
      <c r="P1002" s="174" t="s">
        <v>320</v>
      </c>
      <c r="Q1002" s="174" t="s">
        <v>320</v>
      </c>
      <c r="R1002" s="174" t="s">
        <v>322</v>
      </c>
      <c r="S1002" s="174" t="s">
        <v>311</v>
      </c>
    </row>
    <row r="1003" spans="4:19" s="14" customFormat="1" ht="15.75" customHeight="1">
      <c r="D1003" s="177"/>
      <c r="E1003" s="178" t="s">
        <v>325</v>
      </c>
      <c r="G1003" s="179">
        <v>1.38</v>
      </c>
      <c r="P1003" s="177" t="s">
        <v>320</v>
      </c>
      <c r="Q1003" s="177" t="s">
        <v>326</v>
      </c>
      <c r="R1003" s="177" t="s">
        <v>322</v>
      </c>
      <c r="S1003" s="177" t="s">
        <v>314</v>
      </c>
    </row>
    <row r="1004" spans="1:16" s="14" customFormat="1" ht="13.5" customHeight="1">
      <c r="A1004" s="181" t="s">
        <v>1084</v>
      </c>
      <c r="B1004" s="181" t="s">
        <v>430</v>
      </c>
      <c r="C1004" s="181" t="s">
        <v>431</v>
      </c>
      <c r="D1004" s="182" t="s">
        <v>1174</v>
      </c>
      <c r="E1004" s="183" t="s">
        <v>1175</v>
      </c>
      <c r="F1004" s="181" t="s">
        <v>330</v>
      </c>
      <c r="G1004" s="184">
        <v>1</v>
      </c>
      <c r="H1004" s="185"/>
      <c r="I1004" s="185">
        <f>ROUND(G1004*H1004,2)</f>
        <v>0</v>
      </c>
      <c r="J1004" s="186">
        <v>0.0389</v>
      </c>
      <c r="K1004" s="184">
        <f>G1004*J1004</f>
        <v>0.0389</v>
      </c>
      <c r="L1004" s="186">
        <v>0</v>
      </c>
      <c r="M1004" s="184">
        <f>G1004*L1004</f>
        <v>0</v>
      </c>
      <c r="N1004" s="187">
        <v>20</v>
      </c>
      <c r="O1004" s="188">
        <v>32</v>
      </c>
      <c r="P1004" s="189" t="s">
        <v>320</v>
      </c>
    </row>
    <row r="1005" spans="1:16" s="14" customFormat="1" ht="13.5" customHeight="1">
      <c r="A1005" s="181" t="s">
        <v>1176</v>
      </c>
      <c r="B1005" s="181" t="s">
        <v>430</v>
      </c>
      <c r="C1005" s="181" t="s">
        <v>431</v>
      </c>
      <c r="D1005" s="182" t="s">
        <v>1177</v>
      </c>
      <c r="E1005" s="183" t="s">
        <v>1178</v>
      </c>
      <c r="F1005" s="181" t="s">
        <v>845</v>
      </c>
      <c r="G1005" s="184">
        <v>10</v>
      </c>
      <c r="H1005" s="185"/>
      <c r="I1005" s="185">
        <f>ROUND(G1005*H1005,2)</f>
        <v>0</v>
      </c>
      <c r="J1005" s="186">
        <v>0</v>
      </c>
      <c r="K1005" s="184">
        <f>G1005*J1005</f>
        <v>0</v>
      </c>
      <c r="L1005" s="186">
        <v>0</v>
      </c>
      <c r="M1005" s="184">
        <f>G1005*L1005</f>
        <v>0</v>
      </c>
      <c r="N1005" s="187">
        <v>20</v>
      </c>
      <c r="O1005" s="188">
        <v>32</v>
      </c>
      <c r="P1005" s="189" t="s">
        <v>320</v>
      </c>
    </row>
    <row r="1006" spans="4:19" s="14" customFormat="1" ht="15.75" customHeight="1">
      <c r="D1006" s="171"/>
      <c r="E1006" s="172" t="s">
        <v>1179</v>
      </c>
      <c r="G1006" s="173"/>
      <c r="P1006" s="171" t="s">
        <v>320</v>
      </c>
      <c r="Q1006" s="171" t="s">
        <v>314</v>
      </c>
      <c r="R1006" s="171" t="s">
        <v>322</v>
      </c>
      <c r="S1006" s="171" t="s">
        <v>311</v>
      </c>
    </row>
    <row r="1007" spans="4:19" s="14" customFormat="1" ht="15.75" customHeight="1">
      <c r="D1007" s="171"/>
      <c r="E1007" s="172" t="s">
        <v>1180</v>
      </c>
      <c r="G1007" s="173"/>
      <c r="P1007" s="171" t="s">
        <v>320</v>
      </c>
      <c r="Q1007" s="171" t="s">
        <v>314</v>
      </c>
      <c r="R1007" s="171" t="s">
        <v>322</v>
      </c>
      <c r="S1007" s="171" t="s">
        <v>311</v>
      </c>
    </row>
    <row r="1008" spans="4:19" s="14" customFormat="1" ht="15.75" customHeight="1">
      <c r="D1008" s="171"/>
      <c r="E1008" s="172" t="s">
        <v>1181</v>
      </c>
      <c r="G1008" s="173"/>
      <c r="P1008" s="171" t="s">
        <v>320</v>
      </c>
      <c r="Q1008" s="171" t="s">
        <v>314</v>
      </c>
      <c r="R1008" s="171" t="s">
        <v>322</v>
      </c>
      <c r="S1008" s="171" t="s">
        <v>311</v>
      </c>
    </row>
    <row r="1009" spans="4:19" s="14" customFormat="1" ht="15.75" customHeight="1">
      <c r="D1009" s="174"/>
      <c r="E1009" s="175" t="s">
        <v>320</v>
      </c>
      <c r="G1009" s="176">
        <v>2</v>
      </c>
      <c r="P1009" s="174" t="s">
        <v>320</v>
      </c>
      <c r="Q1009" s="174" t="s">
        <v>320</v>
      </c>
      <c r="R1009" s="174" t="s">
        <v>322</v>
      </c>
      <c r="S1009" s="174" t="s">
        <v>311</v>
      </c>
    </row>
    <row r="1010" spans="4:19" s="14" customFormat="1" ht="15.75" customHeight="1">
      <c r="D1010" s="171"/>
      <c r="E1010" s="172" t="s">
        <v>1182</v>
      </c>
      <c r="G1010" s="180"/>
      <c r="P1010" s="171" t="s">
        <v>320</v>
      </c>
      <c r="Q1010" s="171" t="s">
        <v>314</v>
      </c>
      <c r="R1010" s="171" t="s">
        <v>322</v>
      </c>
      <c r="S1010" s="171" t="s">
        <v>311</v>
      </c>
    </row>
    <row r="1011" spans="4:19" s="14" customFormat="1" ht="15.75" customHeight="1">
      <c r="D1011" s="174"/>
      <c r="E1011" s="175" t="s">
        <v>320</v>
      </c>
      <c r="G1011" s="176">
        <v>2</v>
      </c>
      <c r="P1011" s="174" t="s">
        <v>320</v>
      </c>
      <c r="Q1011" s="174" t="s">
        <v>320</v>
      </c>
      <c r="R1011" s="174" t="s">
        <v>322</v>
      </c>
      <c r="S1011" s="174" t="s">
        <v>311</v>
      </c>
    </row>
    <row r="1012" spans="4:19" s="14" customFormat="1" ht="15.75" customHeight="1">
      <c r="D1012" s="171"/>
      <c r="E1012" s="172" t="s">
        <v>1111</v>
      </c>
      <c r="G1012" s="180"/>
      <c r="P1012" s="171" t="s">
        <v>320</v>
      </c>
      <c r="Q1012" s="171" t="s">
        <v>314</v>
      </c>
      <c r="R1012" s="171" t="s">
        <v>322</v>
      </c>
      <c r="S1012" s="171" t="s">
        <v>311</v>
      </c>
    </row>
    <row r="1013" spans="4:19" s="14" customFormat="1" ht="15.75" customHeight="1">
      <c r="D1013" s="174"/>
      <c r="E1013" s="175" t="s">
        <v>314</v>
      </c>
      <c r="G1013" s="176">
        <v>1</v>
      </c>
      <c r="P1013" s="174" t="s">
        <v>320</v>
      </c>
      <c r="Q1013" s="174" t="s">
        <v>320</v>
      </c>
      <c r="R1013" s="174" t="s">
        <v>322</v>
      </c>
      <c r="S1013" s="174" t="s">
        <v>311</v>
      </c>
    </row>
    <row r="1014" spans="4:19" s="14" customFormat="1" ht="15.75" customHeight="1">
      <c r="D1014" s="171"/>
      <c r="E1014" s="172" t="s">
        <v>473</v>
      </c>
      <c r="G1014" s="180"/>
      <c r="P1014" s="171" t="s">
        <v>320</v>
      </c>
      <c r="Q1014" s="171" t="s">
        <v>314</v>
      </c>
      <c r="R1014" s="171" t="s">
        <v>322</v>
      </c>
      <c r="S1014" s="171" t="s">
        <v>311</v>
      </c>
    </row>
    <row r="1015" spans="4:19" s="14" customFormat="1" ht="15.75" customHeight="1">
      <c r="D1015" s="174"/>
      <c r="E1015" s="175" t="s">
        <v>314</v>
      </c>
      <c r="G1015" s="176">
        <v>1</v>
      </c>
      <c r="P1015" s="174" t="s">
        <v>320</v>
      </c>
      <c r="Q1015" s="174" t="s">
        <v>320</v>
      </c>
      <c r="R1015" s="174" t="s">
        <v>322</v>
      </c>
      <c r="S1015" s="174" t="s">
        <v>311</v>
      </c>
    </row>
    <row r="1016" spans="4:19" s="14" customFormat="1" ht="15.75" customHeight="1">
      <c r="D1016" s="171"/>
      <c r="E1016" s="172" t="s">
        <v>1181</v>
      </c>
      <c r="G1016" s="180"/>
      <c r="P1016" s="171" t="s">
        <v>320</v>
      </c>
      <c r="Q1016" s="171" t="s">
        <v>314</v>
      </c>
      <c r="R1016" s="171" t="s">
        <v>322</v>
      </c>
      <c r="S1016" s="171" t="s">
        <v>311</v>
      </c>
    </row>
    <row r="1017" spans="4:19" s="14" customFormat="1" ht="15.75" customHeight="1">
      <c r="D1017" s="174"/>
      <c r="E1017" s="175" t="s">
        <v>320</v>
      </c>
      <c r="G1017" s="176">
        <v>2</v>
      </c>
      <c r="P1017" s="174" t="s">
        <v>320</v>
      </c>
      <c r="Q1017" s="174" t="s">
        <v>320</v>
      </c>
      <c r="R1017" s="174" t="s">
        <v>322</v>
      </c>
      <c r="S1017" s="174" t="s">
        <v>311</v>
      </c>
    </row>
    <row r="1018" spans="4:19" s="14" customFormat="1" ht="15.75" customHeight="1">
      <c r="D1018" s="171"/>
      <c r="E1018" s="172" t="s">
        <v>1182</v>
      </c>
      <c r="G1018" s="180"/>
      <c r="P1018" s="171" t="s">
        <v>320</v>
      </c>
      <c r="Q1018" s="171" t="s">
        <v>314</v>
      </c>
      <c r="R1018" s="171" t="s">
        <v>322</v>
      </c>
      <c r="S1018" s="171" t="s">
        <v>311</v>
      </c>
    </row>
    <row r="1019" spans="4:19" s="14" customFormat="1" ht="15.75" customHeight="1">
      <c r="D1019" s="174"/>
      <c r="E1019" s="175" t="s">
        <v>320</v>
      </c>
      <c r="G1019" s="176">
        <v>2</v>
      </c>
      <c r="P1019" s="174" t="s">
        <v>320</v>
      </c>
      <c r="Q1019" s="174" t="s">
        <v>320</v>
      </c>
      <c r="R1019" s="174" t="s">
        <v>322</v>
      </c>
      <c r="S1019" s="174" t="s">
        <v>311</v>
      </c>
    </row>
    <row r="1020" spans="4:19" s="14" customFormat="1" ht="15.75" customHeight="1">
      <c r="D1020" s="177"/>
      <c r="E1020" s="178" t="s">
        <v>325</v>
      </c>
      <c r="G1020" s="179">
        <v>10</v>
      </c>
      <c r="P1020" s="177" t="s">
        <v>320</v>
      </c>
      <c r="Q1020" s="177" t="s">
        <v>326</v>
      </c>
      <c r="R1020" s="177" t="s">
        <v>322</v>
      </c>
      <c r="S1020" s="177" t="s">
        <v>314</v>
      </c>
    </row>
    <row r="1021" spans="1:16" s="14" customFormat="1" ht="13.5" customHeight="1">
      <c r="A1021" s="163" t="s">
        <v>1183</v>
      </c>
      <c r="B1021" s="163" t="s">
        <v>315</v>
      </c>
      <c r="C1021" s="163" t="s">
        <v>1148</v>
      </c>
      <c r="D1021" s="164" t="s">
        <v>1184</v>
      </c>
      <c r="E1021" s="165" t="s">
        <v>1185</v>
      </c>
      <c r="F1021" s="163" t="s">
        <v>330</v>
      </c>
      <c r="G1021" s="166">
        <v>67</v>
      </c>
      <c r="H1021" s="167"/>
      <c r="I1021" s="167">
        <f>ROUND(G1021*H1021,2)</f>
        <v>0</v>
      </c>
      <c r="J1021" s="168">
        <v>0</v>
      </c>
      <c r="K1021" s="166">
        <f>G1021*J1021</f>
        <v>0</v>
      </c>
      <c r="L1021" s="168">
        <v>0</v>
      </c>
      <c r="M1021" s="166">
        <f>G1021*L1021</f>
        <v>0</v>
      </c>
      <c r="N1021" s="169">
        <v>20</v>
      </c>
      <c r="O1021" s="170">
        <v>16</v>
      </c>
      <c r="P1021" s="14" t="s">
        <v>320</v>
      </c>
    </row>
    <row r="1022" spans="1:15" s="14" customFormat="1" ht="13.5" customHeight="1">
      <c r="A1022" s="163"/>
      <c r="B1022" s="163"/>
      <c r="C1022" s="163"/>
      <c r="D1022" s="164"/>
      <c r="E1022" s="165" t="s">
        <v>101</v>
      </c>
      <c r="F1022" s="163"/>
      <c r="G1022" s="166"/>
      <c r="H1022" s="167"/>
      <c r="I1022" s="167"/>
      <c r="J1022" s="168"/>
      <c r="K1022" s="166"/>
      <c r="L1022" s="168"/>
      <c r="M1022" s="166"/>
      <c r="N1022" s="169"/>
      <c r="O1022" s="170"/>
    </row>
    <row r="1023" spans="1:15" s="14" customFormat="1" ht="13.5" customHeight="1">
      <c r="A1023" s="163"/>
      <c r="B1023" s="163"/>
      <c r="C1023" s="163"/>
      <c r="D1023" s="164"/>
      <c r="E1023" s="165" t="s">
        <v>102</v>
      </c>
      <c r="F1023" s="163"/>
      <c r="G1023" s="166">
        <v>57</v>
      </c>
      <c r="H1023" s="167"/>
      <c r="I1023" s="167"/>
      <c r="J1023" s="168"/>
      <c r="K1023" s="166"/>
      <c r="L1023" s="168"/>
      <c r="M1023" s="166"/>
      <c r="N1023" s="169"/>
      <c r="O1023" s="170"/>
    </row>
    <row r="1024" spans="1:15" s="14" customFormat="1" ht="13.5" customHeight="1">
      <c r="A1024" s="163"/>
      <c r="B1024" s="163"/>
      <c r="C1024" s="163"/>
      <c r="D1024" s="164"/>
      <c r="E1024" s="165" t="s">
        <v>103</v>
      </c>
      <c r="F1024" s="163"/>
      <c r="G1024" s="166">
        <v>9</v>
      </c>
      <c r="H1024" s="167"/>
      <c r="I1024" s="167"/>
      <c r="J1024" s="168"/>
      <c r="K1024" s="166"/>
      <c r="L1024" s="168"/>
      <c r="M1024" s="166"/>
      <c r="N1024" s="169"/>
      <c r="O1024" s="170"/>
    </row>
    <row r="1025" spans="1:15" s="14" customFormat="1" ht="13.5" customHeight="1">
      <c r="A1025" s="163"/>
      <c r="B1025" s="163"/>
      <c r="C1025" s="163"/>
      <c r="D1025" s="164"/>
      <c r="E1025" s="165" t="s">
        <v>104</v>
      </c>
      <c r="F1025" s="163"/>
      <c r="G1025" s="166">
        <v>1</v>
      </c>
      <c r="H1025" s="167"/>
      <c r="I1025" s="167"/>
      <c r="J1025" s="168"/>
      <c r="K1025" s="166"/>
      <c r="L1025" s="168"/>
      <c r="M1025" s="166"/>
      <c r="N1025" s="169"/>
      <c r="O1025" s="170"/>
    </row>
    <row r="1026" spans="1:15" s="14" customFormat="1" ht="13.5" customHeight="1">
      <c r="A1026" s="163"/>
      <c r="B1026" s="163"/>
      <c r="C1026" s="163"/>
      <c r="D1026" s="164"/>
      <c r="E1026" s="165"/>
      <c r="F1026" s="163"/>
      <c r="G1026" s="166"/>
      <c r="H1026" s="167"/>
      <c r="I1026" s="167"/>
      <c r="J1026" s="168"/>
      <c r="K1026" s="166"/>
      <c r="L1026" s="168"/>
      <c r="M1026" s="166"/>
      <c r="N1026" s="169"/>
      <c r="O1026" s="170"/>
    </row>
    <row r="1027" spans="4:19" s="14" customFormat="1" ht="15.75" customHeight="1">
      <c r="D1027" s="177"/>
      <c r="E1027" s="178" t="s">
        <v>325</v>
      </c>
      <c r="G1027" s="179">
        <v>59</v>
      </c>
      <c r="P1027" s="177" t="s">
        <v>320</v>
      </c>
      <c r="Q1027" s="177" t="s">
        <v>326</v>
      </c>
      <c r="R1027" s="177" t="s">
        <v>322</v>
      </c>
      <c r="S1027" s="177" t="s">
        <v>314</v>
      </c>
    </row>
    <row r="1028" spans="1:16" s="14" customFormat="1" ht="13.5" customHeight="1">
      <c r="A1028" s="181" t="s">
        <v>1187</v>
      </c>
      <c r="B1028" s="181" t="s">
        <v>430</v>
      </c>
      <c r="C1028" s="181" t="s">
        <v>431</v>
      </c>
      <c r="D1028" s="182" t="s">
        <v>1188</v>
      </c>
      <c r="E1028" s="183" t="s">
        <v>1189</v>
      </c>
      <c r="F1028" s="181" t="s">
        <v>330</v>
      </c>
      <c r="G1028" s="184">
        <v>9</v>
      </c>
      <c r="H1028" s="185"/>
      <c r="I1028" s="185">
        <f>ROUND(G1028*H1028,2)</f>
        <v>0</v>
      </c>
      <c r="J1028" s="186">
        <v>0.0155</v>
      </c>
      <c r="K1028" s="184">
        <f>G1028*J1028</f>
        <v>0.1395</v>
      </c>
      <c r="L1028" s="186">
        <v>0</v>
      </c>
      <c r="M1028" s="184">
        <f>G1028*L1028</f>
        <v>0</v>
      </c>
      <c r="N1028" s="187">
        <v>20</v>
      </c>
      <c r="O1028" s="188">
        <v>32</v>
      </c>
      <c r="P1028" s="189" t="s">
        <v>320</v>
      </c>
    </row>
    <row r="1029" spans="1:16" s="14" customFormat="1" ht="13.5" customHeight="1">
      <c r="A1029" s="181" t="s">
        <v>1190</v>
      </c>
      <c r="B1029" s="181" t="s">
        <v>430</v>
      </c>
      <c r="C1029" s="181" t="s">
        <v>431</v>
      </c>
      <c r="D1029" s="182" t="s">
        <v>1191</v>
      </c>
      <c r="E1029" s="183" t="s">
        <v>1192</v>
      </c>
      <c r="F1029" s="181" t="s">
        <v>330</v>
      </c>
      <c r="G1029" s="184">
        <v>1</v>
      </c>
      <c r="H1029" s="185"/>
      <c r="I1029" s="185">
        <f>ROUND(G1029*H1029,2)</f>
        <v>0</v>
      </c>
      <c r="J1029" s="186">
        <v>0.0138</v>
      </c>
      <c r="K1029" s="184">
        <f>G1029*J1029</f>
        <v>0.0138</v>
      </c>
      <c r="L1029" s="186">
        <v>0</v>
      </c>
      <c r="M1029" s="184">
        <f>G1029*L1029</f>
        <v>0</v>
      </c>
      <c r="N1029" s="187">
        <v>20</v>
      </c>
      <c r="O1029" s="188">
        <v>32</v>
      </c>
      <c r="P1029" s="189" t="s">
        <v>320</v>
      </c>
    </row>
    <row r="1030" spans="1:16" s="14" customFormat="1" ht="13.5" customHeight="1">
      <c r="A1030" s="181" t="s">
        <v>1193</v>
      </c>
      <c r="B1030" s="181" t="s">
        <v>430</v>
      </c>
      <c r="C1030" s="181" t="s">
        <v>431</v>
      </c>
      <c r="D1030" s="182" t="s">
        <v>1194</v>
      </c>
      <c r="E1030" s="183" t="s">
        <v>1195</v>
      </c>
      <c r="F1030" s="181" t="s">
        <v>330</v>
      </c>
      <c r="G1030" s="184">
        <v>57</v>
      </c>
      <c r="H1030" s="185"/>
      <c r="I1030" s="185">
        <f>ROUND(G1030*H1030,2)</f>
        <v>0</v>
      </c>
      <c r="J1030" s="186">
        <v>0.0105</v>
      </c>
      <c r="K1030" s="184">
        <f>G1030*J1030</f>
        <v>0.5985</v>
      </c>
      <c r="L1030" s="186">
        <v>0</v>
      </c>
      <c r="M1030" s="184">
        <f>G1030*L1030</f>
        <v>0</v>
      </c>
      <c r="N1030" s="187">
        <v>20</v>
      </c>
      <c r="O1030" s="188">
        <v>32</v>
      </c>
      <c r="P1030" s="189" t="s">
        <v>320</v>
      </c>
    </row>
    <row r="1031" spans="1:16" s="14" customFormat="1" ht="13.5" customHeight="1">
      <c r="A1031" s="163" t="s">
        <v>1196</v>
      </c>
      <c r="B1031" s="163" t="s">
        <v>315</v>
      </c>
      <c r="C1031" s="163" t="s">
        <v>1148</v>
      </c>
      <c r="D1031" s="164" t="s">
        <v>1197</v>
      </c>
      <c r="E1031" s="165" t="s">
        <v>1198</v>
      </c>
      <c r="F1031" s="163" t="s">
        <v>330</v>
      </c>
      <c r="G1031" s="166">
        <v>1</v>
      </c>
      <c r="H1031" s="167"/>
      <c r="I1031" s="167">
        <f>ROUND(G1031*H1031,2)</f>
        <v>0</v>
      </c>
      <c r="J1031" s="168">
        <v>0</v>
      </c>
      <c r="K1031" s="166">
        <f>G1031*J1031</f>
        <v>0</v>
      </c>
      <c r="L1031" s="168">
        <v>0</v>
      </c>
      <c r="M1031" s="166">
        <f>G1031*L1031</f>
        <v>0</v>
      </c>
      <c r="N1031" s="169">
        <v>20</v>
      </c>
      <c r="O1031" s="170">
        <v>16</v>
      </c>
      <c r="P1031" s="14" t="s">
        <v>320</v>
      </c>
    </row>
    <row r="1032" spans="4:19" s="14" customFormat="1" ht="15.75" customHeight="1">
      <c r="D1032" s="171"/>
      <c r="E1032" s="172" t="s">
        <v>1199</v>
      </c>
      <c r="G1032" s="173"/>
      <c r="P1032" s="171" t="s">
        <v>320</v>
      </c>
      <c r="Q1032" s="171" t="s">
        <v>314</v>
      </c>
      <c r="R1032" s="171" t="s">
        <v>322</v>
      </c>
      <c r="S1032" s="171" t="s">
        <v>311</v>
      </c>
    </row>
    <row r="1033" spans="4:19" s="14" customFormat="1" ht="15.75" customHeight="1">
      <c r="D1033" s="174"/>
      <c r="E1033" s="175" t="s">
        <v>314</v>
      </c>
      <c r="G1033" s="176">
        <v>1</v>
      </c>
      <c r="P1033" s="174" t="s">
        <v>320</v>
      </c>
      <c r="Q1033" s="174" t="s">
        <v>320</v>
      </c>
      <c r="R1033" s="174" t="s">
        <v>322</v>
      </c>
      <c r="S1033" s="174" t="s">
        <v>311</v>
      </c>
    </row>
    <row r="1034" spans="4:19" s="14" customFormat="1" ht="15.75" customHeight="1">
      <c r="D1034" s="177"/>
      <c r="E1034" s="178" t="s">
        <v>325</v>
      </c>
      <c r="G1034" s="179">
        <v>1</v>
      </c>
      <c r="P1034" s="177" t="s">
        <v>320</v>
      </c>
      <c r="Q1034" s="177" t="s">
        <v>326</v>
      </c>
      <c r="R1034" s="177" t="s">
        <v>322</v>
      </c>
      <c r="S1034" s="177" t="s">
        <v>314</v>
      </c>
    </row>
    <row r="1035" spans="1:16" s="14" customFormat="1" ht="13.5" customHeight="1">
      <c r="A1035" s="181" t="s">
        <v>1200</v>
      </c>
      <c r="B1035" s="181" t="s">
        <v>430</v>
      </c>
      <c r="C1035" s="181" t="s">
        <v>431</v>
      </c>
      <c r="D1035" s="182" t="s">
        <v>1201</v>
      </c>
      <c r="E1035" s="183" t="s">
        <v>1202</v>
      </c>
      <c r="F1035" s="181" t="s">
        <v>330</v>
      </c>
      <c r="G1035" s="184">
        <v>1</v>
      </c>
      <c r="H1035" s="185"/>
      <c r="I1035" s="185">
        <f>ROUND(G1035*H1035,2)</f>
        <v>0</v>
      </c>
      <c r="J1035" s="186">
        <v>0.0105</v>
      </c>
      <c r="K1035" s="184">
        <f>G1035*J1035</f>
        <v>0.0105</v>
      </c>
      <c r="L1035" s="186">
        <v>0</v>
      </c>
      <c r="M1035" s="184">
        <f>G1035*L1035</f>
        <v>0</v>
      </c>
      <c r="N1035" s="187">
        <v>20</v>
      </c>
      <c r="O1035" s="188">
        <v>32</v>
      </c>
      <c r="P1035" s="189" t="s">
        <v>320</v>
      </c>
    </row>
    <row r="1036" spans="1:16" s="14" customFormat="1" ht="24" customHeight="1">
      <c r="A1036" s="163" t="s">
        <v>1203</v>
      </c>
      <c r="B1036" s="163" t="s">
        <v>315</v>
      </c>
      <c r="C1036" s="163" t="s">
        <v>1148</v>
      </c>
      <c r="D1036" s="164" t="s">
        <v>1204</v>
      </c>
      <c r="E1036" s="165" t="s">
        <v>1205</v>
      </c>
      <c r="F1036" s="163" t="s">
        <v>330</v>
      </c>
      <c r="G1036" s="166">
        <v>4</v>
      </c>
      <c r="H1036" s="167"/>
      <c r="I1036" s="167">
        <f>ROUND(G1036*H1036,2)</f>
        <v>0</v>
      </c>
      <c r="J1036" s="168">
        <v>0</v>
      </c>
      <c r="K1036" s="166">
        <f>G1036*J1036</f>
        <v>0</v>
      </c>
      <c r="L1036" s="168">
        <v>0</v>
      </c>
      <c r="M1036" s="166">
        <f>G1036*L1036</f>
        <v>0</v>
      </c>
      <c r="N1036" s="169">
        <v>20</v>
      </c>
      <c r="O1036" s="170">
        <v>16</v>
      </c>
      <c r="P1036" s="14" t="s">
        <v>320</v>
      </c>
    </row>
    <row r="1037" spans="4:19" s="14" customFormat="1" ht="15.75" customHeight="1">
      <c r="D1037" s="171"/>
      <c r="E1037" s="172" t="s">
        <v>584</v>
      </c>
      <c r="G1037" s="173"/>
      <c r="P1037" s="171" t="s">
        <v>320</v>
      </c>
      <c r="Q1037" s="171" t="s">
        <v>314</v>
      </c>
      <c r="R1037" s="171" t="s">
        <v>322</v>
      </c>
      <c r="S1037" s="171" t="s">
        <v>311</v>
      </c>
    </row>
    <row r="1038" spans="4:19" s="14" customFormat="1" ht="15.75" customHeight="1">
      <c r="D1038" s="174"/>
      <c r="E1038" s="175" t="s">
        <v>314</v>
      </c>
      <c r="G1038" s="176">
        <v>1</v>
      </c>
      <c r="P1038" s="174" t="s">
        <v>320</v>
      </c>
      <c r="Q1038" s="174" t="s">
        <v>320</v>
      </c>
      <c r="R1038" s="174" t="s">
        <v>322</v>
      </c>
      <c r="S1038" s="174" t="s">
        <v>311</v>
      </c>
    </row>
    <row r="1039" spans="4:19" s="14" customFormat="1" ht="15.75" customHeight="1">
      <c r="D1039" s="171"/>
      <c r="E1039" s="172" t="s">
        <v>1206</v>
      </c>
      <c r="G1039" s="180"/>
      <c r="P1039" s="171" t="s">
        <v>320</v>
      </c>
      <c r="Q1039" s="171" t="s">
        <v>314</v>
      </c>
      <c r="R1039" s="171" t="s">
        <v>322</v>
      </c>
      <c r="S1039" s="171" t="s">
        <v>311</v>
      </c>
    </row>
    <row r="1040" spans="4:19" s="14" customFormat="1" ht="15.75" customHeight="1">
      <c r="D1040" s="174"/>
      <c r="E1040" s="175" t="s">
        <v>314</v>
      </c>
      <c r="G1040" s="176">
        <v>1</v>
      </c>
      <c r="P1040" s="174" t="s">
        <v>320</v>
      </c>
      <c r="Q1040" s="174" t="s">
        <v>320</v>
      </c>
      <c r="R1040" s="174" t="s">
        <v>322</v>
      </c>
      <c r="S1040" s="174" t="s">
        <v>311</v>
      </c>
    </row>
    <row r="1041" spans="4:19" s="14" customFormat="1" ht="15.75" customHeight="1">
      <c r="D1041" s="171"/>
      <c r="E1041" s="172" t="s">
        <v>758</v>
      </c>
      <c r="G1041" s="180"/>
      <c r="P1041" s="171" t="s">
        <v>320</v>
      </c>
      <c r="Q1041" s="171" t="s">
        <v>314</v>
      </c>
      <c r="R1041" s="171" t="s">
        <v>322</v>
      </c>
      <c r="S1041" s="171" t="s">
        <v>311</v>
      </c>
    </row>
    <row r="1042" spans="4:19" s="14" customFormat="1" ht="15.75" customHeight="1">
      <c r="D1042" s="174"/>
      <c r="E1042" s="175" t="s">
        <v>314</v>
      </c>
      <c r="G1042" s="176">
        <v>1</v>
      </c>
      <c r="P1042" s="174" t="s">
        <v>320</v>
      </c>
      <c r="Q1042" s="174" t="s">
        <v>320</v>
      </c>
      <c r="R1042" s="174" t="s">
        <v>322</v>
      </c>
      <c r="S1042" s="174" t="s">
        <v>311</v>
      </c>
    </row>
    <row r="1043" spans="4:19" s="14" customFormat="1" ht="15.75" customHeight="1">
      <c r="D1043" s="171"/>
      <c r="E1043" s="172" t="s">
        <v>459</v>
      </c>
      <c r="G1043" s="180"/>
      <c r="P1043" s="171" t="s">
        <v>320</v>
      </c>
      <c r="Q1043" s="171" t="s">
        <v>314</v>
      </c>
      <c r="R1043" s="171" t="s">
        <v>322</v>
      </c>
      <c r="S1043" s="171" t="s">
        <v>311</v>
      </c>
    </row>
    <row r="1044" spans="4:19" s="14" customFormat="1" ht="15.75" customHeight="1">
      <c r="D1044" s="174"/>
      <c r="E1044" s="175" t="s">
        <v>314</v>
      </c>
      <c r="G1044" s="176">
        <v>1</v>
      </c>
      <c r="P1044" s="174" t="s">
        <v>320</v>
      </c>
      <c r="Q1044" s="174" t="s">
        <v>320</v>
      </c>
      <c r="R1044" s="174" t="s">
        <v>322</v>
      </c>
      <c r="S1044" s="174" t="s">
        <v>311</v>
      </c>
    </row>
    <row r="1045" spans="4:19" s="14" customFormat="1" ht="15.75" customHeight="1">
      <c r="D1045" s="177"/>
      <c r="E1045" s="178" t="s">
        <v>325</v>
      </c>
      <c r="G1045" s="179">
        <v>4</v>
      </c>
      <c r="P1045" s="177" t="s">
        <v>320</v>
      </c>
      <c r="Q1045" s="177" t="s">
        <v>326</v>
      </c>
      <c r="R1045" s="177" t="s">
        <v>322</v>
      </c>
      <c r="S1045" s="177" t="s">
        <v>314</v>
      </c>
    </row>
    <row r="1046" spans="1:16" s="14" customFormat="1" ht="24" customHeight="1">
      <c r="A1046" s="181" t="s">
        <v>1207</v>
      </c>
      <c r="B1046" s="181" t="s">
        <v>430</v>
      </c>
      <c r="C1046" s="181" t="s">
        <v>431</v>
      </c>
      <c r="D1046" s="182" t="s">
        <v>1208</v>
      </c>
      <c r="E1046" s="183" t="s">
        <v>1209</v>
      </c>
      <c r="F1046" s="181" t="s">
        <v>330</v>
      </c>
      <c r="G1046" s="184">
        <v>3</v>
      </c>
      <c r="H1046" s="185"/>
      <c r="I1046" s="185">
        <f>ROUND(G1046*H1046,2)</f>
        <v>0</v>
      </c>
      <c r="J1046" s="186">
        <v>0.077</v>
      </c>
      <c r="K1046" s="184">
        <f>G1046*J1046</f>
        <v>0.23099999999999998</v>
      </c>
      <c r="L1046" s="186">
        <v>0</v>
      </c>
      <c r="M1046" s="184">
        <f>G1046*L1046</f>
        <v>0</v>
      </c>
      <c r="N1046" s="187">
        <v>20</v>
      </c>
      <c r="O1046" s="188">
        <v>32</v>
      </c>
      <c r="P1046" s="189" t="s">
        <v>320</v>
      </c>
    </row>
    <row r="1047" spans="1:16" s="14" customFormat="1" ht="13.5" customHeight="1">
      <c r="A1047" s="181" t="s">
        <v>1210</v>
      </c>
      <c r="B1047" s="181" t="s">
        <v>430</v>
      </c>
      <c r="C1047" s="181" t="s">
        <v>431</v>
      </c>
      <c r="D1047" s="182" t="s">
        <v>1211</v>
      </c>
      <c r="E1047" s="183" t="s">
        <v>1212</v>
      </c>
      <c r="F1047" s="181" t="s">
        <v>330</v>
      </c>
      <c r="G1047" s="184">
        <v>1</v>
      </c>
      <c r="H1047" s="185"/>
      <c r="I1047" s="185">
        <f>ROUND(G1047*H1047,2)</f>
        <v>0</v>
      </c>
      <c r="J1047" s="186">
        <v>0.038</v>
      </c>
      <c r="K1047" s="184">
        <f>G1047*J1047</f>
        <v>0.038</v>
      </c>
      <c r="L1047" s="186">
        <v>0</v>
      </c>
      <c r="M1047" s="184">
        <f>G1047*L1047</f>
        <v>0</v>
      </c>
      <c r="N1047" s="187">
        <v>20</v>
      </c>
      <c r="O1047" s="188">
        <v>32</v>
      </c>
      <c r="P1047" s="189" t="s">
        <v>320</v>
      </c>
    </row>
    <row r="1048" spans="1:16" s="14" customFormat="1" ht="13.5" customHeight="1">
      <c r="A1048" s="163" t="s">
        <v>1213</v>
      </c>
      <c r="B1048" s="163" t="s">
        <v>315</v>
      </c>
      <c r="C1048" s="163" t="s">
        <v>1148</v>
      </c>
      <c r="D1048" s="164" t="s">
        <v>1214</v>
      </c>
      <c r="E1048" s="165" t="s">
        <v>1215</v>
      </c>
      <c r="F1048" s="163" t="s">
        <v>330</v>
      </c>
      <c r="G1048" s="166">
        <v>9</v>
      </c>
      <c r="H1048" s="167"/>
      <c r="I1048" s="167">
        <f>ROUND(G1048*H1048,2)</f>
        <v>0</v>
      </c>
      <c r="J1048" s="168">
        <v>0</v>
      </c>
      <c r="K1048" s="166">
        <f>G1048*J1048</f>
        <v>0</v>
      </c>
      <c r="L1048" s="168">
        <v>0</v>
      </c>
      <c r="M1048" s="166">
        <f>G1048*L1048</f>
        <v>0</v>
      </c>
      <c r="N1048" s="169">
        <v>20</v>
      </c>
      <c r="O1048" s="170">
        <v>16</v>
      </c>
      <c r="P1048" s="14" t="s">
        <v>320</v>
      </c>
    </row>
    <row r="1049" spans="4:19" s="14" customFormat="1" ht="15.75" customHeight="1">
      <c r="D1049" s="171"/>
      <c r="E1049" s="172" t="s">
        <v>584</v>
      </c>
      <c r="G1049" s="173"/>
      <c r="P1049" s="171" t="s">
        <v>320</v>
      </c>
      <c r="Q1049" s="171" t="s">
        <v>314</v>
      </c>
      <c r="R1049" s="171" t="s">
        <v>322</v>
      </c>
      <c r="S1049" s="171" t="s">
        <v>311</v>
      </c>
    </row>
    <row r="1050" spans="4:19" s="14" customFormat="1" ht="15.75" customHeight="1">
      <c r="D1050" s="174"/>
      <c r="E1050" s="175" t="s">
        <v>314</v>
      </c>
      <c r="G1050" s="176">
        <v>1</v>
      </c>
      <c r="P1050" s="174" t="s">
        <v>320</v>
      </c>
      <c r="Q1050" s="174" t="s">
        <v>320</v>
      </c>
      <c r="R1050" s="174" t="s">
        <v>322</v>
      </c>
      <c r="S1050" s="174" t="s">
        <v>311</v>
      </c>
    </row>
    <row r="1051" spans="4:19" s="14" customFormat="1" ht="15.75" customHeight="1">
      <c r="D1051" s="171"/>
      <c r="E1051" s="172" t="s">
        <v>464</v>
      </c>
      <c r="G1051" s="180"/>
      <c r="P1051" s="171" t="s">
        <v>320</v>
      </c>
      <c r="Q1051" s="171" t="s">
        <v>314</v>
      </c>
      <c r="R1051" s="171" t="s">
        <v>322</v>
      </c>
      <c r="S1051" s="171" t="s">
        <v>311</v>
      </c>
    </row>
    <row r="1052" spans="4:19" s="14" customFormat="1" ht="15.75" customHeight="1">
      <c r="D1052" s="174"/>
      <c r="E1052" s="175" t="s">
        <v>314</v>
      </c>
      <c r="G1052" s="176">
        <v>1</v>
      </c>
      <c r="P1052" s="174" t="s">
        <v>320</v>
      </c>
      <c r="Q1052" s="174" t="s">
        <v>320</v>
      </c>
      <c r="R1052" s="174" t="s">
        <v>322</v>
      </c>
      <c r="S1052" s="174" t="s">
        <v>311</v>
      </c>
    </row>
    <row r="1053" spans="4:19" s="14" customFormat="1" ht="15.75" customHeight="1">
      <c r="D1053" s="171"/>
      <c r="E1053" s="172" t="s">
        <v>648</v>
      </c>
      <c r="G1053" s="180"/>
      <c r="P1053" s="171" t="s">
        <v>320</v>
      </c>
      <c r="Q1053" s="171" t="s">
        <v>314</v>
      </c>
      <c r="R1053" s="171" t="s">
        <v>322</v>
      </c>
      <c r="S1053" s="171" t="s">
        <v>311</v>
      </c>
    </row>
    <row r="1054" spans="4:19" s="14" customFormat="1" ht="15.75" customHeight="1">
      <c r="D1054" s="174"/>
      <c r="E1054" s="175" t="s">
        <v>314</v>
      </c>
      <c r="G1054" s="176">
        <v>1</v>
      </c>
      <c r="P1054" s="174" t="s">
        <v>320</v>
      </c>
      <c r="Q1054" s="174" t="s">
        <v>320</v>
      </c>
      <c r="R1054" s="174" t="s">
        <v>322</v>
      </c>
      <c r="S1054" s="174" t="s">
        <v>311</v>
      </c>
    </row>
    <row r="1055" spans="4:19" s="14" customFormat="1" ht="15.75" customHeight="1">
      <c r="D1055" s="171"/>
      <c r="E1055" s="172" t="s">
        <v>758</v>
      </c>
      <c r="G1055" s="180"/>
      <c r="P1055" s="171" t="s">
        <v>320</v>
      </c>
      <c r="Q1055" s="171" t="s">
        <v>314</v>
      </c>
      <c r="R1055" s="171" t="s">
        <v>322</v>
      </c>
      <c r="S1055" s="171" t="s">
        <v>311</v>
      </c>
    </row>
    <row r="1056" spans="4:19" s="14" customFormat="1" ht="15.75" customHeight="1">
      <c r="D1056" s="174"/>
      <c r="E1056" s="175" t="s">
        <v>314</v>
      </c>
      <c r="G1056" s="176">
        <v>1</v>
      </c>
      <c r="P1056" s="174" t="s">
        <v>320</v>
      </c>
      <c r="Q1056" s="174" t="s">
        <v>320</v>
      </c>
      <c r="R1056" s="174" t="s">
        <v>322</v>
      </c>
      <c r="S1056" s="174" t="s">
        <v>311</v>
      </c>
    </row>
    <row r="1057" spans="4:19" s="14" customFormat="1" ht="15.75" customHeight="1">
      <c r="D1057" s="171"/>
      <c r="E1057" s="172" t="s">
        <v>448</v>
      </c>
      <c r="G1057" s="180"/>
      <c r="P1057" s="171" t="s">
        <v>320</v>
      </c>
      <c r="Q1057" s="171" t="s">
        <v>314</v>
      </c>
      <c r="R1057" s="171" t="s">
        <v>322</v>
      </c>
      <c r="S1057" s="171" t="s">
        <v>311</v>
      </c>
    </row>
    <row r="1058" spans="4:19" s="14" customFormat="1" ht="15.75" customHeight="1">
      <c r="D1058" s="174"/>
      <c r="E1058" s="175" t="s">
        <v>332</v>
      </c>
      <c r="G1058" s="176">
        <v>3</v>
      </c>
      <c r="P1058" s="174" t="s">
        <v>320</v>
      </c>
      <c r="Q1058" s="174" t="s">
        <v>320</v>
      </c>
      <c r="R1058" s="174" t="s">
        <v>322</v>
      </c>
      <c r="S1058" s="174" t="s">
        <v>311</v>
      </c>
    </row>
    <row r="1059" spans="4:19" s="14" customFormat="1" ht="15.75" customHeight="1">
      <c r="D1059" s="171"/>
      <c r="E1059" s="172" t="s">
        <v>459</v>
      </c>
      <c r="G1059" s="180"/>
      <c r="P1059" s="171" t="s">
        <v>320</v>
      </c>
      <c r="Q1059" s="171" t="s">
        <v>314</v>
      </c>
      <c r="R1059" s="171" t="s">
        <v>322</v>
      </c>
      <c r="S1059" s="171" t="s">
        <v>311</v>
      </c>
    </row>
    <row r="1060" spans="4:19" s="14" customFormat="1" ht="15.75" customHeight="1">
      <c r="D1060" s="174"/>
      <c r="E1060" s="175" t="s">
        <v>314</v>
      </c>
      <c r="G1060" s="176">
        <v>1</v>
      </c>
      <c r="P1060" s="174" t="s">
        <v>320</v>
      </c>
      <c r="Q1060" s="174" t="s">
        <v>320</v>
      </c>
      <c r="R1060" s="174" t="s">
        <v>322</v>
      </c>
      <c r="S1060" s="174" t="s">
        <v>311</v>
      </c>
    </row>
    <row r="1061" spans="4:19" s="14" customFormat="1" ht="15.75" customHeight="1">
      <c r="D1061" s="171"/>
      <c r="E1061" s="172" t="s">
        <v>453</v>
      </c>
      <c r="G1061" s="180"/>
      <c r="P1061" s="171" t="s">
        <v>320</v>
      </c>
      <c r="Q1061" s="171" t="s">
        <v>314</v>
      </c>
      <c r="R1061" s="171" t="s">
        <v>322</v>
      </c>
      <c r="S1061" s="171" t="s">
        <v>311</v>
      </c>
    </row>
    <row r="1062" spans="4:19" s="14" customFormat="1" ht="15.75" customHeight="1">
      <c r="D1062" s="174"/>
      <c r="E1062" s="175" t="s">
        <v>314</v>
      </c>
      <c r="G1062" s="176">
        <v>1</v>
      </c>
      <c r="P1062" s="174" t="s">
        <v>320</v>
      </c>
      <c r="Q1062" s="174" t="s">
        <v>320</v>
      </c>
      <c r="R1062" s="174" t="s">
        <v>322</v>
      </c>
      <c r="S1062" s="174" t="s">
        <v>311</v>
      </c>
    </row>
    <row r="1063" spans="4:19" s="14" customFormat="1" ht="15.75" customHeight="1">
      <c r="D1063" s="177"/>
      <c r="E1063" s="178" t="s">
        <v>325</v>
      </c>
      <c r="G1063" s="179">
        <v>9</v>
      </c>
      <c r="P1063" s="177" t="s">
        <v>320</v>
      </c>
      <c r="Q1063" s="177" t="s">
        <v>326</v>
      </c>
      <c r="R1063" s="177" t="s">
        <v>322</v>
      </c>
      <c r="S1063" s="177" t="s">
        <v>314</v>
      </c>
    </row>
    <row r="1064" spans="1:16" s="14" customFormat="1" ht="13.5" customHeight="1">
      <c r="A1064" s="181" t="s">
        <v>1216</v>
      </c>
      <c r="B1064" s="181" t="s">
        <v>430</v>
      </c>
      <c r="C1064" s="181" t="s">
        <v>431</v>
      </c>
      <c r="D1064" s="182" t="s">
        <v>1217</v>
      </c>
      <c r="E1064" s="183" t="s">
        <v>1218</v>
      </c>
      <c r="F1064" s="181" t="s">
        <v>330</v>
      </c>
      <c r="G1064" s="184">
        <v>9</v>
      </c>
      <c r="H1064" s="185"/>
      <c r="I1064" s="185">
        <f>ROUND(G1064*H1064,2)</f>
        <v>0</v>
      </c>
      <c r="J1064" s="186">
        <v>0.0047</v>
      </c>
      <c r="K1064" s="184">
        <f>G1064*J1064</f>
        <v>0.042300000000000004</v>
      </c>
      <c r="L1064" s="186">
        <v>0</v>
      </c>
      <c r="M1064" s="184">
        <f>G1064*L1064</f>
        <v>0</v>
      </c>
      <c r="N1064" s="187">
        <v>20</v>
      </c>
      <c r="O1064" s="188">
        <v>32</v>
      </c>
      <c r="P1064" s="189" t="s">
        <v>320</v>
      </c>
    </row>
    <row r="1065" spans="1:16" s="14" customFormat="1" ht="13.5" customHeight="1">
      <c r="A1065" s="163" t="s">
        <v>1219</v>
      </c>
      <c r="B1065" s="163" t="s">
        <v>315</v>
      </c>
      <c r="C1065" s="163" t="s">
        <v>1148</v>
      </c>
      <c r="D1065" s="164" t="s">
        <v>1220</v>
      </c>
      <c r="E1065" s="165" t="s">
        <v>1221</v>
      </c>
      <c r="F1065" s="163" t="s">
        <v>330</v>
      </c>
      <c r="G1065" s="166">
        <v>7</v>
      </c>
      <c r="H1065" s="167"/>
      <c r="I1065" s="167">
        <f>ROUND(G1065*H1065,2)</f>
        <v>0</v>
      </c>
      <c r="J1065" s="168">
        <v>0.00045</v>
      </c>
      <c r="K1065" s="166">
        <f>G1065*J1065</f>
        <v>0.00315</v>
      </c>
      <c r="L1065" s="168">
        <v>0</v>
      </c>
      <c r="M1065" s="166">
        <f>G1065*L1065</f>
        <v>0</v>
      </c>
      <c r="N1065" s="169">
        <v>20</v>
      </c>
      <c r="O1065" s="170">
        <v>16</v>
      </c>
      <c r="P1065" s="14" t="s">
        <v>320</v>
      </c>
    </row>
    <row r="1066" spans="4:19" s="14" customFormat="1" ht="15.75" customHeight="1">
      <c r="D1066" s="171"/>
      <c r="E1066" s="172" t="s">
        <v>724</v>
      </c>
      <c r="G1066" s="173"/>
      <c r="P1066" s="171" t="s">
        <v>320</v>
      </c>
      <c r="Q1066" s="171" t="s">
        <v>314</v>
      </c>
      <c r="R1066" s="171" t="s">
        <v>322</v>
      </c>
      <c r="S1066" s="171" t="s">
        <v>311</v>
      </c>
    </row>
    <row r="1067" spans="4:19" s="14" customFormat="1" ht="15.75" customHeight="1">
      <c r="D1067" s="174"/>
      <c r="E1067" s="175" t="s">
        <v>332</v>
      </c>
      <c r="G1067" s="176">
        <v>3</v>
      </c>
      <c r="P1067" s="174" t="s">
        <v>320</v>
      </c>
      <c r="Q1067" s="174" t="s">
        <v>320</v>
      </c>
      <c r="R1067" s="174" t="s">
        <v>322</v>
      </c>
      <c r="S1067" s="174" t="s">
        <v>311</v>
      </c>
    </row>
    <row r="1068" spans="4:19" s="14" customFormat="1" ht="15.75" customHeight="1">
      <c r="D1068" s="171"/>
      <c r="E1068" s="172" t="s">
        <v>730</v>
      </c>
      <c r="G1068" s="180"/>
      <c r="P1068" s="171" t="s">
        <v>320</v>
      </c>
      <c r="Q1068" s="171" t="s">
        <v>314</v>
      </c>
      <c r="R1068" s="171" t="s">
        <v>322</v>
      </c>
      <c r="S1068" s="171" t="s">
        <v>311</v>
      </c>
    </row>
    <row r="1069" spans="4:19" s="14" customFormat="1" ht="15.75" customHeight="1">
      <c r="D1069" s="174"/>
      <c r="E1069" s="175" t="s">
        <v>320</v>
      </c>
      <c r="G1069" s="176">
        <v>2</v>
      </c>
      <c r="P1069" s="174" t="s">
        <v>320</v>
      </c>
      <c r="Q1069" s="174" t="s">
        <v>320</v>
      </c>
      <c r="R1069" s="174" t="s">
        <v>322</v>
      </c>
      <c r="S1069" s="174" t="s">
        <v>311</v>
      </c>
    </row>
    <row r="1070" spans="4:19" s="14" customFormat="1" ht="15.75" customHeight="1">
      <c r="D1070" s="171"/>
      <c r="E1070" s="172" t="s">
        <v>454</v>
      </c>
      <c r="G1070" s="180"/>
      <c r="P1070" s="171" t="s">
        <v>320</v>
      </c>
      <c r="Q1070" s="171" t="s">
        <v>314</v>
      </c>
      <c r="R1070" s="171" t="s">
        <v>322</v>
      </c>
      <c r="S1070" s="171" t="s">
        <v>311</v>
      </c>
    </row>
    <row r="1071" spans="4:19" s="14" customFormat="1" ht="15.75" customHeight="1">
      <c r="D1071" s="174"/>
      <c r="E1071" s="175" t="s">
        <v>759</v>
      </c>
      <c r="G1071" s="176">
        <v>2</v>
      </c>
      <c r="P1071" s="174" t="s">
        <v>320</v>
      </c>
      <c r="Q1071" s="174" t="s">
        <v>320</v>
      </c>
      <c r="R1071" s="174" t="s">
        <v>322</v>
      </c>
      <c r="S1071" s="174" t="s">
        <v>311</v>
      </c>
    </row>
    <row r="1072" spans="4:19" s="14" customFormat="1" ht="15.75" customHeight="1">
      <c r="D1072" s="177"/>
      <c r="E1072" s="178" t="s">
        <v>325</v>
      </c>
      <c r="G1072" s="179">
        <v>7</v>
      </c>
      <c r="P1072" s="177" t="s">
        <v>320</v>
      </c>
      <c r="Q1072" s="177" t="s">
        <v>326</v>
      </c>
      <c r="R1072" s="177" t="s">
        <v>322</v>
      </c>
      <c r="S1072" s="177" t="s">
        <v>314</v>
      </c>
    </row>
    <row r="1073" spans="1:16" s="14" customFormat="1" ht="24" customHeight="1">
      <c r="A1073" s="181" t="s">
        <v>1222</v>
      </c>
      <c r="B1073" s="181" t="s">
        <v>430</v>
      </c>
      <c r="C1073" s="181" t="s">
        <v>431</v>
      </c>
      <c r="D1073" s="182" t="s">
        <v>1223</v>
      </c>
      <c r="E1073" s="183" t="s">
        <v>1224</v>
      </c>
      <c r="F1073" s="181" t="s">
        <v>330</v>
      </c>
      <c r="G1073" s="184">
        <v>7</v>
      </c>
      <c r="H1073" s="185"/>
      <c r="I1073" s="185">
        <f>ROUND(G1073*H1073,2)</f>
        <v>0</v>
      </c>
      <c r="J1073" s="186">
        <v>0.016</v>
      </c>
      <c r="K1073" s="184">
        <f>G1073*J1073</f>
        <v>0.112</v>
      </c>
      <c r="L1073" s="186">
        <v>0</v>
      </c>
      <c r="M1073" s="184">
        <f>G1073*L1073</f>
        <v>0</v>
      </c>
      <c r="N1073" s="187">
        <v>20</v>
      </c>
      <c r="O1073" s="188">
        <v>32</v>
      </c>
      <c r="P1073" s="189" t="s">
        <v>320</v>
      </c>
    </row>
    <row r="1074" spans="1:16" s="14" customFormat="1" ht="13.5" customHeight="1">
      <c r="A1074" s="163" t="s">
        <v>1225</v>
      </c>
      <c r="B1074" s="163" t="s">
        <v>315</v>
      </c>
      <c r="C1074" s="163" t="s">
        <v>1148</v>
      </c>
      <c r="D1074" s="164" t="s">
        <v>1226</v>
      </c>
      <c r="E1074" s="165" t="s">
        <v>1227</v>
      </c>
      <c r="F1074" s="163" t="s">
        <v>330</v>
      </c>
      <c r="G1074" s="166">
        <v>70</v>
      </c>
      <c r="H1074" s="167"/>
      <c r="I1074" s="167">
        <f>ROUND(G1074*H1074,2)</f>
        <v>0</v>
      </c>
      <c r="J1074" s="168">
        <v>0</v>
      </c>
      <c r="K1074" s="166">
        <f>G1074*J1074</f>
        <v>0</v>
      </c>
      <c r="L1074" s="168">
        <v>0.024</v>
      </c>
      <c r="M1074" s="166">
        <f>G1074*L1074</f>
        <v>1.68</v>
      </c>
      <c r="N1074" s="169">
        <v>20</v>
      </c>
      <c r="O1074" s="170">
        <v>16</v>
      </c>
      <c r="P1074" s="14" t="s">
        <v>320</v>
      </c>
    </row>
    <row r="1075" spans="4:19" s="14" customFormat="1" ht="15.75" customHeight="1">
      <c r="D1075" s="174"/>
      <c r="E1075" s="175" t="s">
        <v>820</v>
      </c>
      <c r="G1075" s="176">
        <v>70</v>
      </c>
      <c r="P1075" s="174" t="s">
        <v>320</v>
      </c>
      <c r="Q1075" s="174" t="s">
        <v>320</v>
      </c>
      <c r="R1075" s="174" t="s">
        <v>322</v>
      </c>
      <c r="S1075" s="174" t="s">
        <v>311</v>
      </c>
    </row>
    <row r="1076" spans="4:19" s="14" customFormat="1" ht="15.75" customHeight="1">
      <c r="D1076" s="177"/>
      <c r="E1076" s="178" t="s">
        <v>325</v>
      </c>
      <c r="G1076" s="179">
        <v>70</v>
      </c>
      <c r="P1076" s="177" t="s">
        <v>320</v>
      </c>
      <c r="Q1076" s="177" t="s">
        <v>326</v>
      </c>
      <c r="R1076" s="177" t="s">
        <v>322</v>
      </c>
      <c r="S1076" s="177" t="s">
        <v>314</v>
      </c>
    </row>
    <row r="1077" spans="1:16" s="14" customFormat="1" ht="24" customHeight="1">
      <c r="A1077" s="163" t="s">
        <v>1228</v>
      </c>
      <c r="B1077" s="163" t="s">
        <v>315</v>
      </c>
      <c r="C1077" s="163" t="s">
        <v>1148</v>
      </c>
      <c r="D1077" s="164" t="s">
        <v>1229</v>
      </c>
      <c r="E1077" s="165" t="s">
        <v>1230</v>
      </c>
      <c r="F1077" s="163" t="s">
        <v>330</v>
      </c>
      <c r="G1077" s="166">
        <v>1</v>
      </c>
      <c r="H1077" s="167"/>
      <c r="I1077" s="167">
        <f>ROUND(G1077*H1077,2)</f>
        <v>0</v>
      </c>
      <c r="J1077" s="168">
        <v>0</v>
      </c>
      <c r="K1077" s="166">
        <f>G1077*J1077</f>
        <v>0</v>
      </c>
      <c r="L1077" s="168">
        <v>0</v>
      </c>
      <c r="M1077" s="166">
        <f>G1077*L1077</f>
        <v>0</v>
      </c>
      <c r="N1077" s="169">
        <v>20</v>
      </c>
      <c r="O1077" s="170">
        <v>16</v>
      </c>
      <c r="P1077" s="14" t="s">
        <v>320</v>
      </c>
    </row>
    <row r="1078" spans="4:19" s="14" customFormat="1" ht="15.75" customHeight="1">
      <c r="D1078" s="171"/>
      <c r="E1078" s="172" t="s">
        <v>448</v>
      </c>
      <c r="G1078" s="173"/>
      <c r="P1078" s="171" t="s">
        <v>320</v>
      </c>
      <c r="Q1078" s="171" t="s">
        <v>314</v>
      </c>
      <c r="R1078" s="171" t="s">
        <v>322</v>
      </c>
      <c r="S1078" s="171" t="s">
        <v>311</v>
      </c>
    </row>
    <row r="1079" spans="4:19" s="14" customFormat="1" ht="15.75" customHeight="1">
      <c r="D1079" s="174"/>
      <c r="E1079" s="175" t="s">
        <v>314</v>
      </c>
      <c r="G1079" s="176">
        <v>1</v>
      </c>
      <c r="P1079" s="174" t="s">
        <v>320</v>
      </c>
      <c r="Q1079" s="174" t="s">
        <v>320</v>
      </c>
      <c r="R1079" s="174" t="s">
        <v>322</v>
      </c>
      <c r="S1079" s="174" t="s">
        <v>311</v>
      </c>
    </row>
    <row r="1080" spans="4:19" s="14" customFormat="1" ht="15.75" customHeight="1">
      <c r="D1080" s="177"/>
      <c r="E1080" s="178" t="s">
        <v>325</v>
      </c>
      <c r="G1080" s="179">
        <v>1</v>
      </c>
      <c r="P1080" s="177" t="s">
        <v>320</v>
      </c>
      <c r="Q1080" s="177" t="s">
        <v>326</v>
      </c>
      <c r="R1080" s="177" t="s">
        <v>322</v>
      </c>
      <c r="S1080" s="177" t="s">
        <v>314</v>
      </c>
    </row>
    <row r="1081" spans="1:16" s="14" customFormat="1" ht="13.5" customHeight="1">
      <c r="A1081" s="181" t="s">
        <v>1231</v>
      </c>
      <c r="B1081" s="181" t="s">
        <v>430</v>
      </c>
      <c r="C1081" s="181" t="s">
        <v>431</v>
      </c>
      <c r="D1081" s="182" t="s">
        <v>1232</v>
      </c>
      <c r="E1081" s="183" t="s">
        <v>1233</v>
      </c>
      <c r="F1081" s="181" t="s">
        <v>370</v>
      </c>
      <c r="G1081" s="184">
        <v>2.4</v>
      </c>
      <c r="H1081" s="185"/>
      <c r="I1081" s="185">
        <f>ROUND(G1081*H1081,2)</f>
        <v>0</v>
      </c>
      <c r="J1081" s="186">
        <v>0.0018</v>
      </c>
      <c r="K1081" s="184">
        <f>G1081*J1081</f>
        <v>0.00432</v>
      </c>
      <c r="L1081" s="186">
        <v>0</v>
      </c>
      <c r="M1081" s="184">
        <f>G1081*L1081</f>
        <v>0</v>
      </c>
      <c r="N1081" s="187">
        <v>20</v>
      </c>
      <c r="O1081" s="188">
        <v>32</v>
      </c>
      <c r="P1081" s="189" t="s">
        <v>320</v>
      </c>
    </row>
    <row r="1082" spans="4:19" s="14" customFormat="1" ht="15.75" customHeight="1">
      <c r="D1082" s="171"/>
      <c r="E1082" s="172" t="s">
        <v>1234</v>
      </c>
      <c r="G1082" s="173"/>
      <c r="P1082" s="171" t="s">
        <v>320</v>
      </c>
      <c r="Q1082" s="171" t="s">
        <v>314</v>
      </c>
      <c r="R1082" s="171" t="s">
        <v>322</v>
      </c>
      <c r="S1082" s="171" t="s">
        <v>311</v>
      </c>
    </row>
    <row r="1083" spans="4:19" s="14" customFormat="1" ht="15.75" customHeight="1">
      <c r="D1083" s="174"/>
      <c r="E1083" s="175" t="s">
        <v>1235</v>
      </c>
      <c r="G1083" s="176">
        <v>2.4</v>
      </c>
      <c r="P1083" s="174" t="s">
        <v>320</v>
      </c>
      <c r="Q1083" s="174" t="s">
        <v>320</v>
      </c>
      <c r="R1083" s="174" t="s">
        <v>322</v>
      </c>
      <c r="S1083" s="174" t="s">
        <v>311</v>
      </c>
    </row>
    <row r="1084" spans="4:19" s="14" customFormat="1" ht="15.75" customHeight="1">
      <c r="D1084" s="177"/>
      <c r="E1084" s="178" t="s">
        <v>325</v>
      </c>
      <c r="G1084" s="179">
        <v>2.4</v>
      </c>
      <c r="P1084" s="177" t="s">
        <v>320</v>
      </c>
      <c r="Q1084" s="177" t="s">
        <v>326</v>
      </c>
      <c r="R1084" s="177" t="s">
        <v>322</v>
      </c>
      <c r="S1084" s="177" t="s">
        <v>314</v>
      </c>
    </row>
    <row r="1085" spans="1:16" s="14" customFormat="1" ht="13.5" customHeight="1">
      <c r="A1085" s="181" t="s">
        <v>1236</v>
      </c>
      <c r="B1085" s="181" t="s">
        <v>430</v>
      </c>
      <c r="C1085" s="181" t="s">
        <v>431</v>
      </c>
      <c r="D1085" s="182" t="s">
        <v>1237</v>
      </c>
      <c r="E1085" s="183" t="s">
        <v>1238</v>
      </c>
      <c r="F1085" s="181" t="s">
        <v>330</v>
      </c>
      <c r="G1085" s="184">
        <v>1</v>
      </c>
      <c r="H1085" s="185"/>
      <c r="I1085" s="185">
        <f>ROUND(G1085*H1085,2)</f>
        <v>0</v>
      </c>
      <c r="J1085" s="186">
        <v>0.0002</v>
      </c>
      <c r="K1085" s="184">
        <f>G1085*J1085</f>
        <v>0.0002</v>
      </c>
      <c r="L1085" s="186">
        <v>0</v>
      </c>
      <c r="M1085" s="184">
        <f>G1085*L1085</f>
        <v>0</v>
      </c>
      <c r="N1085" s="187">
        <v>20</v>
      </c>
      <c r="O1085" s="188">
        <v>32</v>
      </c>
      <c r="P1085" s="189" t="s">
        <v>320</v>
      </c>
    </row>
    <row r="1086" spans="1:16" s="14" customFormat="1" ht="24" customHeight="1">
      <c r="A1086" s="163" t="s">
        <v>1239</v>
      </c>
      <c r="B1086" s="163" t="s">
        <v>315</v>
      </c>
      <c r="C1086" s="163" t="s">
        <v>1148</v>
      </c>
      <c r="D1086" s="164" t="s">
        <v>1229</v>
      </c>
      <c r="E1086" s="165" t="s">
        <v>1230</v>
      </c>
      <c r="F1086" s="163" t="s">
        <v>330</v>
      </c>
      <c r="G1086" s="166">
        <v>1</v>
      </c>
      <c r="H1086" s="167"/>
      <c r="I1086" s="167">
        <f>ROUND(G1086*H1086,2)</f>
        <v>0</v>
      </c>
      <c r="J1086" s="168">
        <v>0</v>
      </c>
      <c r="K1086" s="166">
        <f>G1086*J1086</f>
        <v>0</v>
      </c>
      <c r="L1086" s="168">
        <v>0</v>
      </c>
      <c r="M1086" s="166">
        <f>G1086*L1086</f>
        <v>0</v>
      </c>
      <c r="N1086" s="169">
        <v>20</v>
      </c>
      <c r="O1086" s="170">
        <v>16</v>
      </c>
      <c r="P1086" s="14" t="s">
        <v>320</v>
      </c>
    </row>
    <row r="1087" spans="4:19" s="14" customFormat="1" ht="15.75" customHeight="1">
      <c r="D1087" s="171"/>
      <c r="E1087" s="172" t="s">
        <v>1240</v>
      </c>
      <c r="G1087" s="173"/>
      <c r="P1087" s="171" t="s">
        <v>320</v>
      </c>
      <c r="Q1087" s="171" t="s">
        <v>314</v>
      </c>
      <c r="R1087" s="171" t="s">
        <v>322</v>
      </c>
      <c r="S1087" s="171" t="s">
        <v>311</v>
      </c>
    </row>
    <row r="1088" spans="4:19" s="14" customFormat="1" ht="15.75" customHeight="1">
      <c r="D1088" s="174"/>
      <c r="E1088" s="175" t="s">
        <v>314</v>
      </c>
      <c r="G1088" s="176">
        <v>1</v>
      </c>
      <c r="P1088" s="174" t="s">
        <v>320</v>
      </c>
      <c r="Q1088" s="174" t="s">
        <v>320</v>
      </c>
      <c r="R1088" s="174" t="s">
        <v>322</v>
      </c>
      <c r="S1088" s="174" t="s">
        <v>311</v>
      </c>
    </row>
    <row r="1089" spans="4:19" s="14" customFormat="1" ht="15.75" customHeight="1">
      <c r="D1089" s="177"/>
      <c r="E1089" s="178" t="s">
        <v>325</v>
      </c>
      <c r="G1089" s="179">
        <v>1</v>
      </c>
      <c r="P1089" s="177" t="s">
        <v>320</v>
      </c>
      <c r="Q1089" s="177" t="s">
        <v>326</v>
      </c>
      <c r="R1089" s="177" t="s">
        <v>322</v>
      </c>
      <c r="S1089" s="177" t="s">
        <v>314</v>
      </c>
    </row>
    <row r="1090" spans="1:16" s="14" customFormat="1" ht="13.5" customHeight="1">
      <c r="A1090" s="181" t="s">
        <v>1241</v>
      </c>
      <c r="B1090" s="181" t="s">
        <v>430</v>
      </c>
      <c r="C1090" s="181" t="s">
        <v>431</v>
      </c>
      <c r="D1090" s="182" t="s">
        <v>1232</v>
      </c>
      <c r="E1090" s="183" t="s">
        <v>1233</v>
      </c>
      <c r="F1090" s="181" t="s">
        <v>370</v>
      </c>
      <c r="G1090" s="184">
        <v>2.4</v>
      </c>
      <c r="H1090" s="185"/>
      <c r="I1090" s="185">
        <f>ROUND(G1090*H1090,2)</f>
        <v>0</v>
      </c>
      <c r="J1090" s="186">
        <v>0.0018</v>
      </c>
      <c r="K1090" s="184">
        <f>G1090*J1090</f>
        <v>0.00432</v>
      </c>
      <c r="L1090" s="186">
        <v>0</v>
      </c>
      <c r="M1090" s="184">
        <f>G1090*L1090</f>
        <v>0</v>
      </c>
      <c r="N1090" s="187">
        <v>20</v>
      </c>
      <c r="O1090" s="188">
        <v>32</v>
      </c>
      <c r="P1090" s="189" t="s">
        <v>320</v>
      </c>
    </row>
    <row r="1091" spans="4:19" s="14" customFormat="1" ht="15.75" customHeight="1">
      <c r="D1091" s="171"/>
      <c r="E1091" s="172" t="s">
        <v>1242</v>
      </c>
      <c r="G1091" s="173"/>
      <c r="P1091" s="171" t="s">
        <v>320</v>
      </c>
      <c r="Q1091" s="171" t="s">
        <v>314</v>
      </c>
      <c r="R1091" s="171" t="s">
        <v>322</v>
      </c>
      <c r="S1091" s="171" t="s">
        <v>311</v>
      </c>
    </row>
    <row r="1092" spans="4:19" s="14" customFormat="1" ht="15.75" customHeight="1">
      <c r="D1092" s="174"/>
      <c r="E1092" s="175" t="s">
        <v>1235</v>
      </c>
      <c r="G1092" s="176">
        <v>2.4</v>
      </c>
      <c r="P1092" s="174" t="s">
        <v>320</v>
      </c>
      <c r="Q1092" s="174" t="s">
        <v>320</v>
      </c>
      <c r="R1092" s="174" t="s">
        <v>322</v>
      </c>
      <c r="S1092" s="174" t="s">
        <v>311</v>
      </c>
    </row>
    <row r="1093" spans="4:19" s="14" customFormat="1" ht="15.75" customHeight="1">
      <c r="D1093" s="177"/>
      <c r="E1093" s="178" t="s">
        <v>325</v>
      </c>
      <c r="G1093" s="179">
        <v>2.4</v>
      </c>
      <c r="P1093" s="177" t="s">
        <v>320</v>
      </c>
      <c r="Q1093" s="177" t="s">
        <v>326</v>
      </c>
      <c r="R1093" s="177" t="s">
        <v>322</v>
      </c>
      <c r="S1093" s="177" t="s">
        <v>314</v>
      </c>
    </row>
    <row r="1094" spans="1:16" s="14" customFormat="1" ht="13.5" customHeight="1">
      <c r="A1094" s="181" t="s">
        <v>1243</v>
      </c>
      <c r="B1094" s="181" t="s">
        <v>430</v>
      </c>
      <c r="C1094" s="181" t="s">
        <v>431</v>
      </c>
      <c r="D1094" s="182" t="s">
        <v>1237</v>
      </c>
      <c r="E1094" s="183" t="s">
        <v>1238</v>
      </c>
      <c r="F1094" s="181" t="s">
        <v>330</v>
      </c>
      <c r="G1094" s="184">
        <v>1</v>
      </c>
      <c r="H1094" s="185"/>
      <c r="I1094" s="185">
        <f>ROUND(G1094*H1094,2)</f>
        <v>0</v>
      </c>
      <c r="J1094" s="186">
        <v>0.0002</v>
      </c>
      <c r="K1094" s="184">
        <f>G1094*J1094</f>
        <v>0.0002</v>
      </c>
      <c r="L1094" s="186">
        <v>0</v>
      </c>
      <c r="M1094" s="184">
        <f>G1094*L1094</f>
        <v>0</v>
      </c>
      <c r="N1094" s="187">
        <v>20</v>
      </c>
      <c r="O1094" s="188">
        <v>32</v>
      </c>
      <c r="P1094" s="189" t="s">
        <v>320</v>
      </c>
    </row>
    <row r="1095" spans="4:19" s="14" customFormat="1" ht="15.75" customHeight="1">
      <c r="D1095" s="171"/>
      <c r="E1095" s="172" t="s">
        <v>1242</v>
      </c>
      <c r="G1095" s="173"/>
      <c r="P1095" s="171" t="s">
        <v>320</v>
      </c>
      <c r="Q1095" s="171" t="s">
        <v>314</v>
      </c>
      <c r="R1095" s="171" t="s">
        <v>322</v>
      </c>
      <c r="S1095" s="171" t="s">
        <v>311</v>
      </c>
    </row>
    <row r="1096" spans="4:19" s="14" customFormat="1" ht="15.75" customHeight="1">
      <c r="D1096" s="174"/>
      <c r="E1096" s="175" t="s">
        <v>314</v>
      </c>
      <c r="G1096" s="176">
        <v>1</v>
      </c>
      <c r="P1096" s="174" t="s">
        <v>320</v>
      </c>
      <c r="Q1096" s="174" t="s">
        <v>320</v>
      </c>
      <c r="R1096" s="174" t="s">
        <v>322</v>
      </c>
      <c r="S1096" s="174" t="s">
        <v>311</v>
      </c>
    </row>
    <row r="1097" spans="4:19" s="14" customFormat="1" ht="15.75" customHeight="1">
      <c r="D1097" s="177"/>
      <c r="E1097" s="178" t="s">
        <v>325</v>
      </c>
      <c r="G1097" s="179">
        <v>1</v>
      </c>
      <c r="P1097" s="177" t="s">
        <v>320</v>
      </c>
      <c r="Q1097" s="177" t="s">
        <v>326</v>
      </c>
      <c r="R1097" s="177" t="s">
        <v>322</v>
      </c>
      <c r="S1097" s="177" t="s">
        <v>314</v>
      </c>
    </row>
    <row r="1098" spans="1:16" s="14" customFormat="1" ht="13.5" customHeight="1">
      <c r="A1098" s="163" t="s">
        <v>1244</v>
      </c>
      <c r="B1098" s="163" t="s">
        <v>315</v>
      </c>
      <c r="C1098" s="163" t="s">
        <v>1148</v>
      </c>
      <c r="D1098" s="164" t="s">
        <v>1245</v>
      </c>
      <c r="E1098" s="165" t="s">
        <v>1246</v>
      </c>
      <c r="F1098" s="163" t="s">
        <v>330</v>
      </c>
      <c r="G1098" s="166">
        <v>58</v>
      </c>
      <c r="H1098" s="167"/>
      <c r="I1098" s="167">
        <f>ROUND(G1098*H1098,2)</f>
        <v>0</v>
      </c>
      <c r="J1098" s="168">
        <v>0</v>
      </c>
      <c r="K1098" s="166">
        <f>G1098*J1098</f>
        <v>0</v>
      </c>
      <c r="L1098" s="168">
        <v>0</v>
      </c>
      <c r="M1098" s="166">
        <f>G1098*L1098</f>
        <v>0</v>
      </c>
      <c r="N1098" s="169">
        <v>20</v>
      </c>
      <c r="O1098" s="170">
        <v>16</v>
      </c>
      <c r="P1098" s="14" t="s">
        <v>320</v>
      </c>
    </row>
    <row r="1099" spans="4:19" s="14" customFormat="1" ht="15.75" customHeight="1">
      <c r="D1099" s="171"/>
      <c r="E1099" s="172" t="s">
        <v>541</v>
      </c>
      <c r="G1099" s="173"/>
      <c r="P1099" s="171" t="s">
        <v>320</v>
      </c>
      <c r="Q1099" s="171" t="s">
        <v>314</v>
      </c>
      <c r="R1099" s="171" t="s">
        <v>322</v>
      </c>
      <c r="S1099" s="171" t="s">
        <v>311</v>
      </c>
    </row>
    <row r="1100" spans="4:19" s="14" customFormat="1" ht="15.75" customHeight="1">
      <c r="D1100" s="174"/>
      <c r="E1100" s="175" t="s">
        <v>314</v>
      </c>
      <c r="G1100" s="176">
        <v>1</v>
      </c>
      <c r="P1100" s="174" t="s">
        <v>320</v>
      </c>
      <c r="Q1100" s="174" t="s">
        <v>320</v>
      </c>
      <c r="R1100" s="174" t="s">
        <v>322</v>
      </c>
      <c r="S1100" s="174" t="s">
        <v>311</v>
      </c>
    </row>
    <row r="1101" spans="4:19" s="14" customFormat="1" ht="15.75" customHeight="1">
      <c r="D1101" s="171"/>
      <c r="E1101" s="172" t="s">
        <v>1206</v>
      </c>
      <c r="G1101" s="180"/>
      <c r="P1101" s="171" t="s">
        <v>320</v>
      </c>
      <c r="Q1101" s="171" t="s">
        <v>314</v>
      </c>
      <c r="R1101" s="171" t="s">
        <v>322</v>
      </c>
      <c r="S1101" s="171" t="s">
        <v>311</v>
      </c>
    </row>
    <row r="1102" spans="4:19" s="14" customFormat="1" ht="15.75" customHeight="1">
      <c r="D1102" s="174"/>
      <c r="E1102" s="175" t="s">
        <v>314</v>
      </c>
      <c r="G1102" s="176">
        <v>1</v>
      </c>
      <c r="P1102" s="174" t="s">
        <v>320</v>
      </c>
      <c r="Q1102" s="174" t="s">
        <v>320</v>
      </c>
      <c r="R1102" s="174" t="s">
        <v>322</v>
      </c>
      <c r="S1102" s="174" t="s">
        <v>311</v>
      </c>
    </row>
    <row r="1103" spans="4:19" s="14" customFormat="1" ht="15.75" customHeight="1">
      <c r="D1103" s="171"/>
      <c r="E1103" s="172" t="s">
        <v>648</v>
      </c>
      <c r="G1103" s="180"/>
      <c r="P1103" s="171" t="s">
        <v>320</v>
      </c>
      <c r="Q1103" s="171" t="s">
        <v>314</v>
      </c>
      <c r="R1103" s="171" t="s">
        <v>322</v>
      </c>
      <c r="S1103" s="171" t="s">
        <v>311</v>
      </c>
    </row>
    <row r="1104" spans="4:19" s="14" customFormat="1" ht="15.75" customHeight="1">
      <c r="D1104" s="174"/>
      <c r="E1104" s="175" t="s">
        <v>314</v>
      </c>
      <c r="G1104" s="176">
        <v>1</v>
      </c>
      <c r="P1104" s="174" t="s">
        <v>320</v>
      </c>
      <c r="Q1104" s="174" t="s">
        <v>320</v>
      </c>
      <c r="R1104" s="174" t="s">
        <v>322</v>
      </c>
      <c r="S1104" s="174" t="s">
        <v>311</v>
      </c>
    </row>
    <row r="1105" spans="4:19" s="14" customFormat="1" ht="15.75" customHeight="1">
      <c r="D1105" s="171"/>
      <c r="E1105" s="172" t="s">
        <v>758</v>
      </c>
      <c r="G1105" s="180"/>
      <c r="P1105" s="171" t="s">
        <v>320</v>
      </c>
      <c r="Q1105" s="171" t="s">
        <v>314</v>
      </c>
      <c r="R1105" s="171" t="s">
        <v>322</v>
      </c>
      <c r="S1105" s="171" t="s">
        <v>311</v>
      </c>
    </row>
    <row r="1106" spans="4:19" s="14" customFormat="1" ht="15.75" customHeight="1">
      <c r="D1106" s="174"/>
      <c r="E1106" s="175" t="s">
        <v>314</v>
      </c>
      <c r="G1106" s="176">
        <v>1</v>
      </c>
      <c r="P1106" s="174" t="s">
        <v>320</v>
      </c>
      <c r="Q1106" s="174" t="s">
        <v>320</v>
      </c>
      <c r="R1106" s="174" t="s">
        <v>322</v>
      </c>
      <c r="S1106" s="174" t="s">
        <v>311</v>
      </c>
    </row>
    <row r="1107" spans="4:19" s="14" customFormat="1" ht="15.75" customHeight="1">
      <c r="D1107" s="171"/>
      <c r="E1107" s="172" t="s">
        <v>708</v>
      </c>
      <c r="G1107" s="180"/>
      <c r="P1107" s="171" t="s">
        <v>320</v>
      </c>
      <c r="Q1107" s="171" t="s">
        <v>314</v>
      </c>
      <c r="R1107" s="171" t="s">
        <v>322</v>
      </c>
      <c r="S1107" s="171" t="s">
        <v>311</v>
      </c>
    </row>
    <row r="1108" spans="4:19" s="14" customFormat="1" ht="15.75" customHeight="1">
      <c r="D1108" s="174"/>
      <c r="E1108" s="175" t="s">
        <v>314</v>
      </c>
      <c r="G1108" s="176">
        <v>1</v>
      </c>
      <c r="P1108" s="174" t="s">
        <v>320</v>
      </c>
      <c r="Q1108" s="174" t="s">
        <v>320</v>
      </c>
      <c r="R1108" s="174" t="s">
        <v>322</v>
      </c>
      <c r="S1108" s="174" t="s">
        <v>311</v>
      </c>
    </row>
    <row r="1109" spans="4:19" s="14" customFormat="1" ht="15.75" customHeight="1">
      <c r="D1109" s="171"/>
      <c r="E1109" s="172" t="s">
        <v>710</v>
      </c>
      <c r="G1109" s="180"/>
      <c r="P1109" s="171" t="s">
        <v>320</v>
      </c>
      <c r="Q1109" s="171" t="s">
        <v>314</v>
      </c>
      <c r="R1109" s="171" t="s">
        <v>322</v>
      </c>
      <c r="S1109" s="171" t="s">
        <v>311</v>
      </c>
    </row>
    <row r="1110" spans="4:19" s="14" customFormat="1" ht="15.75" customHeight="1">
      <c r="D1110" s="174"/>
      <c r="E1110" s="175" t="s">
        <v>314</v>
      </c>
      <c r="G1110" s="176">
        <v>1</v>
      </c>
      <c r="P1110" s="174" t="s">
        <v>320</v>
      </c>
      <c r="Q1110" s="174" t="s">
        <v>320</v>
      </c>
      <c r="R1110" s="174" t="s">
        <v>322</v>
      </c>
      <c r="S1110" s="174" t="s">
        <v>311</v>
      </c>
    </row>
    <row r="1111" spans="4:19" s="14" customFormat="1" ht="15.75" customHeight="1">
      <c r="D1111" s="171"/>
      <c r="E1111" s="172" t="s">
        <v>712</v>
      </c>
      <c r="G1111" s="180"/>
      <c r="P1111" s="171" t="s">
        <v>320</v>
      </c>
      <c r="Q1111" s="171" t="s">
        <v>314</v>
      </c>
      <c r="R1111" s="171" t="s">
        <v>322</v>
      </c>
      <c r="S1111" s="171" t="s">
        <v>311</v>
      </c>
    </row>
    <row r="1112" spans="4:19" s="14" customFormat="1" ht="15.75" customHeight="1">
      <c r="D1112" s="174"/>
      <c r="E1112" s="175" t="s">
        <v>314</v>
      </c>
      <c r="G1112" s="176">
        <v>1</v>
      </c>
      <c r="P1112" s="174" t="s">
        <v>320</v>
      </c>
      <c r="Q1112" s="174" t="s">
        <v>320</v>
      </c>
      <c r="R1112" s="174" t="s">
        <v>322</v>
      </c>
      <c r="S1112" s="174" t="s">
        <v>311</v>
      </c>
    </row>
    <row r="1113" spans="4:19" s="14" customFormat="1" ht="15.75" customHeight="1">
      <c r="D1113" s="171"/>
      <c r="E1113" s="172" t="s">
        <v>448</v>
      </c>
      <c r="G1113" s="180"/>
      <c r="P1113" s="171" t="s">
        <v>320</v>
      </c>
      <c r="Q1113" s="171" t="s">
        <v>314</v>
      </c>
      <c r="R1113" s="171" t="s">
        <v>322</v>
      </c>
      <c r="S1113" s="171" t="s">
        <v>311</v>
      </c>
    </row>
    <row r="1114" spans="4:19" s="14" customFormat="1" ht="15.75" customHeight="1">
      <c r="D1114" s="174"/>
      <c r="E1114" s="175" t="s">
        <v>1186</v>
      </c>
      <c r="G1114" s="176">
        <v>6</v>
      </c>
      <c r="P1114" s="174" t="s">
        <v>320</v>
      </c>
      <c r="Q1114" s="174" t="s">
        <v>320</v>
      </c>
      <c r="R1114" s="174" t="s">
        <v>322</v>
      </c>
      <c r="S1114" s="174" t="s">
        <v>311</v>
      </c>
    </row>
    <row r="1115" spans="4:19" s="14" customFormat="1" ht="15.75" customHeight="1">
      <c r="D1115" s="171"/>
      <c r="E1115" s="172" t="s">
        <v>459</v>
      </c>
      <c r="G1115" s="180"/>
      <c r="P1115" s="171" t="s">
        <v>320</v>
      </c>
      <c r="Q1115" s="171" t="s">
        <v>314</v>
      </c>
      <c r="R1115" s="171" t="s">
        <v>322</v>
      </c>
      <c r="S1115" s="171" t="s">
        <v>311</v>
      </c>
    </row>
    <row r="1116" spans="4:19" s="14" customFormat="1" ht="15.75" customHeight="1">
      <c r="D1116" s="174"/>
      <c r="E1116" s="175" t="s">
        <v>314</v>
      </c>
      <c r="G1116" s="176">
        <v>1</v>
      </c>
      <c r="P1116" s="174" t="s">
        <v>320</v>
      </c>
      <c r="Q1116" s="174" t="s">
        <v>320</v>
      </c>
      <c r="R1116" s="174" t="s">
        <v>322</v>
      </c>
      <c r="S1116" s="174" t="s">
        <v>311</v>
      </c>
    </row>
    <row r="1117" spans="4:19" s="14" customFormat="1" ht="15.75" customHeight="1">
      <c r="D1117" s="171"/>
      <c r="E1117" s="172" t="s">
        <v>453</v>
      </c>
      <c r="G1117" s="180"/>
      <c r="P1117" s="171" t="s">
        <v>320</v>
      </c>
      <c r="Q1117" s="171" t="s">
        <v>314</v>
      </c>
      <c r="R1117" s="171" t="s">
        <v>322</v>
      </c>
      <c r="S1117" s="171" t="s">
        <v>311</v>
      </c>
    </row>
    <row r="1118" spans="4:19" s="14" customFormat="1" ht="15.75" customHeight="1">
      <c r="D1118" s="174"/>
      <c r="E1118" s="175" t="s">
        <v>320</v>
      </c>
      <c r="G1118" s="176">
        <v>2</v>
      </c>
      <c r="P1118" s="174" t="s">
        <v>320</v>
      </c>
      <c r="Q1118" s="174" t="s">
        <v>320</v>
      </c>
      <c r="R1118" s="174" t="s">
        <v>322</v>
      </c>
      <c r="S1118" s="174" t="s">
        <v>311</v>
      </c>
    </row>
    <row r="1119" spans="4:19" s="14" customFormat="1" ht="15.75" customHeight="1">
      <c r="D1119" s="171"/>
      <c r="E1119" s="172" t="s">
        <v>1247</v>
      </c>
      <c r="G1119" s="180"/>
      <c r="P1119" s="171" t="s">
        <v>320</v>
      </c>
      <c r="Q1119" s="171" t="s">
        <v>314</v>
      </c>
      <c r="R1119" s="171" t="s">
        <v>322</v>
      </c>
      <c r="S1119" s="171" t="s">
        <v>311</v>
      </c>
    </row>
    <row r="1120" spans="4:19" s="14" customFormat="1" ht="15.75" customHeight="1">
      <c r="D1120" s="174"/>
      <c r="E1120" s="175" t="s">
        <v>413</v>
      </c>
      <c r="G1120" s="176">
        <v>18</v>
      </c>
      <c r="P1120" s="174" t="s">
        <v>320</v>
      </c>
      <c r="Q1120" s="174" t="s">
        <v>320</v>
      </c>
      <c r="R1120" s="174" t="s">
        <v>322</v>
      </c>
      <c r="S1120" s="174" t="s">
        <v>311</v>
      </c>
    </row>
    <row r="1121" spans="4:19" s="14" customFormat="1" ht="15.75" customHeight="1">
      <c r="D1121" s="171"/>
      <c r="E1121" s="172" t="s">
        <v>760</v>
      </c>
      <c r="G1121" s="180"/>
      <c r="P1121" s="171" t="s">
        <v>320</v>
      </c>
      <c r="Q1121" s="171" t="s">
        <v>314</v>
      </c>
      <c r="R1121" s="171" t="s">
        <v>322</v>
      </c>
      <c r="S1121" s="171" t="s">
        <v>311</v>
      </c>
    </row>
    <row r="1122" spans="4:19" s="14" customFormat="1" ht="15.75" customHeight="1">
      <c r="D1122" s="174"/>
      <c r="E1122" s="175" t="s">
        <v>314</v>
      </c>
      <c r="G1122" s="176">
        <v>1</v>
      </c>
      <c r="P1122" s="174" t="s">
        <v>320</v>
      </c>
      <c r="Q1122" s="174" t="s">
        <v>320</v>
      </c>
      <c r="R1122" s="174" t="s">
        <v>322</v>
      </c>
      <c r="S1122" s="174" t="s">
        <v>311</v>
      </c>
    </row>
    <row r="1123" spans="4:19" s="14" customFormat="1" ht="15.75" customHeight="1">
      <c r="D1123" s="171"/>
      <c r="E1123" s="172" t="s">
        <v>1032</v>
      </c>
      <c r="G1123" s="180"/>
      <c r="P1123" s="171" t="s">
        <v>320</v>
      </c>
      <c r="Q1123" s="171" t="s">
        <v>314</v>
      </c>
      <c r="R1123" s="171" t="s">
        <v>322</v>
      </c>
      <c r="S1123" s="171" t="s">
        <v>311</v>
      </c>
    </row>
    <row r="1124" spans="4:19" s="14" customFormat="1" ht="15.75" customHeight="1">
      <c r="D1124" s="174"/>
      <c r="E1124" s="175" t="s">
        <v>1248</v>
      </c>
      <c r="G1124" s="176">
        <v>23</v>
      </c>
      <c r="P1124" s="174" t="s">
        <v>320</v>
      </c>
      <c r="Q1124" s="174" t="s">
        <v>320</v>
      </c>
      <c r="R1124" s="174" t="s">
        <v>322</v>
      </c>
      <c r="S1124" s="174" t="s">
        <v>311</v>
      </c>
    </row>
    <row r="1125" spans="4:19" s="14" customFormat="1" ht="15.75" customHeight="1">
      <c r="D1125" s="177"/>
      <c r="E1125" s="178" t="s">
        <v>325</v>
      </c>
      <c r="G1125" s="179">
        <v>58</v>
      </c>
      <c r="P1125" s="177" t="s">
        <v>320</v>
      </c>
      <c r="Q1125" s="177" t="s">
        <v>326</v>
      </c>
      <c r="R1125" s="177" t="s">
        <v>322</v>
      </c>
      <c r="S1125" s="177" t="s">
        <v>314</v>
      </c>
    </row>
    <row r="1126" spans="1:16" s="14" customFormat="1" ht="13.5" customHeight="1">
      <c r="A1126" s="181" t="s">
        <v>1249</v>
      </c>
      <c r="B1126" s="181" t="s">
        <v>430</v>
      </c>
      <c r="C1126" s="181" t="s">
        <v>431</v>
      </c>
      <c r="D1126" s="182" t="s">
        <v>1250</v>
      </c>
      <c r="E1126" s="183" t="s">
        <v>1251</v>
      </c>
      <c r="F1126" s="181" t="s">
        <v>330</v>
      </c>
      <c r="G1126" s="184">
        <v>54</v>
      </c>
      <c r="H1126" s="185"/>
      <c r="I1126" s="185">
        <f>ROUND(G1126*H1126,2)</f>
        <v>0</v>
      </c>
      <c r="J1126" s="186">
        <v>0.0018</v>
      </c>
      <c r="K1126" s="184">
        <f>G1126*J1126</f>
        <v>0.0972</v>
      </c>
      <c r="L1126" s="186">
        <v>0</v>
      </c>
      <c r="M1126" s="184">
        <f>G1126*L1126</f>
        <v>0</v>
      </c>
      <c r="N1126" s="187">
        <v>20</v>
      </c>
      <c r="O1126" s="188">
        <v>32</v>
      </c>
      <c r="P1126" s="189" t="s">
        <v>320</v>
      </c>
    </row>
    <row r="1127" spans="1:16" s="14" customFormat="1" ht="13.5" customHeight="1">
      <c r="A1127" s="181" t="s">
        <v>1252</v>
      </c>
      <c r="B1127" s="181" t="s">
        <v>430</v>
      </c>
      <c r="C1127" s="181" t="s">
        <v>431</v>
      </c>
      <c r="D1127" s="182" t="s">
        <v>1253</v>
      </c>
      <c r="E1127" s="183" t="s">
        <v>1254</v>
      </c>
      <c r="F1127" s="181" t="s">
        <v>330</v>
      </c>
      <c r="G1127" s="184">
        <v>1</v>
      </c>
      <c r="H1127" s="185"/>
      <c r="I1127" s="185">
        <f>ROUND(G1127*H1127,2)</f>
        <v>0</v>
      </c>
      <c r="J1127" s="186">
        <v>0.00203</v>
      </c>
      <c r="K1127" s="184">
        <f>G1127*J1127</f>
        <v>0.00203</v>
      </c>
      <c r="L1127" s="186">
        <v>0</v>
      </c>
      <c r="M1127" s="184">
        <f>G1127*L1127</f>
        <v>0</v>
      </c>
      <c r="N1127" s="187">
        <v>20</v>
      </c>
      <c r="O1127" s="188">
        <v>32</v>
      </c>
      <c r="P1127" s="189" t="s">
        <v>320</v>
      </c>
    </row>
    <row r="1128" spans="1:16" s="14" customFormat="1" ht="13.5" customHeight="1">
      <c r="A1128" s="181" t="s">
        <v>1255</v>
      </c>
      <c r="B1128" s="181" t="s">
        <v>430</v>
      </c>
      <c r="C1128" s="181" t="s">
        <v>431</v>
      </c>
      <c r="D1128" s="182" t="s">
        <v>1256</v>
      </c>
      <c r="E1128" s="183" t="s">
        <v>1257</v>
      </c>
      <c r="F1128" s="181" t="s">
        <v>330</v>
      </c>
      <c r="G1128" s="184">
        <v>3</v>
      </c>
      <c r="H1128" s="185"/>
      <c r="I1128" s="185">
        <f>ROUND(G1128*H1128,2)</f>
        <v>0</v>
      </c>
      <c r="J1128" s="186">
        <v>0.00158</v>
      </c>
      <c r="K1128" s="184">
        <f>G1128*J1128</f>
        <v>0.00474</v>
      </c>
      <c r="L1128" s="186">
        <v>0</v>
      </c>
      <c r="M1128" s="184">
        <f>G1128*L1128</f>
        <v>0</v>
      </c>
      <c r="N1128" s="187">
        <v>20</v>
      </c>
      <c r="O1128" s="188">
        <v>32</v>
      </c>
      <c r="P1128" s="189" t="s">
        <v>320</v>
      </c>
    </row>
    <row r="1129" spans="1:16" s="14" customFormat="1" ht="13.5" customHeight="1">
      <c r="A1129" s="163" t="s">
        <v>1258</v>
      </c>
      <c r="B1129" s="163" t="s">
        <v>315</v>
      </c>
      <c r="C1129" s="163" t="s">
        <v>1148</v>
      </c>
      <c r="D1129" s="164" t="s">
        <v>1259</v>
      </c>
      <c r="E1129" s="165" t="s">
        <v>1260</v>
      </c>
      <c r="F1129" s="163" t="s">
        <v>330</v>
      </c>
      <c r="G1129" s="166">
        <v>3</v>
      </c>
      <c r="H1129" s="167"/>
      <c r="I1129" s="167">
        <f>ROUND(G1129*H1129,2)</f>
        <v>0</v>
      </c>
      <c r="J1129" s="168">
        <v>0</v>
      </c>
      <c r="K1129" s="166">
        <f>G1129*J1129</f>
        <v>0</v>
      </c>
      <c r="L1129" s="168">
        <v>0</v>
      </c>
      <c r="M1129" s="166">
        <f>G1129*L1129</f>
        <v>0</v>
      </c>
      <c r="N1129" s="169">
        <v>20</v>
      </c>
      <c r="O1129" s="170">
        <v>16</v>
      </c>
      <c r="P1129" s="14" t="s">
        <v>320</v>
      </c>
    </row>
    <row r="1130" spans="4:19" s="14" customFormat="1" ht="15.75" customHeight="1">
      <c r="D1130" s="171"/>
      <c r="E1130" s="172" t="s">
        <v>549</v>
      </c>
      <c r="G1130" s="173"/>
      <c r="P1130" s="171" t="s">
        <v>320</v>
      </c>
      <c r="Q1130" s="171" t="s">
        <v>314</v>
      </c>
      <c r="R1130" s="171" t="s">
        <v>322</v>
      </c>
      <c r="S1130" s="171" t="s">
        <v>311</v>
      </c>
    </row>
    <row r="1131" spans="4:19" s="14" customFormat="1" ht="15.75" customHeight="1">
      <c r="D1131" s="174"/>
      <c r="E1131" s="175" t="s">
        <v>314</v>
      </c>
      <c r="G1131" s="176">
        <v>1</v>
      </c>
      <c r="P1131" s="174" t="s">
        <v>320</v>
      </c>
      <c r="Q1131" s="174" t="s">
        <v>320</v>
      </c>
      <c r="R1131" s="174" t="s">
        <v>322</v>
      </c>
      <c r="S1131" s="174" t="s">
        <v>311</v>
      </c>
    </row>
    <row r="1132" spans="4:19" s="14" customFormat="1" ht="15.75" customHeight="1">
      <c r="D1132" s="171"/>
      <c r="E1132" s="172" t="s">
        <v>1111</v>
      </c>
      <c r="G1132" s="180"/>
      <c r="P1132" s="171" t="s">
        <v>320</v>
      </c>
      <c r="Q1132" s="171" t="s">
        <v>314</v>
      </c>
      <c r="R1132" s="171" t="s">
        <v>322</v>
      </c>
      <c r="S1132" s="171" t="s">
        <v>311</v>
      </c>
    </row>
    <row r="1133" spans="4:19" s="14" customFormat="1" ht="15.75" customHeight="1">
      <c r="D1133" s="174"/>
      <c r="E1133" s="175" t="s">
        <v>314</v>
      </c>
      <c r="G1133" s="176">
        <v>1</v>
      </c>
      <c r="P1133" s="174" t="s">
        <v>320</v>
      </c>
      <c r="Q1133" s="174" t="s">
        <v>320</v>
      </c>
      <c r="R1133" s="174" t="s">
        <v>322</v>
      </c>
      <c r="S1133" s="174" t="s">
        <v>311</v>
      </c>
    </row>
    <row r="1134" spans="4:19" s="14" customFormat="1" ht="15.75" customHeight="1">
      <c r="D1134" s="171"/>
      <c r="E1134" s="172" t="s">
        <v>473</v>
      </c>
      <c r="G1134" s="180"/>
      <c r="P1134" s="171" t="s">
        <v>320</v>
      </c>
      <c r="Q1134" s="171" t="s">
        <v>314</v>
      </c>
      <c r="R1134" s="171" t="s">
        <v>322</v>
      </c>
      <c r="S1134" s="171" t="s">
        <v>311</v>
      </c>
    </row>
    <row r="1135" spans="4:19" s="14" customFormat="1" ht="15.75" customHeight="1">
      <c r="D1135" s="174"/>
      <c r="E1135" s="175" t="s">
        <v>314</v>
      </c>
      <c r="G1135" s="176">
        <v>1</v>
      </c>
      <c r="P1135" s="174" t="s">
        <v>320</v>
      </c>
      <c r="Q1135" s="174" t="s">
        <v>320</v>
      </c>
      <c r="R1135" s="174" t="s">
        <v>322</v>
      </c>
      <c r="S1135" s="174" t="s">
        <v>311</v>
      </c>
    </row>
    <row r="1136" spans="4:19" s="14" customFormat="1" ht="15.75" customHeight="1">
      <c r="D1136" s="177"/>
      <c r="E1136" s="178" t="s">
        <v>325</v>
      </c>
      <c r="G1136" s="179">
        <v>3</v>
      </c>
      <c r="P1136" s="177" t="s">
        <v>320</v>
      </c>
      <c r="Q1136" s="177" t="s">
        <v>326</v>
      </c>
      <c r="R1136" s="177" t="s">
        <v>322</v>
      </c>
      <c r="S1136" s="177" t="s">
        <v>314</v>
      </c>
    </row>
    <row r="1137" spans="1:16" s="14" customFormat="1" ht="13.5" customHeight="1">
      <c r="A1137" s="181" t="s">
        <v>1261</v>
      </c>
      <c r="B1137" s="181" t="s">
        <v>430</v>
      </c>
      <c r="C1137" s="181" t="s">
        <v>431</v>
      </c>
      <c r="D1137" s="182" t="s">
        <v>1262</v>
      </c>
      <c r="E1137" s="183" t="s">
        <v>1263</v>
      </c>
      <c r="F1137" s="181" t="s">
        <v>845</v>
      </c>
      <c r="G1137" s="184">
        <v>3</v>
      </c>
      <c r="H1137" s="185"/>
      <c r="I1137" s="185">
        <f>ROUND(G1137*H1137,2)</f>
        <v>0</v>
      </c>
      <c r="J1137" s="186">
        <v>0</v>
      </c>
      <c r="K1137" s="184">
        <f>G1137*J1137</f>
        <v>0</v>
      </c>
      <c r="L1137" s="186">
        <v>0</v>
      </c>
      <c r="M1137" s="184">
        <f>G1137*L1137</f>
        <v>0</v>
      </c>
      <c r="N1137" s="187">
        <v>20</v>
      </c>
      <c r="O1137" s="188">
        <v>32</v>
      </c>
      <c r="P1137" s="189" t="s">
        <v>320</v>
      </c>
    </row>
    <row r="1138" spans="1:16" s="14" customFormat="1" ht="13.5" customHeight="1">
      <c r="A1138" s="163" t="s">
        <v>1264</v>
      </c>
      <c r="B1138" s="163" t="s">
        <v>315</v>
      </c>
      <c r="C1138" s="163" t="s">
        <v>1148</v>
      </c>
      <c r="D1138" s="164" t="s">
        <v>1265</v>
      </c>
      <c r="E1138" s="165" t="s">
        <v>1266</v>
      </c>
      <c r="F1138" s="163" t="s">
        <v>251</v>
      </c>
      <c r="G1138" s="166">
        <v>4760.126</v>
      </c>
      <c r="H1138" s="167"/>
      <c r="I1138" s="167">
        <f>ROUND(G1138*H1138,2)</f>
        <v>0</v>
      </c>
      <c r="J1138" s="168">
        <v>0</v>
      </c>
      <c r="K1138" s="166">
        <f>G1138*J1138</f>
        <v>0</v>
      </c>
      <c r="L1138" s="168">
        <v>0</v>
      </c>
      <c r="M1138" s="166">
        <f>G1138*L1138</f>
        <v>0</v>
      </c>
      <c r="N1138" s="169">
        <v>20</v>
      </c>
      <c r="O1138" s="170">
        <v>16</v>
      </c>
      <c r="P1138" s="14" t="s">
        <v>320</v>
      </c>
    </row>
    <row r="1139" spans="2:16" s="136" customFormat="1" ht="12.75" customHeight="1">
      <c r="B1139" s="141" t="s">
        <v>268</v>
      </c>
      <c r="D1139" s="142" t="s">
        <v>1267</v>
      </c>
      <c r="E1139" s="142" t="s">
        <v>1268</v>
      </c>
      <c r="I1139" s="143">
        <f>SUM(I1140:I1214)</f>
        <v>0</v>
      </c>
      <c r="K1139" s="144">
        <f>SUM(K1140:K1214)</f>
        <v>0.024041100000000003</v>
      </c>
      <c r="M1139" s="144">
        <f>SUM(M1140:M1214)</f>
        <v>2.25396</v>
      </c>
      <c r="P1139" s="142" t="s">
        <v>314</v>
      </c>
    </row>
    <row r="1140" spans="1:16" s="14" customFormat="1" ht="13.5" customHeight="1">
      <c r="A1140" s="163" t="s">
        <v>1269</v>
      </c>
      <c r="B1140" s="163" t="s">
        <v>315</v>
      </c>
      <c r="C1140" s="163" t="s">
        <v>1267</v>
      </c>
      <c r="D1140" s="164" t="s">
        <v>1270</v>
      </c>
      <c r="E1140" s="165" t="s">
        <v>1271</v>
      </c>
      <c r="F1140" s="163" t="s">
        <v>400</v>
      </c>
      <c r="G1140" s="166">
        <v>30.03</v>
      </c>
      <c r="H1140" s="167"/>
      <c r="I1140" s="167">
        <f>ROUND(G1140*H1140,2)</f>
        <v>0</v>
      </c>
      <c r="J1140" s="168">
        <v>5E-05</v>
      </c>
      <c r="K1140" s="166">
        <f>G1140*J1140</f>
        <v>0.0015015000000000002</v>
      </c>
      <c r="L1140" s="168">
        <v>0</v>
      </c>
      <c r="M1140" s="166">
        <f>G1140*L1140</f>
        <v>0</v>
      </c>
      <c r="N1140" s="169">
        <v>20</v>
      </c>
      <c r="O1140" s="170">
        <v>16</v>
      </c>
      <c r="P1140" s="14" t="s">
        <v>320</v>
      </c>
    </row>
    <row r="1141" spans="4:19" s="14" customFormat="1" ht="15.75" customHeight="1">
      <c r="D1141" s="171"/>
      <c r="E1141" s="172" t="s">
        <v>1272</v>
      </c>
      <c r="G1141" s="173"/>
      <c r="P1141" s="171" t="s">
        <v>320</v>
      </c>
      <c r="Q1141" s="171" t="s">
        <v>314</v>
      </c>
      <c r="R1141" s="171" t="s">
        <v>322</v>
      </c>
      <c r="S1141" s="171" t="s">
        <v>311</v>
      </c>
    </row>
    <row r="1142" spans="4:19" s="14" customFormat="1" ht="15.75" customHeight="1">
      <c r="D1142" s="171"/>
      <c r="E1142" s="172" t="s">
        <v>448</v>
      </c>
      <c r="G1142" s="173"/>
      <c r="P1142" s="171" t="s">
        <v>320</v>
      </c>
      <c r="Q1142" s="171" t="s">
        <v>314</v>
      </c>
      <c r="R1142" s="171" t="s">
        <v>322</v>
      </c>
      <c r="S1142" s="171" t="s">
        <v>311</v>
      </c>
    </row>
    <row r="1143" spans="4:19" s="14" customFormat="1" ht="15.75" customHeight="1">
      <c r="D1143" s="171"/>
      <c r="E1143" s="172" t="s">
        <v>1273</v>
      </c>
      <c r="G1143" s="173"/>
      <c r="P1143" s="171" t="s">
        <v>320</v>
      </c>
      <c r="Q1143" s="171" t="s">
        <v>314</v>
      </c>
      <c r="R1143" s="171" t="s">
        <v>322</v>
      </c>
      <c r="S1143" s="171" t="s">
        <v>311</v>
      </c>
    </row>
    <row r="1144" spans="4:19" s="14" customFormat="1" ht="15.75" customHeight="1">
      <c r="D1144" s="174"/>
      <c r="E1144" s="175" t="s">
        <v>1274</v>
      </c>
      <c r="G1144" s="176">
        <v>7.56</v>
      </c>
      <c r="P1144" s="174" t="s">
        <v>320</v>
      </c>
      <c r="Q1144" s="174" t="s">
        <v>320</v>
      </c>
      <c r="R1144" s="174" t="s">
        <v>322</v>
      </c>
      <c r="S1144" s="174" t="s">
        <v>311</v>
      </c>
    </row>
    <row r="1145" spans="4:19" s="14" customFormat="1" ht="15.75" customHeight="1">
      <c r="D1145" s="171"/>
      <c r="E1145" s="172" t="s">
        <v>1242</v>
      </c>
      <c r="G1145" s="180"/>
      <c r="P1145" s="171" t="s">
        <v>320</v>
      </c>
      <c r="Q1145" s="171" t="s">
        <v>314</v>
      </c>
      <c r="R1145" s="171" t="s">
        <v>322</v>
      </c>
      <c r="S1145" s="171" t="s">
        <v>311</v>
      </c>
    </row>
    <row r="1146" spans="4:19" s="14" customFormat="1" ht="15.75" customHeight="1">
      <c r="D1146" s="174"/>
      <c r="E1146" s="175" t="s">
        <v>1275</v>
      </c>
      <c r="G1146" s="176">
        <v>5.25</v>
      </c>
      <c r="P1146" s="174" t="s">
        <v>320</v>
      </c>
      <c r="Q1146" s="174" t="s">
        <v>320</v>
      </c>
      <c r="R1146" s="174" t="s">
        <v>322</v>
      </c>
      <c r="S1146" s="174" t="s">
        <v>311</v>
      </c>
    </row>
    <row r="1147" spans="4:19" s="14" customFormat="1" ht="15.75" customHeight="1">
      <c r="D1147" s="171"/>
      <c r="E1147" s="172" t="s">
        <v>1276</v>
      </c>
      <c r="G1147" s="180"/>
      <c r="P1147" s="171" t="s">
        <v>320</v>
      </c>
      <c r="Q1147" s="171" t="s">
        <v>314</v>
      </c>
      <c r="R1147" s="171" t="s">
        <v>322</v>
      </c>
      <c r="S1147" s="171" t="s">
        <v>311</v>
      </c>
    </row>
    <row r="1148" spans="4:19" s="14" customFormat="1" ht="15.75" customHeight="1">
      <c r="D1148" s="174"/>
      <c r="E1148" s="175" t="s">
        <v>1277</v>
      </c>
      <c r="G1148" s="176">
        <v>6.3</v>
      </c>
      <c r="P1148" s="174" t="s">
        <v>320</v>
      </c>
      <c r="Q1148" s="174" t="s">
        <v>320</v>
      </c>
      <c r="R1148" s="174" t="s">
        <v>322</v>
      </c>
      <c r="S1148" s="174" t="s">
        <v>311</v>
      </c>
    </row>
    <row r="1149" spans="4:19" s="14" customFormat="1" ht="15.75" customHeight="1">
      <c r="D1149" s="171"/>
      <c r="E1149" s="172" t="s">
        <v>1278</v>
      </c>
      <c r="G1149" s="180"/>
      <c r="P1149" s="171" t="s">
        <v>320</v>
      </c>
      <c r="Q1149" s="171" t="s">
        <v>314</v>
      </c>
      <c r="R1149" s="171" t="s">
        <v>322</v>
      </c>
      <c r="S1149" s="171" t="s">
        <v>311</v>
      </c>
    </row>
    <row r="1150" spans="4:19" s="14" customFormat="1" ht="15.75" customHeight="1">
      <c r="D1150" s="174"/>
      <c r="E1150" s="175" t="s">
        <v>1279</v>
      </c>
      <c r="G1150" s="176">
        <v>7.98</v>
      </c>
      <c r="P1150" s="174" t="s">
        <v>320</v>
      </c>
      <c r="Q1150" s="174" t="s">
        <v>320</v>
      </c>
      <c r="R1150" s="174" t="s">
        <v>322</v>
      </c>
      <c r="S1150" s="174" t="s">
        <v>311</v>
      </c>
    </row>
    <row r="1151" spans="4:19" s="14" customFormat="1" ht="15.75" customHeight="1">
      <c r="D1151" s="171"/>
      <c r="E1151" s="172" t="s">
        <v>797</v>
      </c>
      <c r="G1151" s="180"/>
      <c r="P1151" s="171" t="s">
        <v>320</v>
      </c>
      <c r="Q1151" s="171" t="s">
        <v>314</v>
      </c>
      <c r="R1151" s="171" t="s">
        <v>322</v>
      </c>
      <c r="S1151" s="171" t="s">
        <v>311</v>
      </c>
    </row>
    <row r="1152" spans="4:19" s="14" customFormat="1" ht="15.75" customHeight="1">
      <c r="D1152" s="174"/>
      <c r="E1152" s="175" t="s">
        <v>1280</v>
      </c>
      <c r="G1152" s="176">
        <v>2.94</v>
      </c>
      <c r="P1152" s="174" t="s">
        <v>320</v>
      </c>
      <c r="Q1152" s="174" t="s">
        <v>320</v>
      </c>
      <c r="R1152" s="174" t="s">
        <v>322</v>
      </c>
      <c r="S1152" s="174" t="s">
        <v>311</v>
      </c>
    </row>
    <row r="1153" spans="4:19" s="14" customFormat="1" ht="15.75" customHeight="1">
      <c r="D1153" s="177"/>
      <c r="E1153" s="178" t="s">
        <v>325</v>
      </c>
      <c r="G1153" s="179">
        <v>30.03</v>
      </c>
      <c r="P1153" s="177" t="s">
        <v>320</v>
      </c>
      <c r="Q1153" s="177" t="s">
        <v>326</v>
      </c>
      <c r="R1153" s="177" t="s">
        <v>322</v>
      </c>
      <c r="S1153" s="177" t="s">
        <v>314</v>
      </c>
    </row>
    <row r="1154" spans="1:16" s="14" customFormat="1" ht="13.5" customHeight="1">
      <c r="A1154" s="181" t="s">
        <v>1281</v>
      </c>
      <c r="B1154" s="181" t="s">
        <v>430</v>
      </c>
      <c r="C1154" s="181" t="s">
        <v>431</v>
      </c>
      <c r="D1154" s="182" t="s">
        <v>1282</v>
      </c>
      <c r="E1154" s="183" t="s">
        <v>1283</v>
      </c>
      <c r="F1154" s="181" t="s">
        <v>400</v>
      </c>
      <c r="G1154" s="184">
        <v>30.03</v>
      </c>
      <c r="H1154" s="185"/>
      <c r="I1154" s="185">
        <f>ROUND(G1154*H1154,2)</f>
        <v>0</v>
      </c>
      <c r="J1154" s="186">
        <v>0</v>
      </c>
      <c r="K1154" s="184">
        <f>G1154*J1154</f>
        <v>0</v>
      </c>
      <c r="L1154" s="186">
        <v>0</v>
      </c>
      <c r="M1154" s="184">
        <f>G1154*L1154</f>
        <v>0</v>
      </c>
      <c r="N1154" s="187">
        <v>20</v>
      </c>
      <c r="O1154" s="188">
        <v>32</v>
      </c>
      <c r="P1154" s="189" t="s">
        <v>320</v>
      </c>
    </row>
    <row r="1155" spans="1:16" s="14" customFormat="1" ht="13.5" customHeight="1">
      <c r="A1155" s="163" t="s">
        <v>1284</v>
      </c>
      <c r="B1155" s="163" t="s">
        <v>315</v>
      </c>
      <c r="C1155" s="163" t="s">
        <v>1267</v>
      </c>
      <c r="D1155" s="164" t="s">
        <v>1285</v>
      </c>
      <c r="E1155" s="165" t="s">
        <v>1286</v>
      </c>
      <c r="F1155" s="163" t="s">
        <v>400</v>
      </c>
      <c r="G1155" s="166">
        <v>563.49</v>
      </c>
      <c r="H1155" s="167"/>
      <c r="I1155" s="167">
        <f>ROUND(G1155*H1155,2)</f>
        <v>0</v>
      </c>
      <c r="J1155" s="168">
        <v>0</v>
      </c>
      <c r="K1155" s="166">
        <f>G1155*J1155</f>
        <v>0</v>
      </c>
      <c r="L1155" s="168">
        <v>0.004</v>
      </c>
      <c r="M1155" s="166">
        <f>G1155*L1155</f>
        <v>2.25396</v>
      </c>
      <c r="N1155" s="169">
        <v>20</v>
      </c>
      <c r="O1155" s="170">
        <v>16</v>
      </c>
      <c r="P1155" s="14" t="s">
        <v>320</v>
      </c>
    </row>
    <row r="1156" spans="4:19" s="14" customFormat="1" ht="15.75" customHeight="1">
      <c r="D1156" s="171"/>
      <c r="E1156" s="172" t="s">
        <v>1287</v>
      </c>
      <c r="G1156" s="173"/>
      <c r="P1156" s="171" t="s">
        <v>320</v>
      </c>
      <c r="Q1156" s="171" t="s">
        <v>314</v>
      </c>
      <c r="R1156" s="171" t="s">
        <v>322</v>
      </c>
      <c r="S1156" s="171" t="s">
        <v>311</v>
      </c>
    </row>
    <row r="1157" spans="4:19" s="14" customFormat="1" ht="15.75" customHeight="1">
      <c r="D1157" s="171"/>
      <c r="E1157" s="172" t="s">
        <v>690</v>
      </c>
      <c r="G1157" s="173"/>
      <c r="P1157" s="171" t="s">
        <v>320</v>
      </c>
      <c r="Q1157" s="171" t="s">
        <v>314</v>
      </c>
      <c r="R1157" s="171" t="s">
        <v>322</v>
      </c>
      <c r="S1157" s="171" t="s">
        <v>311</v>
      </c>
    </row>
    <row r="1158" spans="4:19" s="14" customFormat="1" ht="15.75" customHeight="1">
      <c r="D1158" s="174"/>
      <c r="E1158" s="175" t="s">
        <v>1288</v>
      </c>
      <c r="G1158" s="176">
        <v>29.71</v>
      </c>
      <c r="P1158" s="174" t="s">
        <v>320</v>
      </c>
      <c r="Q1158" s="174" t="s">
        <v>320</v>
      </c>
      <c r="R1158" s="174" t="s">
        <v>322</v>
      </c>
      <c r="S1158" s="174" t="s">
        <v>311</v>
      </c>
    </row>
    <row r="1159" spans="4:19" s="14" customFormat="1" ht="15.75" customHeight="1">
      <c r="D1159" s="171"/>
      <c r="E1159" s="172" t="s">
        <v>692</v>
      </c>
      <c r="G1159" s="180"/>
      <c r="P1159" s="171" t="s">
        <v>320</v>
      </c>
      <c r="Q1159" s="171" t="s">
        <v>314</v>
      </c>
      <c r="R1159" s="171" t="s">
        <v>322</v>
      </c>
      <c r="S1159" s="171" t="s">
        <v>311</v>
      </c>
    </row>
    <row r="1160" spans="4:19" s="14" customFormat="1" ht="15.75" customHeight="1">
      <c r="D1160" s="174"/>
      <c r="E1160" s="175" t="s">
        <v>1289</v>
      </c>
      <c r="G1160" s="176">
        <v>25.2</v>
      </c>
      <c r="P1160" s="174" t="s">
        <v>320</v>
      </c>
      <c r="Q1160" s="174" t="s">
        <v>320</v>
      </c>
      <c r="R1160" s="174" t="s">
        <v>322</v>
      </c>
      <c r="S1160" s="174" t="s">
        <v>311</v>
      </c>
    </row>
    <row r="1161" spans="4:19" s="14" customFormat="1" ht="15.75" customHeight="1">
      <c r="D1161" s="171"/>
      <c r="E1161" s="172" t="s">
        <v>708</v>
      </c>
      <c r="G1161" s="180"/>
      <c r="P1161" s="171" t="s">
        <v>320</v>
      </c>
      <c r="Q1161" s="171" t="s">
        <v>314</v>
      </c>
      <c r="R1161" s="171" t="s">
        <v>322</v>
      </c>
      <c r="S1161" s="171" t="s">
        <v>311</v>
      </c>
    </row>
    <row r="1162" spans="4:19" s="14" customFormat="1" ht="15.75" customHeight="1">
      <c r="D1162" s="174"/>
      <c r="E1162" s="175" t="s">
        <v>1290</v>
      </c>
      <c r="G1162" s="176">
        <v>11.6</v>
      </c>
      <c r="P1162" s="174" t="s">
        <v>320</v>
      </c>
      <c r="Q1162" s="174" t="s">
        <v>320</v>
      </c>
      <c r="R1162" s="174" t="s">
        <v>322</v>
      </c>
      <c r="S1162" s="174" t="s">
        <v>311</v>
      </c>
    </row>
    <row r="1163" spans="4:19" s="14" customFormat="1" ht="15.75" customHeight="1">
      <c r="D1163" s="171"/>
      <c r="E1163" s="172" t="s">
        <v>710</v>
      </c>
      <c r="G1163" s="180"/>
      <c r="P1163" s="171" t="s">
        <v>320</v>
      </c>
      <c r="Q1163" s="171" t="s">
        <v>314</v>
      </c>
      <c r="R1163" s="171" t="s">
        <v>322</v>
      </c>
      <c r="S1163" s="171" t="s">
        <v>311</v>
      </c>
    </row>
    <row r="1164" spans="4:19" s="14" customFormat="1" ht="15.75" customHeight="1">
      <c r="D1164" s="174"/>
      <c r="E1164" s="175" t="s">
        <v>1291</v>
      </c>
      <c r="G1164" s="176">
        <v>10.76</v>
      </c>
      <c r="P1164" s="174" t="s">
        <v>320</v>
      </c>
      <c r="Q1164" s="174" t="s">
        <v>320</v>
      </c>
      <c r="R1164" s="174" t="s">
        <v>322</v>
      </c>
      <c r="S1164" s="174" t="s">
        <v>311</v>
      </c>
    </row>
    <row r="1165" spans="4:19" s="14" customFormat="1" ht="15.75" customHeight="1">
      <c r="D1165" s="171"/>
      <c r="E1165" s="172" t="s">
        <v>712</v>
      </c>
      <c r="G1165" s="180"/>
      <c r="P1165" s="171" t="s">
        <v>320</v>
      </c>
      <c r="Q1165" s="171" t="s">
        <v>314</v>
      </c>
      <c r="R1165" s="171" t="s">
        <v>322</v>
      </c>
      <c r="S1165" s="171" t="s">
        <v>311</v>
      </c>
    </row>
    <row r="1166" spans="4:19" s="14" customFormat="1" ht="15.75" customHeight="1">
      <c r="D1166" s="174"/>
      <c r="E1166" s="175" t="s">
        <v>1292</v>
      </c>
      <c r="G1166" s="176">
        <v>10.71</v>
      </c>
      <c r="P1166" s="174" t="s">
        <v>320</v>
      </c>
      <c r="Q1166" s="174" t="s">
        <v>320</v>
      </c>
      <c r="R1166" s="174" t="s">
        <v>322</v>
      </c>
      <c r="S1166" s="174" t="s">
        <v>311</v>
      </c>
    </row>
    <row r="1167" spans="4:19" s="14" customFormat="1" ht="15.75" customHeight="1">
      <c r="D1167" s="171"/>
      <c r="E1167" s="172" t="s">
        <v>950</v>
      </c>
      <c r="G1167" s="180"/>
      <c r="P1167" s="171" t="s">
        <v>320</v>
      </c>
      <c r="Q1167" s="171" t="s">
        <v>314</v>
      </c>
      <c r="R1167" s="171" t="s">
        <v>322</v>
      </c>
      <c r="S1167" s="171" t="s">
        <v>311</v>
      </c>
    </row>
    <row r="1168" spans="4:19" s="14" customFormat="1" ht="15.75" customHeight="1">
      <c r="D1168" s="174"/>
      <c r="E1168" s="175" t="s">
        <v>1293</v>
      </c>
      <c r="G1168" s="176">
        <v>16.205</v>
      </c>
      <c r="P1168" s="174" t="s">
        <v>320</v>
      </c>
      <c r="Q1168" s="174" t="s">
        <v>320</v>
      </c>
      <c r="R1168" s="174" t="s">
        <v>322</v>
      </c>
      <c r="S1168" s="174" t="s">
        <v>311</v>
      </c>
    </row>
    <row r="1169" spans="4:19" s="14" customFormat="1" ht="15.75" customHeight="1">
      <c r="D1169" s="171"/>
      <c r="E1169" s="172" t="s">
        <v>714</v>
      </c>
      <c r="G1169" s="180"/>
      <c r="P1169" s="171" t="s">
        <v>320</v>
      </c>
      <c r="Q1169" s="171" t="s">
        <v>314</v>
      </c>
      <c r="R1169" s="171" t="s">
        <v>322</v>
      </c>
      <c r="S1169" s="171" t="s">
        <v>311</v>
      </c>
    </row>
    <row r="1170" spans="4:19" s="14" customFormat="1" ht="15.75" customHeight="1">
      <c r="D1170" s="174"/>
      <c r="E1170" s="175" t="s">
        <v>1294</v>
      </c>
      <c r="G1170" s="176">
        <v>10.52</v>
      </c>
      <c r="P1170" s="174" t="s">
        <v>320</v>
      </c>
      <c r="Q1170" s="174" t="s">
        <v>320</v>
      </c>
      <c r="R1170" s="174" t="s">
        <v>322</v>
      </c>
      <c r="S1170" s="174" t="s">
        <v>311</v>
      </c>
    </row>
    <row r="1171" spans="4:19" s="14" customFormat="1" ht="15.75" customHeight="1">
      <c r="D1171" s="171"/>
      <c r="E1171" s="172" t="s">
        <v>716</v>
      </c>
      <c r="G1171" s="180"/>
      <c r="P1171" s="171" t="s">
        <v>320</v>
      </c>
      <c r="Q1171" s="171" t="s">
        <v>314</v>
      </c>
      <c r="R1171" s="171" t="s">
        <v>322</v>
      </c>
      <c r="S1171" s="171" t="s">
        <v>311</v>
      </c>
    </row>
    <row r="1172" spans="4:19" s="14" customFormat="1" ht="15.75" customHeight="1">
      <c r="D1172" s="174"/>
      <c r="E1172" s="175" t="s">
        <v>1295</v>
      </c>
      <c r="G1172" s="176">
        <v>10.61</v>
      </c>
      <c r="P1172" s="174" t="s">
        <v>320</v>
      </c>
      <c r="Q1172" s="174" t="s">
        <v>320</v>
      </c>
      <c r="R1172" s="174" t="s">
        <v>322</v>
      </c>
      <c r="S1172" s="174" t="s">
        <v>311</v>
      </c>
    </row>
    <row r="1173" spans="4:19" s="14" customFormat="1" ht="15.75" customHeight="1">
      <c r="D1173" s="171"/>
      <c r="E1173" s="172" t="s">
        <v>718</v>
      </c>
      <c r="G1173" s="180"/>
      <c r="P1173" s="171" t="s">
        <v>320</v>
      </c>
      <c r="Q1173" s="171" t="s">
        <v>314</v>
      </c>
      <c r="R1173" s="171" t="s">
        <v>322</v>
      </c>
      <c r="S1173" s="171" t="s">
        <v>311</v>
      </c>
    </row>
    <row r="1174" spans="4:19" s="14" customFormat="1" ht="15.75" customHeight="1">
      <c r="D1174" s="174"/>
      <c r="E1174" s="175" t="s">
        <v>1296</v>
      </c>
      <c r="G1174" s="176">
        <v>10.05</v>
      </c>
      <c r="P1174" s="174" t="s">
        <v>320</v>
      </c>
      <c r="Q1174" s="174" t="s">
        <v>320</v>
      </c>
      <c r="R1174" s="174" t="s">
        <v>322</v>
      </c>
      <c r="S1174" s="174" t="s">
        <v>311</v>
      </c>
    </row>
    <row r="1175" spans="4:19" s="14" customFormat="1" ht="15.75" customHeight="1">
      <c r="D1175" s="171"/>
      <c r="E1175" s="172" t="s">
        <v>720</v>
      </c>
      <c r="G1175" s="180"/>
      <c r="P1175" s="171" t="s">
        <v>320</v>
      </c>
      <c r="Q1175" s="171" t="s">
        <v>314</v>
      </c>
      <c r="R1175" s="171" t="s">
        <v>322</v>
      </c>
      <c r="S1175" s="171" t="s">
        <v>311</v>
      </c>
    </row>
    <row r="1176" spans="4:19" s="14" customFormat="1" ht="15.75" customHeight="1">
      <c r="D1176" s="174"/>
      <c r="E1176" s="175" t="s">
        <v>1297</v>
      </c>
      <c r="G1176" s="176">
        <v>11.41</v>
      </c>
      <c r="P1176" s="174" t="s">
        <v>320</v>
      </c>
      <c r="Q1176" s="174" t="s">
        <v>320</v>
      </c>
      <c r="R1176" s="174" t="s">
        <v>322</v>
      </c>
      <c r="S1176" s="174" t="s">
        <v>311</v>
      </c>
    </row>
    <row r="1177" spans="4:19" s="14" customFormat="1" ht="15.75" customHeight="1">
      <c r="D1177" s="171"/>
      <c r="E1177" s="172" t="s">
        <v>722</v>
      </c>
      <c r="G1177" s="180"/>
      <c r="P1177" s="171" t="s">
        <v>320</v>
      </c>
      <c r="Q1177" s="171" t="s">
        <v>314</v>
      </c>
      <c r="R1177" s="171" t="s">
        <v>322</v>
      </c>
      <c r="S1177" s="171" t="s">
        <v>311</v>
      </c>
    </row>
    <row r="1178" spans="4:19" s="14" customFormat="1" ht="15.75" customHeight="1">
      <c r="D1178" s="174"/>
      <c r="E1178" s="175" t="s">
        <v>1298</v>
      </c>
      <c r="G1178" s="176">
        <v>11.26</v>
      </c>
      <c r="P1178" s="174" t="s">
        <v>320</v>
      </c>
      <c r="Q1178" s="174" t="s">
        <v>320</v>
      </c>
      <c r="R1178" s="174" t="s">
        <v>322</v>
      </c>
      <c r="S1178" s="174" t="s">
        <v>311</v>
      </c>
    </row>
    <row r="1179" spans="4:19" s="14" customFormat="1" ht="15.75" customHeight="1">
      <c r="D1179" s="171"/>
      <c r="E1179" s="172" t="s">
        <v>1299</v>
      </c>
      <c r="G1179" s="180"/>
      <c r="P1179" s="171" t="s">
        <v>320</v>
      </c>
      <c r="Q1179" s="171" t="s">
        <v>314</v>
      </c>
      <c r="R1179" s="171" t="s">
        <v>322</v>
      </c>
      <c r="S1179" s="171" t="s">
        <v>311</v>
      </c>
    </row>
    <row r="1180" spans="4:19" s="14" customFormat="1" ht="15.75" customHeight="1">
      <c r="D1180" s="174"/>
      <c r="E1180" s="175" t="s">
        <v>1300</v>
      </c>
      <c r="G1180" s="176">
        <v>43.1</v>
      </c>
      <c r="P1180" s="174" t="s">
        <v>320</v>
      </c>
      <c r="Q1180" s="174" t="s">
        <v>320</v>
      </c>
      <c r="R1180" s="174" t="s">
        <v>322</v>
      </c>
      <c r="S1180" s="174" t="s">
        <v>311</v>
      </c>
    </row>
    <row r="1181" spans="4:19" s="14" customFormat="1" ht="15.75" customHeight="1">
      <c r="D1181" s="171"/>
      <c r="E1181" s="172" t="s">
        <v>726</v>
      </c>
      <c r="G1181" s="180"/>
      <c r="P1181" s="171" t="s">
        <v>320</v>
      </c>
      <c r="Q1181" s="171" t="s">
        <v>314</v>
      </c>
      <c r="R1181" s="171" t="s">
        <v>322</v>
      </c>
      <c r="S1181" s="171" t="s">
        <v>311</v>
      </c>
    </row>
    <row r="1182" spans="4:19" s="14" customFormat="1" ht="15.75" customHeight="1">
      <c r="D1182" s="174"/>
      <c r="E1182" s="175" t="s">
        <v>1301</v>
      </c>
      <c r="G1182" s="176">
        <v>10.97</v>
      </c>
      <c r="P1182" s="174" t="s">
        <v>320</v>
      </c>
      <c r="Q1182" s="174" t="s">
        <v>320</v>
      </c>
      <c r="R1182" s="174" t="s">
        <v>322</v>
      </c>
      <c r="S1182" s="174" t="s">
        <v>311</v>
      </c>
    </row>
    <row r="1183" spans="4:19" s="14" customFormat="1" ht="15.75" customHeight="1">
      <c r="D1183" s="171"/>
      <c r="E1183" s="172" t="s">
        <v>728</v>
      </c>
      <c r="G1183" s="180"/>
      <c r="P1183" s="171" t="s">
        <v>320</v>
      </c>
      <c r="Q1183" s="171" t="s">
        <v>314</v>
      </c>
      <c r="R1183" s="171" t="s">
        <v>322</v>
      </c>
      <c r="S1183" s="171" t="s">
        <v>311</v>
      </c>
    </row>
    <row r="1184" spans="4:19" s="14" customFormat="1" ht="15.75" customHeight="1">
      <c r="D1184" s="174"/>
      <c r="E1184" s="175" t="s">
        <v>1302</v>
      </c>
      <c r="G1184" s="176">
        <v>10.875</v>
      </c>
      <c r="P1184" s="174" t="s">
        <v>320</v>
      </c>
      <c r="Q1184" s="174" t="s">
        <v>320</v>
      </c>
      <c r="R1184" s="174" t="s">
        <v>322</v>
      </c>
      <c r="S1184" s="174" t="s">
        <v>311</v>
      </c>
    </row>
    <row r="1185" spans="4:19" s="14" customFormat="1" ht="15.75" customHeight="1">
      <c r="D1185" s="171"/>
      <c r="E1185" s="172" t="s">
        <v>953</v>
      </c>
      <c r="G1185" s="180"/>
      <c r="P1185" s="171" t="s">
        <v>320</v>
      </c>
      <c r="Q1185" s="171" t="s">
        <v>314</v>
      </c>
      <c r="R1185" s="171" t="s">
        <v>322</v>
      </c>
      <c r="S1185" s="171" t="s">
        <v>311</v>
      </c>
    </row>
    <row r="1186" spans="4:19" s="14" customFormat="1" ht="15.75" customHeight="1">
      <c r="D1186" s="174"/>
      <c r="E1186" s="175" t="s">
        <v>1303</v>
      </c>
      <c r="G1186" s="176">
        <v>31.93</v>
      </c>
      <c r="P1186" s="174" t="s">
        <v>320</v>
      </c>
      <c r="Q1186" s="174" t="s">
        <v>320</v>
      </c>
      <c r="R1186" s="174" t="s">
        <v>322</v>
      </c>
      <c r="S1186" s="174" t="s">
        <v>311</v>
      </c>
    </row>
    <row r="1187" spans="4:19" s="14" customFormat="1" ht="15.75" customHeight="1">
      <c r="D1187" s="171"/>
      <c r="E1187" s="172" t="s">
        <v>760</v>
      </c>
      <c r="G1187" s="180"/>
      <c r="P1187" s="171" t="s">
        <v>320</v>
      </c>
      <c r="Q1187" s="171" t="s">
        <v>314</v>
      </c>
      <c r="R1187" s="171" t="s">
        <v>322</v>
      </c>
      <c r="S1187" s="171" t="s">
        <v>311</v>
      </c>
    </row>
    <row r="1188" spans="4:19" s="14" customFormat="1" ht="15.75" customHeight="1">
      <c r="D1188" s="174"/>
      <c r="E1188" s="175" t="s">
        <v>1304</v>
      </c>
      <c r="G1188" s="176">
        <v>22.32</v>
      </c>
      <c r="P1188" s="174" t="s">
        <v>320</v>
      </c>
      <c r="Q1188" s="174" t="s">
        <v>320</v>
      </c>
      <c r="R1188" s="174" t="s">
        <v>322</v>
      </c>
      <c r="S1188" s="174" t="s">
        <v>311</v>
      </c>
    </row>
    <row r="1189" spans="4:19" s="14" customFormat="1" ht="15.75" customHeight="1">
      <c r="D1189" s="171"/>
      <c r="E1189" s="172" t="s">
        <v>732</v>
      </c>
      <c r="G1189" s="180"/>
      <c r="P1189" s="171" t="s">
        <v>320</v>
      </c>
      <c r="Q1189" s="171" t="s">
        <v>314</v>
      </c>
      <c r="R1189" s="171" t="s">
        <v>322</v>
      </c>
      <c r="S1189" s="171" t="s">
        <v>311</v>
      </c>
    </row>
    <row r="1190" spans="4:19" s="14" customFormat="1" ht="15.75" customHeight="1">
      <c r="D1190" s="174"/>
      <c r="E1190" s="175" t="s">
        <v>1305</v>
      </c>
      <c r="G1190" s="176">
        <v>50.095</v>
      </c>
      <c r="P1190" s="174" t="s">
        <v>320</v>
      </c>
      <c r="Q1190" s="174" t="s">
        <v>320</v>
      </c>
      <c r="R1190" s="174" t="s">
        <v>322</v>
      </c>
      <c r="S1190" s="174" t="s">
        <v>311</v>
      </c>
    </row>
    <row r="1191" spans="4:19" s="14" customFormat="1" ht="15.75" customHeight="1">
      <c r="D1191" s="171"/>
      <c r="E1191" s="172" t="s">
        <v>734</v>
      </c>
      <c r="G1191" s="180"/>
      <c r="P1191" s="171" t="s">
        <v>320</v>
      </c>
      <c r="Q1191" s="171" t="s">
        <v>314</v>
      </c>
      <c r="R1191" s="171" t="s">
        <v>322</v>
      </c>
      <c r="S1191" s="171" t="s">
        <v>311</v>
      </c>
    </row>
    <row r="1192" spans="4:19" s="14" customFormat="1" ht="15.75" customHeight="1">
      <c r="D1192" s="174"/>
      <c r="E1192" s="175" t="s">
        <v>1306</v>
      </c>
      <c r="G1192" s="176">
        <v>11.835</v>
      </c>
      <c r="P1192" s="174" t="s">
        <v>320</v>
      </c>
      <c r="Q1192" s="174" t="s">
        <v>320</v>
      </c>
      <c r="R1192" s="174" t="s">
        <v>322</v>
      </c>
      <c r="S1192" s="174" t="s">
        <v>311</v>
      </c>
    </row>
    <row r="1193" spans="4:19" s="14" customFormat="1" ht="15.75" customHeight="1">
      <c r="D1193" s="171"/>
      <c r="E1193" s="172" t="s">
        <v>736</v>
      </c>
      <c r="G1193" s="180"/>
      <c r="P1193" s="171" t="s">
        <v>320</v>
      </c>
      <c r="Q1193" s="171" t="s">
        <v>314</v>
      </c>
      <c r="R1193" s="171" t="s">
        <v>322</v>
      </c>
      <c r="S1193" s="171" t="s">
        <v>311</v>
      </c>
    </row>
    <row r="1194" spans="4:19" s="14" customFormat="1" ht="15.75" customHeight="1">
      <c r="D1194" s="174"/>
      <c r="E1194" s="175" t="s">
        <v>1307</v>
      </c>
      <c r="G1194" s="176">
        <v>21.59</v>
      </c>
      <c r="P1194" s="174" t="s">
        <v>320</v>
      </c>
      <c r="Q1194" s="174" t="s">
        <v>320</v>
      </c>
      <c r="R1194" s="174" t="s">
        <v>322</v>
      </c>
      <c r="S1194" s="174" t="s">
        <v>311</v>
      </c>
    </row>
    <row r="1195" spans="4:19" s="14" customFormat="1" ht="15.75" customHeight="1">
      <c r="D1195" s="171"/>
      <c r="E1195" s="172" t="s">
        <v>738</v>
      </c>
      <c r="G1195" s="180"/>
      <c r="P1195" s="171" t="s">
        <v>320</v>
      </c>
      <c r="Q1195" s="171" t="s">
        <v>314</v>
      </c>
      <c r="R1195" s="171" t="s">
        <v>322</v>
      </c>
      <c r="S1195" s="171" t="s">
        <v>311</v>
      </c>
    </row>
    <row r="1196" spans="4:19" s="14" customFormat="1" ht="15.75" customHeight="1">
      <c r="D1196" s="174"/>
      <c r="E1196" s="175" t="s">
        <v>1308</v>
      </c>
      <c r="G1196" s="176">
        <v>10.695</v>
      </c>
      <c r="P1196" s="174" t="s">
        <v>320</v>
      </c>
      <c r="Q1196" s="174" t="s">
        <v>320</v>
      </c>
      <c r="R1196" s="174" t="s">
        <v>322</v>
      </c>
      <c r="S1196" s="174" t="s">
        <v>311</v>
      </c>
    </row>
    <row r="1197" spans="4:19" s="14" customFormat="1" ht="15.75" customHeight="1">
      <c r="D1197" s="171"/>
      <c r="E1197" s="172" t="s">
        <v>744</v>
      </c>
      <c r="G1197" s="180"/>
      <c r="P1197" s="171" t="s">
        <v>320</v>
      </c>
      <c r="Q1197" s="171" t="s">
        <v>314</v>
      </c>
      <c r="R1197" s="171" t="s">
        <v>322</v>
      </c>
      <c r="S1197" s="171" t="s">
        <v>311</v>
      </c>
    </row>
    <row r="1198" spans="4:19" s="14" customFormat="1" ht="15.75" customHeight="1">
      <c r="D1198" s="174"/>
      <c r="E1198" s="175" t="s">
        <v>1309</v>
      </c>
      <c r="G1198" s="176">
        <v>10.505</v>
      </c>
      <c r="P1198" s="174" t="s">
        <v>320</v>
      </c>
      <c r="Q1198" s="174" t="s">
        <v>320</v>
      </c>
      <c r="R1198" s="174" t="s">
        <v>322</v>
      </c>
      <c r="S1198" s="174" t="s">
        <v>311</v>
      </c>
    </row>
    <row r="1199" spans="4:19" s="14" customFormat="1" ht="15.75" customHeight="1">
      <c r="D1199" s="171"/>
      <c r="E1199" s="172" t="s">
        <v>956</v>
      </c>
      <c r="G1199" s="180"/>
      <c r="P1199" s="171" t="s">
        <v>320</v>
      </c>
      <c r="Q1199" s="171" t="s">
        <v>314</v>
      </c>
      <c r="R1199" s="171" t="s">
        <v>322</v>
      </c>
      <c r="S1199" s="171" t="s">
        <v>311</v>
      </c>
    </row>
    <row r="1200" spans="4:19" s="14" customFormat="1" ht="24" customHeight="1">
      <c r="D1200" s="174"/>
      <c r="E1200" s="175" t="s">
        <v>1310</v>
      </c>
      <c r="G1200" s="176">
        <v>175.96</v>
      </c>
      <c r="P1200" s="174" t="s">
        <v>320</v>
      </c>
      <c r="Q1200" s="174" t="s">
        <v>320</v>
      </c>
      <c r="R1200" s="174" t="s">
        <v>322</v>
      </c>
      <c r="S1200" s="174" t="s">
        <v>311</v>
      </c>
    </row>
    <row r="1201" spans="4:19" s="14" customFormat="1" ht="15.75" customHeight="1">
      <c r="D1201" s="171"/>
      <c r="E1201" s="172" t="s">
        <v>957</v>
      </c>
      <c r="G1201" s="180"/>
      <c r="P1201" s="171" t="s">
        <v>320</v>
      </c>
      <c r="Q1201" s="171" t="s">
        <v>314</v>
      </c>
      <c r="R1201" s="171" t="s">
        <v>322</v>
      </c>
      <c r="S1201" s="171" t="s">
        <v>311</v>
      </c>
    </row>
    <row r="1202" spans="4:19" s="14" customFormat="1" ht="15.75" customHeight="1">
      <c r="D1202" s="174"/>
      <c r="E1202" s="175" t="s">
        <v>1311</v>
      </c>
      <c r="G1202" s="176">
        <v>5.58</v>
      </c>
      <c r="P1202" s="174" t="s">
        <v>320</v>
      </c>
      <c r="Q1202" s="174" t="s">
        <v>320</v>
      </c>
      <c r="R1202" s="174" t="s">
        <v>322</v>
      </c>
      <c r="S1202" s="174" t="s">
        <v>311</v>
      </c>
    </row>
    <row r="1203" spans="4:19" s="14" customFormat="1" ht="15.75" customHeight="1">
      <c r="D1203" s="177"/>
      <c r="E1203" s="178" t="s">
        <v>325</v>
      </c>
      <c r="G1203" s="179">
        <v>563.49</v>
      </c>
      <c r="P1203" s="177" t="s">
        <v>320</v>
      </c>
      <c r="Q1203" s="177" t="s">
        <v>326</v>
      </c>
      <c r="R1203" s="177" t="s">
        <v>322</v>
      </c>
      <c r="S1203" s="177" t="s">
        <v>314</v>
      </c>
    </row>
    <row r="1204" spans="1:16" s="14" customFormat="1" ht="13.5" customHeight="1">
      <c r="A1204" s="163" t="s">
        <v>1312</v>
      </c>
      <c r="B1204" s="163" t="s">
        <v>315</v>
      </c>
      <c r="C1204" s="163" t="s">
        <v>1267</v>
      </c>
      <c r="D1204" s="164" t="s">
        <v>1313</v>
      </c>
      <c r="E1204" s="165" t="s">
        <v>1314</v>
      </c>
      <c r="F1204" s="163" t="s">
        <v>400</v>
      </c>
      <c r="G1204" s="166">
        <v>563.49</v>
      </c>
      <c r="H1204" s="167"/>
      <c r="I1204" s="167">
        <f>ROUND(G1204*H1204,2)</f>
        <v>0</v>
      </c>
      <c r="J1204" s="168">
        <v>4E-05</v>
      </c>
      <c r="K1204" s="166">
        <f>G1204*J1204</f>
        <v>0.022539600000000003</v>
      </c>
      <c r="L1204" s="168">
        <v>0</v>
      </c>
      <c r="M1204" s="166">
        <f>G1204*L1204</f>
        <v>0</v>
      </c>
      <c r="N1204" s="169">
        <v>20</v>
      </c>
      <c r="O1204" s="170">
        <v>16</v>
      </c>
      <c r="P1204" s="14" t="s">
        <v>320</v>
      </c>
    </row>
    <row r="1205" spans="4:19" s="14" customFormat="1" ht="15.75" customHeight="1">
      <c r="D1205" s="171"/>
      <c r="E1205" s="172" t="s">
        <v>1315</v>
      </c>
      <c r="G1205" s="173"/>
      <c r="P1205" s="171" t="s">
        <v>320</v>
      </c>
      <c r="Q1205" s="171" t="s">
        <v>314</v>
      </c>
      <c r="R1205" s="171" t="s">
        <v>322</v>
      </c>
      <c r="S1205" s="171" t="s">
        <v>311</v>
      </c>
    </row>
    <row r="1206" spans="4:19" s="14" customFormat="1" ht="15.75" customHeight="1">
      <c r="D1206" s="171"/>
      <c r="E1206" s="172" t="s">
        <v>1316</v>
      </c>
      <c r="G1206" s="173"/>
      <c r="P1206" s="171" t="s">
        <v>320</v>
      </c>
      <c r="Q1206" s="171" t="s">
        <v>314</v>
      </c>
      <c r="R1206" s="171" t="s">
        <v>322</v>
      </c>
      <c r="S1206" s="171" t="s">
        <v>311</v>
      </c>
    </row>
    <row r="1207" spans="4:19" s="14" customFormat="1" ht="15.75" customHeight="1">
      <c r="D1207" s="174"/>
      <c r="E1207" s="175" t="s">
        <v>971</v>
      </c>
      <c r="G1207" s="176">
        <v>563.49</v>
      </c>
      <c r="P1207" s="174" t="s">
        <v>320</v>
      </c>
      <c r="Q1207" s="174" t="s">
        <v>320</v>
      </c>
      <c r="R1207" s="174" t="s">
        <v>322</v>
      </c>
      <c r="S1207" s="174" t="s">
        <v>311</v>
      </c>
    </row>
    <row r="1208" spans="4:19" s="14" customFormat="1" ht="15.75" customHeight="1">
      <c r="D1208" s="177"/>
      <c r="E1208" s="178" t="s">
        <v>325</v>
      </c>
      <c r="G1208" s="179">
        <v>563.49</v>
      </c>
      <c r="P1208" s="177" t="s">
        <v>320</v>
      </c>
      <c r="Q1208" s="177" t="s">
        <v>326</v>
      </c>
      <c r="R1208" s="177" t="s">
        <v>322</v>
      </c>
      <c r="S1208" s="177" t="s">
        <v>314</v>
      </c>
    </row>
    <row r="1209" spans="1:16" s="14" customFormat="1" ht="13.5" customHeight="1">
      <c r="A1209" s="181" t="s">
        <v>1317</v>
      </c>
      <c r="B1209" s="181" t="s">
        <v>430</v>
      </c>
      <c r="C1209" s="181" t="s">
        <v>431</v>
      </c>
      <c r="D1209" s="182" t="s">
        <v>1318</v>
      </c>
      <c r="E1209" s="183" t="s">
        <v>1319</v>
      </c>
      <c r="F1209" s="181" t="s">
        <v>1320</v>
      </c>
      <c r="G1209" s="184">
        <v>1</v>
      </c>
      <c r="H1209" s="185"/>
      <c r="I1209" s="185">
        <f>ROUND(G1209*H1209,2)</f>
        <v>0</v>
      </c>
      <c r="J1209" s="186">
        <v>0</v>
      </c>
      <c r="K1209" s="184">
        <f>G1209*J1209</f>
        <v>0</v>
      </c>
      <c r="L1209" s="186">
        <v>0</v>
      </c>
      <c r="M1209" s="184">
        <f>G1209*L1209</f>
        <v>0</v>
      </c>
      <c r="N1209" s="187">
        <v>20</v>
      </c>
      <c r="O1209" s="188">
        <v>32</v>
      </c>
      <c r="P1209" s="189" t="s">
        <v>320</v>
      </c>
    </row>
    <row r="1210" spans="4:19" s="14" customFormat="1" ht="15.75" customHeight="1">
      <c r="D1210" s="171"/>
      <c r="E1210" s="172" t="s">
        <v>1321</v>
      </c>
      <c r="G1210" s="173"/>
      <c r="P1210" s="171" t="s">
        <v>320</v>
      </c>
      <c r="Q1210" s="171" t="s">
        <v>314</v>
      </c>
      <c r="R1210" s="171" t="s">
        <v>322</v>
      </c>
      <c r="S1210" s="171" t="s">
        <v>311</v>
      </c>
    </row>
    <row r="1211" spans="4:19" s="14" customFormat="1" ht="24" customHeight="1">
      <c r="D1211" s="171"/>
      <c r="E1211" s="172" t="s">
        <v>1322</v>
      </c>
      <c r="G1211" s="173"/>
      <c r="P1211" s="171" t="s">
        <v>320</v>
      </c>
      <c r="Q1211" s="171" t="s">
        <v>314</v>
      </c>
      <c r="R1211" s="171" t="s">
        <v>322</v>
      </c>
      <c r="S1211" s="171" t="s">
        <v>311</v>
      </c>
    </row>
    <row r="1212" spans="4:19" s="14" customFormat="1" ht="15.75" customHeight="1">
      <c r="D1212" s="174"/>
      <c r="E1212" s="175" t="s">
        <v>314</v>
      </c>
      <c r="G1212" s="176">
        <v>1</v>
      </c>
      <c r="P1212" s="174" t="s">
        <v>320</v>
      </c>
      <c r="Q1212" s="174" t="s">
        <v>320</v>
      </c>
      <c r="R1212" s="174" t="s">
        <v>322</v>
      </c>
      <c r="S1212" s="174" t="s">
        <v>311</v>
      </c>
    </row>
    <row r="1213" spans="4:19" s="14" customFormat="1" ht="15.75" customHeight="1">
      <c r="D1213" s="177"/>
      <c r="E1213" s="178" t="s">
        <v>325</v>
      </c>
      <c r="G1213" s="179">
        <v>1</v>
      </c>
      <c r="P1213" s="177" t="s">
        <v>320</v>
      </c>
      <c r="Q1213" s="177" t="s">
        <v>326</v>
      </c>
      <c r="R1213" s="177" t="s">
        <v>322</v>
      </c>
      <c r="S1213" s="177" t="s">
        <v>314</v>
      </c>
    </row>
    <row r="1214" spans="1:16" s="14" customFormat="1" ht="13.5" customHeight="1">
      <c r="A1214" s="163" t="s">
        <v>1323</v>
      </c>
      <c r="B1214" s="163" t="s">
        <v>315</v>
      </c>
      <c r="C1214" s="163" t="s">
        <v>1267</v>
      </c>
      <c r="D1214" s="164" t="s">
        <v>1324</v>
      </c>
      <c r="E1214" s="165" t="s">
        <v>1325</v>
      </c>
      <c r="F1214" s="163" t="s">
        <v>251</v>
      </c>
      <c r="G1214" s="166">
        <v>4369.123</v>
      </c>
      <c r="H1214" s="167"/>
      <c r="I1214" s="167">
        <f>ROUND(G1214*H1214,2)</f>
        <v>0</v>
      </c>
      <c r="J1214" s="168">
        <v>0</v>
      </c>
      <c r="K1214" s="166">
        <f>G1214*J1214</f>
        <v>0</v>
      </c>
      <c r="L1214" s="168">
        <v>0</v>
      </c>
      <c r="M1214" s="166">
        <f>G1214*L1214</f>
        <v>0</v>
      </c>
      <c r="N1214" s="169">
        <v>20</v>
      </c>
      <c r="O1214" s="170">
        <v>16</v>
      </c>
      <c r="P1214" s="14" t="s">
        <v>320</v>
      </c>
    </row>
    <row r="1215" spans="2:16" s="136" customFormat="1" ht="12.75" customHeight="1">
      <c r="B1215" s="141" t="s">
        <v>268</v>
      </c>
      <c r="D1215" s="142" t="s">
        <v>1326</v>
      </c>
      <c r="E1215" s="142" t="s">
        <v>1327</v>
      </c>
      <c r="I1215" s="143">
        <f>SUM(I1216:I1279)</f>
        <v>0</v>
      </c>
      <c r="K1215" s="144">
        <f>SUM(K1216:K1279)</f>
        <v>12.3990279</v>
      </c>
      <c r="M1215" s="144">
        <f>SUM(M1216:M1279)</f>
        <v>20.775034299999998</v>
      </c>
      <c r="P1215" s="142" t="s">
        <v>314</v>
      </c>
    </row>
    <row r="1216" spans="1:16" s="14" customFormat="1" ht="13.5" customHeight="1">
      <c r="A1216" s="163" t="s">
        <v>1328</v>
      </c>
      <c r="B1216" s="163" t="s">
        <v>315</v>
      </c>
      <c r="C1216" s="163" t="s">
        <v>1326</v>
      </c>
      <c r="D1216" s="164" t="s">
        <v>1329</v>
      </c>
      <c r="E1216" s="165" t="s">
        <v>1330</v>
      </c>
      <c r="F1216" s="163" t="s">
        <v>370</v>
      </c>
      <c r="G1216" s="166">
        <v>118.36</v>
      </c>
      <c r="H1216" s="167"/>
      <c r="I1216" s="167">
        <f>ROUND(G1216*H1216,2)</f>
        <v>0</v>
      </c>
      <c r="J1216" s="168">
        <v>0.00046</v>
      </c>
      <c r="K1216" s="166">
        <f>G1216*J1216</f>
        <v>0.054445600000000004</v>
      </c>
      <c r="L1216" s="168">
        <v>0</v>
      </c>
      <c r="M1216" s="166">
        <f>G1216*L1216</f>
        <v>0</v>
      </c>
      <c r="N1216" s="169">
        <v>20</v>
      </c>
      <c r="O1216" s="170">
        <v>16</v>
      </c>
      <c r="P1216" s="14" t="s">
        <v>320</v>
      </c>
    </row>
    <row r="1217" spans="4:19" s="14" customFormat="1" ht="15.75" customHeight="1">
      <c r="D1217" s="171"/>
      <c r="E1217" s="172" t="s">
        <v>592</v>
      </c>
      <c r="G1217" s="173"/>
      <c r="P1217" s="171" t="s">
        <v>320</v>
      </c>
      <c r="Q1217" s="171" t="s">
        <v>314</v>
      </c>
      <c r="R1217" s="171" t="s">
        <v>322</v>
      </c>
      <c r="S1217" s="171" t="s">
        <v>311</v>
      </c>
    </row>
    <row r="1218" spans="4:19" s="14" customFormat="1" ht="15.75" customHeight="1">
      <c r="D1218" s="174"/>
      <c r="E1218" s="175" t="s">
        <v>1331</v>
      </c>
      <c r="G1218" s="176">
        <v>7.8</v>
      </c>
      <c r="P1218" s="174" t="s">
        <v>320</v>
      </c>
      <c r="Q1218" s="174" t="s">
        <v>320</v>
      </c>
      <c r="R1218" s="174" t="s">
        <v>322</v>
      </c>
      <c r="S1218" s="174" t="s">
        <v>311</v>
      </c>
    </row>
    <row r="1219" spans="4:19" s="14" customFormat="1" ht="15.75" customHeight="1">
      <c r="D1219" s="171"/>
      <c r="E1219" s="172" t="s">
        <v>690</v>
      </c>
      <c r="G1219" s="180"/>
      <c r="P1219" s="171" t="s">
        <v>320</v>
      </c>
      <c r="Q1219" s="171" t="s">
        <v>314</v>
      </c>
      <c r="R1219" s="171" t="s">
        <v>322</v>
      </c>
      <c r="S1219" s="171" t="s">
        <v>311</v>
      </c>
    </row>
    <row r="1220" spans="4:19" s="14" customFormat="1" ht="15.75" customHeight="1">
      <c r="D1220" s="174"/>
      <c r="E1220" s="175" t="s">
        <v>1332</v>
      </c>
      <c r="G1220" s="176">
        <v>55.28</v>
      </c>
      <c r="P1220" s="174" t="s">
        <v>320</v>
      </c>
      <c r="Q1220" s="174" t="s">
        <v>320</v>
      </c>
      <c r="R1220" s="174" t="s">
        <v>322</v>
      </c>
      <c r="S1220" s="174" t="s">
        <v>311</v>
      </c>
    </row>
    <row r="1221" spans="4:19" s="14" customFormat="1" ht="15.75" customHeight="1">
      <c r="D1221" s="171"/>
      <c r="E1221" s="172" t="s">
        <v>692</v>
      </c>
      <c r="G1221" s="180"/>
      <c r="P1221" s="171" t="s">
        <v>320</v>
      </c>
      <c r="Q1221" s="171" t="s">
        <v>314</v>
      </c>
      <c r="R1221" s="171" t="s">
        <v>322</v>
      </c>
      <c r="S1221" s="171" t="s">
        <v>311</v>
      </c>
    </row>
    <row r="1222" spans="4:19" s="14" customFormat="1" ht="15.75" customHeight="1">
      <c r="D1222" s="174"/>
      <c r="E1222" s="175" t="s">
        <v>1333</v>
      </c>
      <c r="G1222" s="176">
        <v>47.28</v>
      </c>
      <c r="P1222" s="174" t="s">
        <v>320</v>
      </c>
      <c r="Q1222" s="174" t="s">
        <v>320</v>
      </c>
      <c r="R1222" s="174" t="s">
        <v>322</v>
      </c>
      <c r="S1222" s="174" t="s">
        <v>311</v>
      </c>
    </row>
    <row r="1223" spans="4:19" s="14" customFormat="1" ht="15.75" customHeight="1">
      <c r="D1223" s="171"/>
      <c r="E1223" s="172" t="s">
        <v>611</v>
      </c>
      <c r="G1223" s="180"/>
      <c r="P1223" s="171" t="s">
        <v>320</v>
      </c>
      <c r="Q1223" s="171" t="s">
        <v>314</v>
      </c>
      <c r="R1223" s="171" t="s">
        <v>322</v>
      </c>
      <c r="S1223" s="171" t="s">
        <v>311</v>
      </c>
    </row>
    <row r="1224" spans="4:19" s="14" customFormat="1" ht="15.75" customHeight="1">
      <c r="D1224" s="174"/>
      <c r="E1224" s="175" t="s">
        <v>1334</v>
      </c>
      <c r="G1224" s="176">
        <v>8</v>
      </c>
      <c r="P1224" s="174" t="s">
        <v>320</v>
      </c>
      <c r="Q1224" s="174" t="s">
        <v>320</v>
      </c>
      <c r="R1224" s="174" t="s">
        <v>322</v>
      </c>
      <c r="S1224" s="174" t="s">
        <v>311</v>
      </c>
    </row>
    <row r="1225" spans="4:19" s="14" customFormat="1" ht="15.75" customHeight="1">
      <c r="D1225" s="177"/>
      <c r="E1225" s="178" t="s">
        <v>325</v>
      </c>
      <c r="G1225" s="179">
        <v>118.36</v>
      </c>
      <c r="P1225" s="177" t="s">
        <v>320</v>
      </c>
      <c r="Q1225" s="177" t="s">
        <v>326</v>
      </c>
      <c r="R1225" s="177" t="s">
        <v>322</v>
      </c>
      <c r="S1225" s="177" t="s">
        <v>314</v>
      </c>
    </row>
    <row r="1226" spans="1:16" s="14" customFormat="1" ht="13.5" customHeight="1">
      <c r="A1226" s="181" t="s">
        <v>1335</v>
      </c>
      <c r="B1226" s="181" t="s">
        <v>430</v>
      </c>
      <c r="C1226" s="181" t="s">
        <v>431</v>
      </c>
      <c r="D1226" s="182" t="s">
        <v>1336</v>
      </c>
      <c r="E1226" s="183" t="s">
        <v>1337</v>
      </c>
      <c r="F1226" s="181" t="s">
        <v>400</v>
      </c>
      <c r="G1226" s="184">
        <v>18.938</v>
      </c>
      <c r="H1226" s="185"/>
      <c r="I1226" s="185">
        <f>ROUND(G1226*H1226,2)</f>
        <v>0</v>
      </c>
      <c r="J1226" s="186">
        <v>0.0192</v>
      </c>
      <c r="K1226" s="184">
        <f>G1226*J1226</f>
        <v>0.3636095999999999</v>
      </c>
      <c r="L1226" s="186">
        <v>0</v>
      </c>
      <c r="M1226" s="184">
        <f>G1226*L1226</f>
        <v>0</v>
      </c>
      <c r="N1226" s="187">
        <v>20</v>
      </c>
      <c r="O1226" s="188">
        <v>32</v>
      </c>
      <c r="P1226" s="189" t="s">
        <v>320</v>
      </c>
    </row>
    <row r="1227" spans="1:16" s="14" customFormat="1" ht="13.5" customHeight="1">
      <c r="A1227" s="163" t="s">
        <v>1338</v>
      </c>
      <c r="B1227" s="163" t="s">
        <v>315</v>
      </c>
      <c r="C1227" s="163" t="s">
        <v>1326</v>
      </c>
      <c r="D1227" s="164" t="s">
        <v>1339</v>
      </c>
      <c r="E1227" s="165" t="s">
        <v>1340</v>
      </c>
      <c r="F1227" s="163" t="s">
        <v>400</v>
      </c>
      <c r="G1227" s="166">
        <v>200.13</v>
      </c>
      <c r="H1227" s="167"/>
      <c r="I1227" s="167">
        <f>ROUND(G1227*H1227,2)</f>
        <v>0</v>
      </c>
      <c r="J1227" s="168">
        <v>0.03767</v>
      </c>
      <c r="K1227" s="166">
        <f>G1227*J1227</f>
        <v>7.538897100000001</v>
      </c>
      <c r="L1227" s="168">
        <v>0</v>
      </c>
      <c r="M1227" s="166">
        <f>G1227*L1227</f>
        <v>0</v>
      </c>
      <c r="N1227" s="169">
        <v>20</v>
      </c>
      <c r="O1227" s="170">
        <v>16</v>
      </c>
      <c r="P1227" s="14" t="s">
        <v>320</v>
      </c>
    </row>
    <row r="1228" spans="4:19" s="14" customFormat="1" ht="15.75" customHeight="1">
      <c r="D1228" s="171"/>
      <c r="E1228" s="172" t="s">
        <v>1341</v>
      </c>
      <c r="G1228" s="173"/>
      <c r="P1228" s="171" t="s">
        <v>320</v>
      </c>
      <c r="Q1228" s="171" t="s">
        <v>314</v>
      </c>
      <c r="R1228" s="171" t="s">
        <v>322</v>
      </c>
      <c r="S1228" s="171" t="s">
        <v>311</v>
      </c>
    </row>
    <row r="1229" spans="4:19" s="14" customFormat="1" ht="15.75" customHeight="1">
      <c r="D1229" s="171"/>
      <c r="E1229" s="172" t="s">
        <v>1342</v>
      </c>
      <c r="G1229" s="173"/>
      <c r="P1229" s="171" t="s">
        <v>320</v>
      </c>
      <c r="Q1229" s="171" t="s">
        <v>314</v>
      </c>
      <c r="R1229" s="171" t="s">
        <v>322</v>
      </c>
      <c r="S1229" s="171" t="s">
        <v>311</v>
      </c>
    </row>
    <row r="1230" spans="4:19" s="14" customFormat="1" ht="15.75" customHeight="1">
      <c r="D1230" s="174"/>
      <c r="E1230" s="175" t="s">
        <v>1343</v>
      </c>
      <c r="G1230" s="176">
        <v>6.3</v>
      </c>
      <c r="P1230" s="174" t="s">
        <v>320</v>
      </c>
      <c r="Q1230" s="174" t="s">
        <v>320</v>
      </c>
      <c r="R1230" s="174" t="s">
        <v>322</v>
      </c>
      <c r="S1230" s="174" t="s">
        <v>311</v>
      </c>
    </row>
    <row r="1231" spans="4:19" s="14" customFormat="1" ht="15.75" customHeight="1">
      <c r="D1231" s="171"/>
      <c r="E1231" s="172" t="s">
        <v>689</v>
      </c>
      <c r="G1231" s="180"/>
      <c r="P1231" s="171" t="s">
        <v>320</v>
      </c>
      <c r="Q1231" s="171" t="s">
        <v>314</v>
      </c>
      <c r="R1231" s="171" t="s">
        <v>322</v>
      </c>
      <c r="S1231" s="171" t="s">
        <v>311</v>
      </c>
    </row>
    <row r="1232" spans="4:19" s="14" customFormat="1" ht="15.75" customHeight="1">
      <c r="D1232" s="171"/>
      <c r="E1232" s="172" t="s">
        <v>690</v>
      </c>
      <c r="G1232" s="180"/>
      <c r="P1232" s="171" t="s">
        <v>320</v>
      </c>
      <c r="Q1232" s="171" t="s">
        <v>314</v>
      </c>
      <c r="R1232" s="171" t="s">
        <v>322</v>
      </c>
      <c r="S1232" s="171" t="s">
        <v>311</v>
      </c>
    </row>
    <row r="1233" spans="4:19" s="14" customFormat="1" ht="15.75" customHeight="1">
      <c r="D1233" s="174"/>
      <c r="E1233" s="175" t="s">
        <v>691</v>
      </c>
      <c r="G1233" s="176">
        <v>59.42</v>
      </c>
      <c r="P1233" s="174" t="s">
        <v>320</v>
      </c>
      <c r="Q1233" s="174" t="s">
        <v>320</v>
      </c>
      <c r="R1233" s="174" t="s">
        <v>322</v>
      </c>
      <c r="S1233" s="174" t="s">
        <v>311</v>
      </c>
    </row>
    <row r="1234" spans="4:19" s="14" customFormat="1" ht="15.75" customHeight="1">
      <c r="D1234" s="171"/>
      <c r="E1234" s="172" t="s">
        <v>692</v>
      </c>
      <c r="G1234" s="180"/>
      <c r="P1234" s="171" t="s">
        <v>320</v>
      </c>
      <c r="Q1234" s="171" t="s">
        <v>314</v>
      </c>
      <c r="R1234" s="171" t="s">
        <v>322</v>
      </c>
      <c r="S1234" s="171" t="s">
        <v>311</v>
      </c>
    </row>
    <row r="1235" spans="4:19" s="14" customFormat="1" ht="15.75" customHeight="1">
      <c r="D1235" s="174"/>
      <c r="E1235" s="175" t="s">
        <v>693</v>
      </c>
      <c r="G1235" s="176">
        <v>50.4</v>
      </c>
      <c r="P1235" s="174" t="s">
        <v>320</v>
      </c>
      <c r="Q1235" s="174" t="s">
        <v>320</v>
      </c>
      <c r="R1235" s="174" t="s">
        <v>322</v>
      </c>
      <c r="S1235" s="174" t="s">
        <v>311</v>
      </c>
    </row>
    <row r="1236" spans="4:19" s="14" customFormat="1" ht="15.75" customHeight="1">
      <c r="D1236" s="171"/>
      <c r="E1236" s="172" t="s">
        <v>453</v>
      </c>
      <c r="G1236" s="180"/>
      <c r="P1236" s="171" t="s">
        <v>320</v>
      </c>
      <c r="Q1236" s="171" t="s">
        <v>314</v>
      </c>
      <c r="R1236" s="171" t="s">
        <v>322</v>
      </c>
      <c r="S1236" s="171" t="s">
        <v>311</v>
      </c>
    </row>
    <row r="1237" spans="4:19" s="14" customFormat="1" ht="15.75" customHeight="1">
      <c r="D1237" s="174"/>
      <c r="E1237" s="175" t="s">
        <v>694</v>
      </c>
      <c r="G1237" s="176">
        <v>7.8</v>
      </c>
      <c r="P1237" s="174" t="s">
        <v>320</v>
      </c>
      <c r="Q1237" s="174" t="s">
        <v>320</v>
      </c>
      <c r="R1237" s="174" t="s">
        <v>322</v>
      </c>
      <c r="S1237" s="174" t="s">
        <v>311</v>
      </c>
    </row>
    <row r="1238" spans="4:19" s="14" customFormat="1" ht="15.75" customHeight="1">
      <c r="D1238" s="171"/>
      <c r="E1238" s="172" t="s">
        <v>1344</v>
      </c>
      <c r="G1238" s="180"/>
      <c r="P1238" s="171" t="s">
        <v>320</v>
      </c>
      <c r="Q1238" s="171" t="s">
        <v>314</v>
      </c>
      <c r="R1238" s="171" t="s">
        <v>322</v>
      </c>
      <c r="S1238" s="171" t="s">
        <v>311</v>
      </c>
    </row>
    <row r="1239" spans="4:19" s="14" customFormat="1" ht="15.75" customHeight="1">
      <c r="D1239" s="171"/>
      <c r="E1239" s="172" t="s">
        <v>448</v>
      </c>
      <c r="G1239" s="180"/>
      <c r="P1239" s="171" t="s">
        <v>320</v>
      </c>
      <c r="Q1239" s="171" t="s">
        <v>314</v>
      </c>
      <c r="R1239" s="171" t="s">
        <v>322</v>
      </c>
      <c r="S1239" s="171" t="s">
        <v>311</v>
      </c>
    </row>
    <row r="1240" spans="4:19" s="14" customFormat="1" ht="15.75" customHeight="1">
      <c r="D1240" s="174"/>
      <c r="E1240" s="175" t="s">
        <v>980</v>
      </c>
      <c r="G1240" s="176">
        <v>39.19</v>
      </c>
      <c r="P1240" s="174" t="s">
        <v>320</v>
      </c>
      <c r="Q1240" s="174" t="s">
        <v>320</v>
      </c>
      <c r="R1240" s="174" t="s">
        <v>322</v>
      </c>
      <c r="S1240" s="174" t="s">
        <v>311</v>
      </c>
    </row>
    <row r="1241" spans="4:19" s="14" customFormat="1" ht="15.75" customHeight="1">
      <c r="D1241" s="171"/>
      <c r="E1241" s="172" t="s">
        <v>697</v>
      </c>
      <c r="G1241" s="180"/>
      <c r="P1241" s="171" t="s">
        <v>320</v>
      </c>
      <c r="Q1241" s="171" t="s">
        <v>314</v>
      </c>
      <c r="R1241" s="171" t="s">
        <v>322</v>
      </c>
      <c r="S1241" s="171" t="s">
        <v>311</v>
      </c>
    </row>
    <row r="1242" spans="4:19" s="14" customFormat="1" ht="15.75" customHeight="1">
      <c r="D1242" s="171"/>
      <c r="E1242" s="172" t="s">
        <v>698</v>
      </c>
      <c r="G1242" s="180"/>
      <c r="P1242" s="171" t="s">
        <v>320</v>
      </c>
      <c r="Q1242" s="171" t="s">
        <v>314</v>
      </c>
      <c r="R1242" s="171" t="s">
        <v>322</v>
      </c>
      <c r="S1242" s="171" t="s">
        <v>311</v>
      </c>
    </row>
    <row r="1243" spans="4:19" s="14" customFormat="1" ht="15.75" customHeight="1">
      <c r="D1243" s="174"/>
      <c r="E1243" s="175" t="s">
        <v>699</v>
      </c>
      <c r="G1243" s="176">
        <v>37.02</v>
      </c>
      <c r="P1243" s="174" t="s">
        <v>320</v>
      </c>
      <c r="Q1243" s="174" t="s">
        <v>320</v>
      </c>
      <c r="R1243" s="174" t="s">
        <v>322</v>
      </c>
      <c r="S1243" s="174" t="s">
        <v>311</v>
      </c>
    </row>
    <row r="1244" spans="4:19" s="14" customFormat="1" ht="15.75" customHeight="1">
      <c r="D1244" s="177"/>
      <c r="E1244" s="178" t="s">
        <v>325</v>
      </c>
      <c r="G1244" s="179">
        <v>200.13</v>
      </c>
      <c r="P1244" s="177" t="s">
        <v>320</v>
      </c>
      <c r="Q1244" s="177" t="s">
        <v>326</v>
      </c>
      <c r="R1244" s="177" t="s">
        <v>322</v>
      </c>
      <c r="S1244" s="177" t="s">
        <v>314</v>
      </c>
    </row>
    <row r="1245" spans="1:16" s="14" customFormat="1" ht="13.5" customHeight="1">
      <c r="A1245" s="181" t="s">
        <v>1345</v>
      </c>
      <c r="B1245" s="181" t="s">
        <v>430</v>
      </c>
      <c r="C1245" s="181" t="s">
        <v>431</v>
      </c>
      <c r="D1245" s="182" t="s">
        <v>1336</v>
      </c>
      <c r="E1245" s="183" t="s">
        <v>1337</v>
      </c>
      <c r="F1245" s="181" t="s">
        <v>400</v>
      </c>
      <c r="G1245" s="184">
        <v>220.143</v>
      </c>
      <c r="H1245" s="185"/>
      <c r="I1245" s="185">
        <f>ROUND(G1245*H1245,2)</f>
        <v>0</v>
      </c>
      <c r="J1245" s="186">
        <v>0.0192</v>
      </c>
      <c r="K1245" s="184">
        <f>G1245*J1245</f>
        <v>4.226745599999999</v>
      </c>
      <c r="L1245" s="186">
        <v>0</v>
      </c>
      <c r="M1245" s="184">
        <f>G1245*L1245</f>
        <v>0</v>
      </c>
      <c r="N1245" s="187">
        <v>20</v>
      </c>
      <c r="O1245" s="188">
        <v>32</v>
      </c>
      <c r="P1245" s="189" t="s">
        <v>320</v>
      </c>
    </row>
    <row r="1246" spans="1:16" s="14" customFormat="1" ht="13.5" customHeight="1">
      <c r="A1246" s="163" t="s">
        <v>1346</v>
      </c>
      <c r="B1246" s="163" t="s">
        <v>315</v>
      </c>
      <c r="C1246" s="163" t="s">
        <v>1326</v>
      </c>
      <c r="D1246" s="164" t="s">
        <v>1347</v>
      </c>
      <c r="E1246" s="165" t="s">
        <v>1348</v>
      </c>
      <c r="F1246" s="163" t="s">
        <v>400</v>
      </c>
      <c r="G1246" s="166">
        <v>249.79</v>
      </c>
      <c r="H1246" s="167"/>
      <c r="I1246" s="167">
        <f>ROUND(G1246*H1246,2)</f>
        <v>0</v>
      </c>
      <c r="J1246" s="168">
        <v>0</v>
      </c>
      <c r="K1246" s="166">
        <f>G1246*J1246</f>
        <v>0</v>
      </c>
      <c r="L1246" s="168">
        <v>0.08317</v>
      </c>
      <c r="M1246" s="166">
        <f>G1246*L1246</f>
        <v>20.775034299999998</v>
      </c>
      <c r="N1246" s="169">
        <v>20</v>
      </c>
      <c r="O1246" s="170">
        <v>16</v>
      </c>
      <c r="P1246" s="14" t="s">
        <v>320</v>
      </c>
    </row>
    <row r="1247" spans="4:19" s="14" customFormat="1" ht="15.75" customHeight="1">
      <c r="D1247" s="171"/>
      <c r="E1247" s="172" t="s">
        <v>689</v>
      </c>
      <c r="G1247" s="173"/>
      <c r="P1247" s="171" t="s">
        <v>320</v>
      </c>
      <c r="Q1247" s="171" t="s">
        <v>314</v>
      </c>
      <c r="R1247" s="171" t="s">
        <v>322</v>
      </c>
      <c r="S1247" s="171" t="s">
        <v>311</v>
      </c>
    </row>
    <row r="1248" spans="4:19" s="14" customFormat="1" ht="15.75" customHeight="1">
      <c r="D1248" s="171"/>
      <c r="E1248" s="172" t="s">
        <v>690</v>
      </c>
      <c r="G1248" s="173"/>
      <c r="P1248" s="171" t="s">
        <v>320</v>
      </c>
      <c r="Q1248" s="171" t="s">
        <v>314</v>
      </c>
      <c r="R1248" s="171" t="s">
        <v>322</v>
      </c>
      <c r="S1248" s="171" t="s">
        <v>311</v>
      </c>
    </row>
    <row r="1249" spans="4:19" s="14" customFormat="1" ht="15.75" customHeight="1">
      <c r="D1249" s="174"/>
      <c r="E1249" s="175" t="s">
        <v>691</v>
      </c>
      <c r="G1249" s="176">
        <v>59.42</v>
      </c>
      <c r="P1249" s="174" t="s">
        <v>320</v>
      </c>
      <c r="Q1249" s="174" t="s">
        <v>320</v>
      </c>
      <c r="R1249" s="174" t="s">
        <v>322</v>
      </c>
      <c r="S1249" s="174" t="s">
        <v>311</v>
      </c>
    </row>
    <row r="1250" spans="4:19" s="14" customFormat="1" ht="15.75" customHeight="1">
      <c r="D1250" s="171"/>
      <c r="E1250" s="172" t="s">
        <v>692</v>
      </c>
      <c r="G1250" s="180"/>
      <c r="P1250" s="171" t="s">
        <v>320</v>
      </c>
      <c r="Q1250" s="171" t="s">
        <v>314</v>
      </c>
      <c r="R1250" s="171" t="s">
        <v>322</v>
      </c>
      <c r="S1250" s="171" t="s">
        <v>311</v>
      </c>
    </row>
    <row r="1251" spans="4:19" s="14" customFormat="1" ht="15.75" customHeight="1">
      <c r="D1251" s="174"/>
      <c r="E1251" s="175" t="s">
        <v>693</v>
      </c>
      <c r="G1251" s="176">
        <v>50.4</v>
      </c>
      <c r="P1251" s="174" t="s">
        <v>320</v>
      </c>
      <c r="Q1251" s="174" t="s">
        <v>320</v>
      </c>
      <c r="R1251" s="174" t="s">
        <v>322</v>
      </c>
      <c r="S1251" s="174" t="s">
        <v>311</v>
      </c>
    </row>
    <row r="1252" spans="4:19" s="14" customFormat="1" ht="15.75" customHeight="1">
      <c r="D1252" s="171"/>
      <c r="E1252" s="172" t="s">
        <v>448</v>
      </c>
      <c r="G1252" s="180"/>
      <c r="P1252" s="171" t="s">
        <v>320</v>
      </c>
      <c r="Q1252" s="171" t="s">
        <v>314</v>
      </c>
      <c r="R1252" s="171" t="s">
        <v>322</v>
      </c>
      <c r="S1252" s="171" t="s">
        <v>311</v>
      </c>
    </row>
    <row r="1253" spans="4:19" s="14" customFormat="1" ht="15.75" customHeight="1">
      <c r="D1253" s="174"/>
      <c r="E1253" s="175" t="s">
        <v>917</v>
      </c>
      <c r="G1253" s="176">
        <v>42</v>
      </c>
      <c r="P1253" s="174" t="s">
        <v>320</v>
      </c>
      <c r="Q1253" s="174" t="s">
        <v>320</v>
      </c>
      <c r="R1253" s="174" t="s">
        <v>322</v>
      </c>
      <c r="S1253" s="174" t="s">
        <v>311</v>
      </c>
    </row>
    <row r="1254" spans="4:19" s="14" customFormat="1" ht="15.75" customHeight="1">
      <c r="D1254" s="171"/>
      <c r="E1254" s="172" t="s">
        <v>459</v>
      </c>
      <c r="G1254" s="180"/>
      <c r="P1254" s="171" t="s">
        <v>320</v>
      </c>
      <c r="Q1254" s="171" t="s">
        <v>314</v>
      </c>
      <c r="R1254" s="171" t="s">
        <v>322</v>
      </c>
      <c r="S1254" s="171" t="s">
        <v>311</v>
      </c>
    </row>
    <row r="1255" spans="4:19" s="14" customFormat="1" ht="15.75" customHeight="1">
      <c r="D1255" s="174"/>
      <c r="E1255" s="175" t="s">
        <v>696</v>
      </c>
      <c r="G1255" s="176">
        <v>32.41</v>
      </c>
      <c r="P1255" s="174" t="s">
        <v>320</v>
      </c>
      <c r="Q1255" s="174" t="s">
        <v>320</v>
      </c>
      <c r="R1255" s="174" t="s">
        <v>322</v>
      </c>
      <c r="S1255" s="174" t="s">
        <v>311</v>
      </c>
    </row>
    <row r="1256" spans="4:19" s="14" customFormat="1" ht="15.75" customHeight="1">
      <c r="D1256" s="171"/>
      <c r="E1256" s="172" t="s">
        <v>882</v>
      </c>
      <c r="G1256" s="180"/>
      <c r="P1256" s="171" t="s">
        <v>320</v>
      </c>
      <c r="Q1256" s="171" t="s">
        <v>314</v>
      </c>
      <c r="R1256" s="171" t="s">
        <v>322</v>
      </c>
      <c r="S1256" s="171" t="s">
        <v>311</v>
      </c>
    </row>
    <row r="1257" spans="4:19" s="14" customFormat="1" ht="15.75" customHeight="1">
      <c r="D1257" s="174"/>
      <c r="E1257" s="175" t="s">
        <v>694</v>
      </c>
      <c r="G1257" s="176">
        <v>7.8</v>
      </c>
      <c r="P1257" s="174" t="s">
        <v>320</v>
      </c>
      <c r="Q1257" s="174" t="s">
        <v>320</v>
      </c>
      <c r="R1257" s="174" t="s">
        <v>322</v>
      </c>
      <c r="S1257" s="174" t="s">
        <v>311</v>
      </c>
    </row>
    <row r="1258" spans="4:19" s="14" customFormat="1" ht="15.75" customHeight="1">
      <c r="D1258" s="171"/>
      <c r="E1258" s="172" t="s">
        <v>698</v>
      </c>
      <c r="G1258" s="180"/>
      <c r="P1258" s="171" t="s">
        <v>320</v>
      </c>
      <c r="Q1258" s="171" t="s">
        <v>314</v>
      </c>
      <c r="R1258" s="171" t="s">
        <v>322</v>
      </c>
      <c r="S1258" s="171" t="s">
        <v>311</v>
      </c>
    </row>
    <row r="1259" spans="4:19" s="14" customFormat="1" ht="15.75" customHeight="1">
      <c r="D1259" s="174"/>
      <c r="E1259" s="175" t="s">
        <v>699</v>
      </c>
      <c r="G1259" s="176">
        <v>37.02</v>
      </c>
      <c r="P1259" s="174" t="s">
        <v>320</v>
      </c>
      <c r="Q1259" s="174" t="s">
        <v>320</v>
      </c>
      <c r="R1259" s="174" t="s">
        <v>322</v>
      </c>
      <c r="S1259" s="174" t="s">
        <v>311</v>
      </c>
    </row>
    <row r="1260" spans="4:19" s="14" customFormat="1" ht="15.75" customHeight="1">
      <c r="D1260" s="171"/>
      <c r="E1260" s="172" t="s">
        <v>473</v>
      </c>
      <c r="G1260" s="180"/>
      <c r="P1260" s="171" t="s">
        <v>320</v>
      </c>
      <c r="Q1260" s="171" t="s">
        <v>314</v>
      </c>
      <c r="R1260" s="171" t="s">
        <v>322</v>
      </c>
      <c r="S1260" s="171" t="s">
        <v>311</v>
      </c>
    </row>
    <row r="1261" spans="4:19" s="14" customFormat="1" ht="15.75" customHeight="1">
      <c r="D1261" s="174"/>
      <c r="E1261" s="175" t="s">
        <v>701</v>
      </c>
      <c r="G1261" s="176">
        <v>20.74</v>
      </c>
      <c r="P1261" s="174" t="s">
        <v>320</v>
      </c>
      <c r="Q1261" s="174" t="s">
        <v>320</v>
      </c>
      <c r="R1261" s="174" t="s">
        <v>322</v>
      </c>
      <c r="S1261" s="174" t="s">
        <v>311</v>
      </c>
    </row>
    <row r="1262" spans="4:19" s="14" customFormat="1" ht="15.75" customHeight="1">
      <c r="D1262" s="177"/>
      <c r="E1262" s="178" t="s">
        <v>325</v>
      </c>
      <c r="G1262" s="179">
        <v>249.79</v>
      </c>
      <c r="P1262" s="177" t="s">
        <v>320</v>
      </c>
      <c r="Q1262" s="177" t="s">
        <v>326</v>
      </c>
      <c r="R1262" s="177" t="s">
        <v>322</v>
      </c>
      <c r="S1262" s="177" t="s">
        <v>314</v>
      </c>
    </row>
    <row r="1263" spans="1:16" s="14" customFormat="1" ht="13.5" customHeight="1">
      <c r="A1263" s="163" t="s">
        <v>1349</v>
      </c>
      <c r="B1263" s="163" t="s">
        <v>315</v>
      </c>
      <c r="C1263" s="163" t="s">
        <v>1326</v>
      </c>
      <c r="D1263" s="164" t="s">
        <v>1350</v>
      </c>
      <c r="E1263" s="165" t="s">
        <v>1351</v>
      </c>
      <c r="F1263" s="163" t="s">
        <v>400</v>
      </c>
      <c r="G1263" s="166">
        <v>23.6</v>
      </c>
      <c r="H1263" s="167"/>
      <c r="I1263" s="167">
        <f>ROUND(G1263*H1263,2)</f>
        <v>0</v>
      </c>
      <c r="J1263" s="168">
        <v>0</v>
      </c>
      <c r="K1263" s="166">
        <f>G1263*J1263</f>
        <v>0</v>
      </c>
      <c r="L1263" s="168">
        <v>0</v>
      </c>
      <c r="M1263" s="166">
        <f>G1263*L1263</f>
        <v>0</v>
      </c>
      <c r="N1263" s="169">
        <v>20</v>
      </c>
      <c r="O1263" s="170">
        <v>16</v>
      </c>
      <c r="P1263" s="14" t="s">
        <v>320</v>
      </c>
    </row>
    <row r="1264" spans="4:19" s="14" customFormat="1" ht="15.75" customHeight="1">
      <c r="D1264" s="174"/>
      <c r="E1264" s="175" t="s">
        <v>1352</v>
      </c>
      <c r="G1264" s="176">
        <v>23.6</v>
      </c>
      <c r="P1264" s="174" t="s">
        <v>320</v>
      </c>
      <c r="Q1264" s="174" t="s">
        <v>320</v>
      </c>
      <c r="R1264" s="174" t="s">
        <v>322</v>
      </c>
      <c r="S1264" s="174" t="s">
        <v>311</v>
      </c>
    </row>
    <row r="1265" spans="1:16" s="14" customFormat="1" ht="13.5" customHeight="1">
      <c r="A1265" s="163" t="s">
        <v>1353</v>
      </c>
      <c r="B1265" s="163" t="s">
        <v>315</v>
      </c>
      <c r="C1265" s="163" t="s">
        <v>1326</v>
      </c>
      <c r="D1265" s="164" t="s">
        <v>1354</v>
      </c>
      <c r="E1265" s="165" t="s">
        <v>1355</v>
      </c>
      <c r="F1265" s="163" t="s">
        <v>400</v>
      </c>
      <c r="G1265" s="166">
        <v>200.13</v>
      </c>
      <c r="H1265" s="167"/>
      <c r="I1265" s="167">
        <f>ROUND(G1265*H1265,2)</f>
        <v>0</v>
      </c>
      <c r="J1265" s="168">
        <v>0</v>
      </c>
      <c r="K1265" s="166">
        <f>G1265*J1265</f>
        <v>0</v>
      </c>
      <c r="L1265" s="168">
        <v>0</v>
      </c>
      <c r="M1265" s="166">
        <f>G1265*L1265</f>
        <v>0</v>
      </c>
      <c r="N1265" s="169">
        <v>20</v>
      </c>
      <c r="O1265" s="170">
        <v>16</v>
      </c>
      <c r="P1265" s="14" t="s">
        <v>320</v>
      </c>
    </row>
    <row r="1266" spans="1:16" s="14" customFormat="1" ht="13.5" customHeight="1">
      <c r="A1266" s="163" t="s">
        <v>1356</v>
      </c>
      <c r="B1266" s="163" t="s">
        <v>315</v>
      </c>
      <c r="C1266" s="163" t="s">
        <v>1326</v>
      </c>
      <c r="D1266" s="164" t="s">
        <v>1357</v>
      </c>
      <c r="E1266" s="165" t="s">
        <v>1358</v>
      </c>
      <c r="F1266" s="163" t="s">
        <v>400</v>
      </c>
      <c r="G1266" s="166">
        <v>154.64</v>
      </c>
      <c r="H1266" s="167"/>
      <c r="I1266" s="167">
        <f>ROUND(G1266*H1266,2)</f>
        <v>0</v>
      </c>
      <c r="J1266" s="168">
        <v>0.0003</v>
      </c>
      <c r="K1266" s="166">
        <f>G1266*J1266</f>
        <v>0.04639199999999999</v>
      </c>
      <c r="L1266" s="168">
        <v>0</v>
      </c>
      <c r="M1266" s="166">
        <f>G1266*L1266</f>
        <v>0</v>
      </c>
      <c r="N1266" s="169">
        <v>20</v>
      </c>
      <c r="O1266" s="170">
        <v>16</v>
      </c>
      <c r="P1266" s="14" t="s">
        <v>320</v>
      </c>
    </row>
    <row r="1267" spans="4:19" s="14" customFormat="1" ht="15.75" customHeight="1">
      <c r="D1267" s="171"/>
      <c r="E1267" s="172" t="s">
        <v>689</v>
      </c>
      <c r="G1267" s="173"/>
      <c r="P1267" s="171" t="s">
        <v>320</v>
      </c>
      <c r="Q1267" s="171" t="s">
        <v>314</v>
      </c>
      <c r="R1267" s="171" t="s">
        <v>322</v>
      </c>
      <c r="S1267" s="171" t="s">
        <v>311</v>
      </c>
    </row>
    <row r="1268" spans="4:19" s="14" customFormat="1" ht="15.75" customHeight="1">
      <c r="D1268" s="171"/>
      <c r="E1268" s="172" t="s">
        <v>690</v>
      </c>
      <c r="G1268" s="173"/>
      <c r="P1268" s="171" t="s">
        <v>320</v>
      </c>
      <c r="Q1268" s="171" t="s">
        <v>314</v>
      </c>
      <c r="R1268" s="171" t="s">
        <v>322</v>
      </c>
      <c r="S1268" s="171" t="s">
        <v>311</v>
      </c>
    </row>
    <row r="1269" spans="4:19" s="14" customFormat="1" ht="15.75" customHeight="1">
      <c r="D1269" s="174"/>
      <c r="E1269" s="175" t="s">
        <v>691</v>
      </c>
      <c r="G1269" s="176">
        <v>59.42</v>
      </c>
      <c r="P1269" s="174" t="s">
        <v>320</v>
      </c>
      <c r="Q1269" s="174" t="s">
        <v>320</v>
      </c>
      <c r="R1269" s="174" t="s">
        <v>322</v>
      </c>
      <c r="S1269" s="174" t="s">
        <v>311</v>
      </c>
    </row>
    <row r="1270" spans="4:19" s="14" customFormat="1" ht="15.75" customHeight="1">
      <c r="D1270" s="171"/>
      <c r="E1270" s="172" t="s">
        <v>692</v>
      </c>
      <c r="G1270" s="180"/>
      <c r="P1270" s="171" t="s">
        <v>320</v>
      </c>
      <c r="Q1270" s="171" t="s">
        <v>314</v>
      </c>
      <c r="R1270" s="171" t="s">
        <v>322</v>
      </c>
      <c r="S1270" s="171" t="s">
        <v>311</v>
      </c>
    </row>
    <row r="1271" spans="4:19" s="14" customFormat="1" ht="15.75" customHeight="1">
      <c r="D1271" s="174"/>
      <c r="E1271" s="175" t="s">
        <v>693</v>
      </c>
      <c r="G1271" s="176">
        <v>50.4</v>
      </c>
      <c r="P1271" s="174" t="s">
        <v>320</v>
      </c>
      <c r="Q1271" s="174" t="s">
        <v>320</v>
      </c>
      <c r="R1271" s="174" t="s">
        <v>322</v>
      </c>
      <c r="S1271" s="174" t="s">
        <v>311</v>
      </c>
    </row>
    <row r="1272" spans="4:19" s="14" customFormat="1" ht="15.75" customHeight="1">
      <c r="D1272" s="171"/>
      <c r="E1272" s="172" t="s">
        <v>453</v>
      </c>
      <c r="G1272" s="180"/>
      <c r="P1272" s="171" t="s">
        <v>320</v>
      </c>
      <c r="Q1272" s="171" t="s">
        <v>314</v>
      </c>
      <c r="R1272" s="171" t="s">
        <v>322</v>
      </c>
      <c r="S1272" s="171" t="s">
        <v>311</v>
      </c>
    </row>
    <row r="1273" spans="4:19" s="14" customFormat="1" ht="15.75" customHeight="1">
      <c r="D1273" s="174"/>
      <c r="E1273" s="175" t="s">
        <v>694</v>
      </c>
      <c r="G1273" s="176">
        <v>7.8</v>
      </c>
      <c r="P1273" s="174" t="s">
        <v>320</v>
      </c>
      <c r="Q1273" s="174" t="s">
        <v>320</v>
      </c>
      <c r="R1273" s="174" t="s">
        <v>322</v>
      </c>
      <c r="S1273" s="174" t="s">
        <v>311</v>
      </c>
    </row>
    <row r="1274" spans="4:19" s="14" customFormat="1" ht="15.75" customHeight="1">
      <c r="D1274" s="171"/>
      <c r="E1274" s="172" t="s">
        <v>698</v>
      </c>
      <c r="G1274" s="180"/>
      <c r="P1274" s="171" t="s">
        <v>320</v>
      </c>
      <c r="Q1274" s="171" t="s">
        <v>314</v>
      </c>
      <c r="R1274" s="171" t="s">
        <v>322</v>
      </c>
      <c r="S1274" s="171" t="s">
        <v>311</v>
      </c>
    </row>
    <row r="1275" spans="4:19" s="14" customFormat="1" ht="15.75" customHeight="1">
      <c r="D1275" s="174"/>
      <c r="E1275" s="175" t="s">
        <v>699</v>
      </c>
      <c r="G1275" s="176">
        <v>37.02</v>
      </c>
      <c r="P1275" s="174" t="s">
        <v>320</v>
      </c>
      <c r="Q1275" s="174" t="s">
        <v>320</v>
      </c>
      <c r="R1275" s="174" t="s">
        <v>322</v>
      </c>
      <c r="S1275" s="174" t="s">
        <v>311</v>
      </c>
    </row>
    <row r="1276" spans="4:19" s="14" customFormat="1" ht="15.75" customHeight="1">
      <c r="D1276" s="177"/>
      <c r="E1276" s="178" t="s">
        <v>325</v>
      </c>
      <c r="G1276" s="179">
        <v>154.64</v>
      </c>
      <c r="P1276" s="177" t="s">
        <v>320</v>
      </c>
      <c r="Q1276" s="177" t="s">
        <v>326</v>
      </c>
      <c r="R1276" s="177" t="s">
        <v>322</v>
      </c>
      <c r="S1276" s="177" t="s">
        <v>314</v>
      </c>
    </row>
    <row r="1277" spans="1:16" s="14" customFormat="1" ht="13.5" customHeight="1">
      <c r="A1277" s="163" t="s">
        <v>1359</v>
      </c>
      <c r="B1277" s="163" t="s">
        <v>315</v>
      </c>
      <c r="C1277" s="163" t="s">
        <v>1326</v>
      </c>
      <c r="D1277" s="164" t="s">
        <v>1360</v>
      </c>
      <c r="E1277" s="165" t="s">
        <v>1361</v>
      </c>
      <c r="F1277" s="163" t="s">
        <v>400</v>
      </c>
      <c r="G1277" s="166">
        <v>21.94</v>
      </c>
      <c r="H1277" s="167"/>
      <c r="I1277" s="167">
        <f>ROUND(G1277*H1277,2)</f>
        <v>0</v>
      </c>
      <c r="J1277" s="168">
        <v>0.0077</v>
      </c>
      <c r="K1277" s="166">
        <f>G1277*J1277</f>
        <v>0.168938</v>
      </c>
      <c r="L1277" s="168">
        <v>0</v>
      </c>
      <c r="M1277" s="166">
        <f>G1277*L1277</f>
        <v>0</v>
      </c>
      <c r="N1277" s="169">
        <v>20</v>
      </c>
      <c r="O1277" s="170">
        <v>16</v>
      </c>
      <c r="P1277" s="14" t="s">
        <v>320</v>
      </c>
    </row>
    <row r="1278" spans="4:19" s="14" customFormat="1" ht="15.75" customHeight="1">
      <c r="D1278" s="174"/>
      <c r="E1278" s="175" t="s">
        <v>1362</v>
      </c>
      <c r="G1278" s="176">
        <v>21.94</v>
      </c>
      <c r="P1278" s="174" t="s">
        <v>320</v>
      </c>
      <c r="Q1278" s="174" t="s">
        <v>320</v>
      </c>
      <c r="R1278" s="174" t="s">
        <v>322</v>
      </c>
      <c r="S1278" s="174" t="s">
        <v>311</v>
      </c>
    </row>
    <row r="1279" spans="1:16" s="14" customFormat="1" ht="13.5" customHeight="1">
      <c r="A1279" s="163" t="s">
        <v>1363</v>
      </c>
      <c r="B1279" s="163" t="s">
        <v>315</v>
      </c>
      <c r="C1279" s="163" t="s">
        <v>1326</v>
      </c>
      <c r="D1279" s="164" t="s">
        <v>1364</v>
      </c>
      <c r="E1279" s="165" t="s">
        <v>1365</v>
      </c>
      <c r="F1279" s="163" t="s">
        <v>251</v>
      </c>
      <c r="G1279" s="166">
        <v>1909.456</v>
      </c>
      <c r="H1279" s="167"/>
      <c r="I1279" s="167">
        <f>ROUND(G1279*H1279,2)</f>
        <v>0</v>
      </c>
      <c r="J1279" s="168">
        <v>0</v>
      </c>
      <c r="K1279" s="166">
        <f>G1279*J1279</f>
        <v>0</v>
      </c>
      <c r="L1279" s="168">
        <v>0</v>
      </c>
      <c r="M1279" s="166">
        <f>G1279*L1279</f>
        <v>0</v>
      </c>
      <c r="N1279" s="169">
        <v>20</v>
      </c>
      <c r="O1279" s="170">
        <v>16</v>
      </c>
      <c r="P1279" s="14" t="s">
        <v>320</v>
      </c>
    </row>
    <row r="1280" spans="2:16" s="136" customFormat="1" ht="12.75" customHeight="1">
      <c r="B1280" s="141" t="s">
        <v>268</v>
      </c>
      <c r="D1280" s="142" t="s">
        <v>1366</v>
      </c>
      <c r="E1280" s="142" t="s">
        <v>1367</v>
      </c>
      <c r="I1280" s="143">
        <f>SUM(I1281:I1317)</f>
        <v>0</v>
      </c>
      <c r="K1280" s="144">
        <f>SUM(K1281:K1317)</f>
        <v>0.1958805</v>
      </c>
      <c r="M1280" s="144">
        <f>SUM(M1281:M1317)</f>
        <v>0</v>
      </c>
      <c r="P1280" s="142" t="s">
        <v>314</v>
      </c>
    </row>
    <row r="1281" spans="1:16" s="14" customFormat="1" ht="24" customHeight="1">
      <c r="A1281" s="163" t="s">
        <v>1368</v>
      </c>
      <c r="B1281" s="163" t="s">
        <v>315</v>
      </c>
      <c r="C1281" s="163" t="s">
        <v>1366</v>
      </c>
      <c r="D1281" s="164" t="s">
        <v>1369</v>
      </c>
      <c r="E1281" s="165" t="s">
        <v>1370</v>
      </c>
      <c r="F1281" s="163" t="s">
        <v>370</v>
      </c>
      <c r="G1281" s="166">
        <v>711</v>
      </c>
      <c r="H1281" s="167"/>
      <c r="I1281" s="167">
        <f>ROUND(G1281*H1281,2)</f>
        <v>0</v>
      </c>
      <c r="J1281" s="168">
        <v>5E-05</v>
      </c>
      <c r="K1281" s="166">
        <f>G1281*J1281</f>
        <v>0.03555</v>
      </c>
      <c r="L1281" s="168">
        <v>0</v>
      </c>
      <c r="M1281" s="166">
        <f>G1281*L1281</f>
        <v>0</v>
      </c>
      <c r="N1281" s="169">
        <v>20</v>
      </c>
      <c r="O1281" s="170">
        <v>16</v>
      </c>
      <c r="P1281" s="14" t="s">
        <v>320</v>
      </c>
    </row>
    <row r="1282" spans="4:19" s="14" customFormat="1" ht="15.75" customHeight="1">
      <c r="D1282" s="171"/>
      <c r="E1282" s="172" t="s">
        <v>1371</v>
      </c>
      <c r="G1282" s="173"/>
      <c r="P1282" s="171" t="s">
        <v>320</v>
      </c>
      <c r="Q1282" s="171" t="s">
        <v>314</v>
      </c>
      <c r="R1282" s="171" t="s">
        <v>322</v>
      </c>
      <c r="S1282" s="171" t="s">
        <v>311</v>
      </c>
    </row>
    <row r="1283" spans="4:19" s="14" customFormat="1" ht="15.75" customHeight="1">
      <c r="D1283" s="171"/>
      <c r="E1283" s="172" t="s">
        <v>708</v>
      </c>
      <c r="G1283" s="173"/>
      <c r="P1283" s="171" t="s">
        <v>320</v>
      </c>
      <c r="Q1283" s="171" t="s">
        <v>314</v>
      </c>
      <c r="R1283" s="171" t="s">
        <v>322</v>
      </c>
      <c r="S1283" s="171" t="s">
        <v>311</v>
      </c>
    </row>
    <row r="1284" spans="4:19" s="14" customFormat="1" ht="15.75" customHeight="1">
      <c r="D1284" s="174"/>
      <c r="E1284" s="175" t="s">
        <v>1372</v>
      </c>
      <c r="G1284" s="176">
        <v>20.2</v>
      </c>
      <c r="P1284" s="174" t="s">
        <v>320</v>
      </c>
      <c r="Q1284" s="174" t="s">
        <v>320</v>
      </c>
      <c r="R1284" s="174" t="s">
        <v>322</v>
      </c>
      <c r="S1284" s="174" t="s">
        <v>311</v>
      </c>
    </row>
    <row r="1285" spans="4:19" s="14" customFormat="1" ht="15.75" customHeight="1">
      <c r="D1285" s="171"/>
      <c r="E1285" s="172" t="s">
        <v>710</v>
      </c>
      <c r="G1285" s="180"/>
      <c r="P1285" s="171" t="s">
        <v>320</v>
      </c>
      <c r="Q1285" s="171" t="s">
        <v>314</v>
      </c>
      <c r="R1285" s="171" t="s">
        <v>322</v>
      </c>
      <c r="S1285" s="171" t="s">
        <v>311</v>
      </c>
    </row>
    <row r="1286" spans="4:19" s="14" customFormat="1" ht="15.75" customHeight="1">
      <c r="D1286" s="174"/>
      <c r="E1286" s="175" t="s">
        <v>1373</v>
      </c>
      <c r="G1286" s="176">
        <v>19.6</v>
      </c>
      <c r="P1286" s="174" t="s">
        <v>320</v>
      </c>
      <c r="Q1286" s="174" t="s">
        <v>320</v>
      </c>
      <c r="R1286" s="174" t="s">
        <v>322</v>
      </c>
      <c r="S1286" s="174" t="s">
        <v>311</v>
      </c>
    </row>
    <row r="1287" spans="4:19" s="14" customFormat="1" ht="15.75" customHeight="1">
      <c r="D1287" s="171"/>
      <c r="E1287" s="172" t="s">
        <v>712</v>
      </c>
      <c r="G1287" s="180"/>
      <c r="P1287" s="171" t="s">
        <v>320</v>
      </c>
      <c r="Q1287" s="171" t="s">
        <v>314</v>
      </c>
      <c r="R1287" s="171" t="s">
        <v>322</v>
      </c>
      <c r="S1287" s="171" t="s">
        <v>311</v>
      </c>
    </row>
    <row r="1288" spans="4:19" s="14" customFormat="1" ht="15.75" customHeight="1">
      <c r="D1288" s="174"/>
      <c r="E1288" s="175" t="s">
        <v>1373</v>
      </c>
      <c r="G1288" s="176">
        <v>19.6</v>
      </c>
      <c r="P1288" s="174" t="s">
        <v>320</v>
      </c>
      <c r="Q1288" s="174" t="s">
        <v>320</v>
      </c>
      <c r="R1288" s="174" t="s">
        <v>322</v>
      </c>
      <c r="S1288" s="174" t="s">
        <v>311</v>
      </c>
    </row>
    <row r="1289" spans="4:19" s="14" customFormat="1" ht="15.75" customHeight="1">
      <c r="D1289" s="171"/>
      <c r="E1289" s="172" t="s">
        <v>714</v>
      </c>
      <c r="G1289" s="180"/>
      <c r="P1289" s="171" t="s">
        <v>320</v>
      </c>
      <c r="Q1289" s="171" t="s">
        <v>314</v>
      </c>
      <c r="R1289" s="171" t="s">
        <v>322</v>
      </c>
      <c r="S1289" s="171" t="s">
        <v>311</v>
      </c>
    </row>
    <row r="1290" spans="4:19" s="14" customFormat="1" ht="15.75" customHeight="1">
      <c r="D1290" s="174"/>
      <c r="E1290" s="175" t="s">
        <v>1374</v>
      </c>
      <c r="G1290" s="176">
        <v>19.4</v>
      </c>
      <c r="P1290" s="174" t="s">
        <v>320</v>
      </c>
      <c r="Q1290" s="174" t="s">
        <v>320</v>
      </c>
      <c r="R1290" s="174" t="s">
        <v>322</v>
      </c>
      <c r="S1290" s="174" t="s">
        <v>311</v>
      </c>
    </row>
    <row r="1291" spans="4:19" s="14" customFormat="1" ht="15.75" customHeight="1">
      <c r="D1291" s="171"/>
      <c r="E1291" s="172" t="s">
        <v>716</v>
      </c>
      <c r="G1291" s="180"/>
      <c r="P1291" s="171" t="s">
        <v>320</v>
      </c>
      <c r="Q1291" s="171" t="s">
        <v>314</v>
      </c>
      <c r="R1291" s="171" t="s">
        <v>322</v>
      </c>
      <c r="S1291" s="171" t="s">
        <v>311</v>
      </c>
    </row>
    <row r="1292" spans="4:19" s="14" customFormat="1" ht="15.75" customHeight="1">
      <c r="D1292" s="174"/>
      <c r="E1292" s="175" t="s">
        <v>1375</v>
      </c>
      <c r="G1292" s="176">
        <v>19.2</v>
      </c>
      <c r="P1292" s="174" t="s">
        <v>320</v>
      </c>
      <c r="Q1292" s="174" t="s">
        <v>320</v>
      </c>
      <c r="R1292" s="174" t="s">
        <v>322</v>
      </c>
      <c r="S1292" s="174" t="s">
        <v>311</v>
      </c>
    </row>
    <row r="1293" spans="4:19" s="14" customFormat="1" ht="15.75" customHeight="1">
      <c r="D1293" s="171"/>
      <c r="E1293" s="172" t="s">
        <v>718</v>
      </c>
      <c r="G1293" s="180"/>
      <c r="P1293" s="171" t="s">
        <v>320</v>
      </c>
      <c r="Q1293" s="171" t="s">
        <v>314</v>
      </c>
      <c r="R1293" s="171" t="s">
        <v>322</v>
      </c>
      <c r="S1293" s="171" t="s">
        <v>311</v>
      </c>
    </row>
    <row r="1294" spans="4:19" s="14" customFormat="1" ht="15.75" customHeight="1">
      <c r="D1294" s="174"/>
      <c r="E1294" s="175" t="s">
        <v>1375</v>
      </c>
      <c r="G1294" s="176">
        <v>19.2</v>
      </c>
      <c r="P1294" s="174" t="s">
        <v>320</v>
      </c>
      <c r="Q1294" s="174" t="s">
        <v>320</v>
      </c>
      <c r="R1294" s="174" t="s">
        <v>322</v>
      </c>
      <c r="S1294" s="174" t="s">
        <v>311</v>
      </c>
    </row>
    <row r="1295" spans="4:19" s="14" customFormat="1" ht="15.75" customHeight="1">
      <c r="D1295" s="171"/>
      <c r="E1295" s="172" t="s">
        <v>720</v>
      </c>
      <c r="G1295" s="180"/>
      <c r="P1295" s="171" t="s">
        <v>320</v>
      </c>
      <c r="Q1295" s="171" t="s">
        <v>314</v>
      </c>
      <c r="R1295" s="171" t="s">
        <v>322</v>
      </c>
      <c r="S1295" s="171" t="s">
        <v>311</v>
      </c>
    </row>
    <row r="1296" spans="4:19" s="14" customFormat="1" ht="15.75" customHeight="1">
      <c r="D1296" s="174"/>
      <c r="E1296" s="175" t="s">
        <v>1376</v>
      </c>
      <c r="G1296" s="176">
        <v>20</v>
      </c>
      <c r="P1296" s="174" t="s">
        <v>320</v>
      </c>
      <c r="Q1296" s="174" t="s">
        <v>320</v>
      </c>
      <c r="R1296" s="174" t="s">
        <v>322</v>
      </c>
      <c r="S1296" s="174" t="s">
        <v>311</v>
      </c>
    </row>
    <row r="1297" spans="4:19" s="14" customFormat="1" ht="15.75" customHeight="1">
      <c r="D1297" s="171"/>
      <c r="E1297" s="172" t="s">
        <v>722</v>
      </c>
      <c r="G1297" s="180"/>
      <c r="P1297" s="171" t="s">
        <v>320</v>
      </c>
      <c r="Q1297" s="171" t="s">
        <v>314</v>
      </c>
      <c r="R1297" s="171" t="s">
        <v>322</v>
      </c>
      <c r="S1297" s="171" t="s">
        <v>311</v>
      </c>
    </row>
    <row r="1298" spans="4:19" s="14" customFormat="1" ht="15.75" customHeight="1">
      <c r="D1298" s="174"/>
      <c r="E1298" s="175" t="s">
        <v>1376</v>
      </c>
      <c r="G1298" s="176">
        <v>20</v>
      </c>
      <c r="P1298" s="174" t="s">
        <v>320</v>
      </c>
      <c r="Q1298" s="174" t="s">
        <v>320</v>
      </c>
      <c r="R1298" s="174" t="s">
        <v>322</v>
      </c>
      <c r="S1298" s="174" t="s">
        <v>311</v>
      </c>
    </row>
    <row r="1299" spans="4:19" s="14" customFormat="1" ht="15.75" customHeight="1">
      <c r="D1299" s="171"/>
      <c r="E1299" s="172" t="s">
        <v>724</v>
      </c>
      <c r="G1299" s="180"/>
      <c r="P1299" s="171" t="s">
        <v>320</v>
      </c>
      <c r="Q1299" s="171" t="s">
        <v>314</v>
      </c>
      <c r="R1299" s="171" t="s">
        <v>322</v>
      </c>
      <c r="S1299" s="171" t="s">
        <v>311</v>
      </c>
    </row>
    <row r="1300" spans="4:19" s="14" customFormat="1" ht="15.75" customHeight="1">
      <c r="D1300" s="174"/>
      <c r="E1300" s="175" t="s">
        <v>1377</v>
      </c>
      <c r="G1300" s="176">
        <v>77.6</v>
      </c>
      <c r="P1300" s="174" t="s">
        <v>320</v>
      </c>
      <c r="Q1300" s="174" t="s">
        <v>320</v>
      </c>
      <c r="R1300" s="174" t="s">
        <v>322</v>
      </c>
      <c r="S1300" s="174" t="s">
        <v>311</v>
      </c>
    </row>
    <row r="1301" spans="4:19" s="14" customFormat="1" ht="15.75" customHeight="1">
      <c r="D1301" s="171"/>
      <c r="E1301" s="172" t="s">
        <v>726</v>
      </c>
      <c r="G1301" s="180"/>
      <c r="P1301" s="171" t="s">
        <v>320</v>
      </c>
      <c r="Q1301" s="171" t="s">
        <v>314</v>
      </c>
      <c r="R1301" s="171" t="s">
        <v>322</v>
      </c>
      <c r="S1301" s="171" t="s">
        <v>311</v>
      </c>
    </row>
    <row r="1302" spans="4:19" s="14" customFormat="1" ht="15.75" customHeight="1">
      <c r="D1302" s="174"/>
      <c r="E1302" s="175" t="s">
        <v>1374</v>
      </c>
      <c r="G1302" s="176">
        <v>19.4</v>
      </c>
      <c r="P1302" s="174" t="s">
        <v>320</v>
      </c>
      <c r="Q1302" s="174" t="s">
        <v>320</v>
      </c>
      <c r="R1302" s="174" t="s">
        <v>322</v>
      </c>
      <c r="S1302" s="174" t="s">
        <v>311</v>
      </c>
    </row>
    <row r="1303" spans="4:19" s="14" customFormat="1" ht="15.75" customHeight="1">
      <c r="D1303" s="171"/>
      <c r="E1303" s="172" t="s">
        <v>728</v>
      </c>
      <c r="G1303" s="180"/>
      <c r="P1303" s="171" t="s">
        <v>320</v>
      </c>
      <c r="Q1303" s="171" t="s">
        <v>314</v>
      </c>
      <c r="R1303" s="171" t="s">
        <v>322</v>
      </c>
      <c r="S1303" s="171" t="s">
        <v>311</v>
      </c>
    </row>
    <row r="1304" spans="4:19" s="14" customFormat="1" ht="15.75" customHeight="1">
      <c r="D1304" s="174"/>
      <c r="E1304" s="175" t="s">
        <v>1374</v>
      </c>
      <c r="G1304" s="176">
        <v>19.4</v>
      </c>
      <c r="P1304" s="174" t="s">
        <v>320</v>
      </c>
      <c r="Q1304" s="174" t="s">
        <v>320</v>
      </c>
      <c r="R1304" s="174" t="s">
        <v>322</v>
      </c>
      <c r="S1304" s="174" t="s">
        <v>311</v>
      </c>
    </row>
    <row r="1305" spans="4:19" s="14" customFormat="1" ht="15.75" customHeight="1">
      <c r="D1305" s="171"/>
      <c r="E1305" s="172" t="s">
        <v>730</v>
      </c>
      <c r="G1305" s="180"/>
      <c r="P1305" s="171" t="s">
        <v>320</v>
      </c>
      <c r="Q1305" s="171" t="s">
        <v>314</v>
      </c>
      <c r="R1305" s="171" t="s">
        <v>322</v>
      </c>
      <c r="S1305" s="171" t="s">
        <v>311</v>
      </c>
    </row>
    <row r="1306" spans="4:19" s="14" customFormat="1" ht="15.75" customHeight="1">
      <c r="D1306" s="174"/>
      <c r="E1306" s="175" t="s">
        <v>1378</v>
      </c>
      <c r="G1306" s="176">
        <v>57.8</v>
      </c>
      <c r="P1306" s="174" t="s">
        <v>320</v>
      </c>
      <c r="Q1306" s="174" t="s">
        <v>320</v>
      </c>
      <c r="R1306" s="174" t="s">
        <v>322</v>
      </c>
      <c r="S1306" s="174" t="s">
        <v>311</v>
      </c>
    </row>
    <row r="1307" spans="4:19" s="14" customFormat="1" ht="15.75" customHeight="1">
      <c r="D1307" s="171"/>
      <c r="E1307" s="172" t="s">
        <v>734</v>
      </c>
      <c r="G1307" s="180"/>
      <c r="P1307" s="171" t="s">
        <v>320</v>
      </c>
      <c r="Q1307" s="171" t="s">
        <v>314</v>
      </c>
      <c r="R1307" s="171" t="s">
        <v>322</v>
      </c>
      <c r="S1307" s="171" t="s">
        <v>311</v>
      </c>
    </row>
    <row r="1308" spans="4:19" s="14" customFormat="1" ht="15.75" customHeight="1">
      <c r="D1308" s="174"/>
      <c r="E1308" s="175" t="s">
        <v>1379</v>
      </c>
      <c r="G1308" s="176">
        <v>19.6</v>
      </c>
      <c r="P1308" s="174" t="s">
        <v>320</v>
      </c>
      <c r="Q1308" s="174" t="s">
        <v>320</v>
      </c>
      <c r="R1308" s="174" t="s">
        <v>322</v>
      </c>
      <c r="S1308" s="174" t="s">
        <v>311</v>
      </c>
    </row>
    <row r="1309" spans="4:19" s="14" customFormat="1" ht="15.75" customHeight="1">
      <c r="D1309" s="171"/>
      <c r="E1309" s="172" t="s">
        <v>736</v>
      </c>
      <c r="G1309" s="180"/>
      <c r="P1309" s="171" t="s">
        <v>320</v>
      </c>
      <c r="Q1309" s="171" t="s">
        <v>314</v>
      </c>
      <c r="R1309" s="171" t="s">
        <v>322</v>
      </c>
      <c r="S1309" s="171" t="s">
        <v>311</v>
      </c>
    </row>
    <row r="1310" spans="4:19" s="14" customFormat="1" ht="15.75" customHeight="1">
      <c r="D1310" s="174"/>
      <c r="E1310" s="175" t="s">
        <v>1380</v>
      </c>
      <c r="G1310" s="176">
        <v>26.8</v>
      </c>
      <c r="P1310" s="174" t="s">
        <v>320</v>
      </c>
      <c r="Q1310" s="174" t="s">
        <v>320</v>
      </c>
      <c r="R1310" s="174" t="s">
        <v>322</v>
      </c>
      <c r="S1310" s="174" t="s">
        <v>311</v>
      </c>
    </row>
    <row r="1311" spans="4:19" s="14" customFormat="1" ht="15.75" customHeight="1">
      <c r="D1311" s="171"/>
      <c r="E1311" s="172" t="s">
        <v>738</v>
      </c>
      <c r="G1311" s="180"/>
      <c r="P1311" s="171" t="s">
        <v>320</v>
      </c>
      <c r="Q1311" s="171" t="s">
        <v>314</v>
      </c>
      <c r="R1311" s="171" t="s">
        <v>322</v>
      </c>
      <c r="S1311" s="171" t="s">
        <v>311</v>
      </c>
    </row>
    <row r="1312" spans="4:19" s="14" customFormat="1" ht="15.75" customHeight="1">
      <c r="D1312" s="174"/>
      <c r="E1312" s="175" t="s">
        <v>1379</v>
      </c>
      <c r="G1312" s="176">
        <v>19.6</v>
      </c>
      <c r="P1312" s="174" t="s">
        <v>320</v>
      </c>
      <c r="Q1312" s="174" t="s">
        <v>320</v>
      </c>
      <c r="R1312" s="174" t="s">
        <v>322</v>
      </c>
      <c r="S1312" s="174" t="s">
        <v>311</v>
      </c>
    </row>
    <row r="1313" spans="4:19" s="14" customFormat="1" ht="15.75" customHeight="1">
      <c r="D1313" s="171"/>
      <c r="E1313" s="172" t="s">
        <v>740</v>
      </c>
      <c r="G1313" s="180"/>
      <c r="P1313" s="171" t="s">
        <v>320</v>
      </c>
      <c r="Q1313" s="171" t="s">
        <v>314</v>
      </c>
      <c r="R1313" s="171" t="s">
        <v>322</v>
      </c>
      <c r="S1313" s="171" t="s">
        <v>311</v>
      </c>
    </row>
    <row r="1314" spans="4:19" s="14" customFormat="1" ht="15.75" customHeight="1">
      <c r="D1314" s="174"/>
      <c r="E1314" s="175" t="s">
        <v>1381</v>
      </c>
      <c r="G1314" s="176">
        <v>313.6</v>
      </c>
      <c r="P1314" s="174" t="s">
        <v>320</v>
      </c>
      <c r="Q1314" s="174" t="s">
        <v>320</v>
      </c>
      <c r="R1314" s="174" t="s">
        <v>322</v>
      </c>
      <c r="S1314" s="174" t="s">
        <v>311</v>
      </c>
    </row>
    <row r="1315" spans="4:19" s="14" customFormat="1" ht="15.75" customHeight="1">
      <c r="D1315" s="177"/>
      <c r="E1315" s="178" t="s">
        <v>325</v>
      </c>
      <c r="G1315" s="179">
        <v>711</v>
      </c>
      <c r="P1315" s="177" t="s">
        <v>320</v>
      </c>
      <c r="Q1315" s="177" t="s">
        <v>326</v>
      </c>
      <c r="R1315" s="177" t="s">
        <v>322</v>
      </c>
      <c r="S1315" s="177" t="s">
        <v>314</v>
      </c>
    </row>
    <row r="1316" spans="1:16" s="14" customFormat="1" ht="13.5" customHeight="1">
      <c r="A1316" s="181" t="s">
        <v>1382</v>
      </c>
      <c r="B1316" s="181" t="s">
        <v>430</v>
      </c>
      <c r="C1316" s="181" t="s">
        <v>431</v>
      </c>
      <c r="D1316" s="182" t="s">
        <v>1383</v>
      </c>
      <c r="E1316" s="183" t="s">
        <v>1384</v>
      </c>
      <c r="F1316" s="181" t="s">
        <v>370</v>
      </c>
      <c r="G1316" s="184">
        <v>782.1</v>
      </c>
      <c r="H1316" s="185"/>
      <c r="I1316" s="185">
        <f>ROUND(G1316*H1316,2)</f>
        <v>0</v>
      </c>
      <c r="J1316" s="186">
        <v>0.000205</v>
      </c>
      <c r="K1316" s="184">
        <f>G1316*J1316</f>
        <v>0.16033050000000001</v>
      </c>
      <c r="L1316" s="186">
        <v>0</v>
      </c>
      <c r="M1316" s="184">
        <f>G1316*L1316</f>
        <v>0</v>
      </c>
      <c r="N1316" s="187">
        <v>20</v>
      </c>
      <c r="O1316" s="188">
        <v>32</v>
      </c>
      <c r="P1316" s="189" t="s">
        <v>320</v>
      </c>
    </row>
    <row r="1317" spans="1:16" s="14" customFormat="1" ht="13.5" customHeight="1">
      <c r="A1317" s="163" t="s">
        <v>1385</v>
      </c>
      <c r="B1317" s="163" t="s">
        <v>315</v>
      </c>
      <c r="C1317" s="163" t="s">
        <v>1366</v>
      </c>
      <c r="D1317" s="164" t="s">
        <v>1386</v>
      </c>
      <c r="E1317" s="165" t="s">
        <v>1387</v>
      </c>
      <c r="F1317" s="163" t="s">
        <v>251</v>
      </c>
      <c r="G1317" s="166">
        <v>549.603</v>
      </c>
      <c r="H1317" s="167"/>
      <c r="I1317" s="167">
        <f>ROUND(G1317*H1317,2)</f>
        <v>0</v>
      </c>
      <c r="J1317" s="168">
        <v>0</v>
      </c>
      <c r="K1317" s="166">
        <f>G1317*J1317</f>
        <v>0</v>
      </c>
      <c r="L1317" s="168">
        <v>0</v>
      </c>
      <c r="M1317" s="166">
        <f>G1317*L1317</f>
        <v>0</v>
      </c>
      <c r="N1317" s="169">
        <v>20</v>
      </c>
      <c r="O1317" s="170">
        <v>16</v>
      </c>
      <c r="P1317" s="14" t="s">
        <v>320</v>
      </c>
    </row>
    <row r="1318" spans="2:16" s="136" customFormat="1" ht="12.75" customHeight="1">
      <c r="B1318" s="141" t="s">
        <v>268</v>
      </c>
      <c r="D1318" s="142" t="s">
        <v>1388</v>
      </c>
      <c r="E1318" s="142" t="s">
        <v>1389</v>
      </c>
      <c r="I1318" s="143">
        <f>SUM(I1319:I1570)</f>
        <v>0</v>
      </c>
      <c r="K1318" s="144">
        <f>SUM(K1319:K1570)</f>
        <v>16.481946750000002</v>
      </c>
      <c r="M1318" s="144">
        <f>SUM(M1319:M1570)</f>
        <v>1.25201</v>
      </c>
      <c r="P1318" s="142" t="s">
        <v>314</v>
      </c>
    </row>
    <row r="1319" spans="1:16" s="14" customFormat="1" ht="13.5" customHeight="1">
      <c r="A1319" s="163" t="s">
        <v>1390</v>
      </c>
      <c r="B1319" s="163" t="s">
        <v>315</v>
      </c>
      <c r="C1319" s="163" t="s">
        <v>1388</v>
      </c>
      <c r="D1319" s="164" t="s">
        <v>1391</v>
      </c>
      <c r="E1319" s="165" t="s">
        <v>1392</v>
      </c>
      <c r="F1319" s="163" t="s">
        <v>370</v>
      </c>
      <c r="G1319" s="166">
        <v>1071.4</v>
      </c>
      <c r="H1319" s="167"/>
      <c r="I1319" s="167">
        <f>ROUND(G1319*H1319,2)</f>
        <v>0</v>
      </c>
      <c r="J1319" s="168">
        <v>0</v>
      </c>
      <c r="K1319" s="166">
        <f>G1319*J1319</f>
        <v>0</v>
      </c>
      <c r="L1319" s="168">
        <v>0</v>
      </c>
      <c r="M1319" s="166">
        <f>G1319*L1319</f>
        <v>0</v>
      </c>
      <c r="N1319" s="169">
        <v>20</v>
      </c>
      <c r="O1319" s="170">
        <v>16</v>
      </c>
      <c r="P1319" s="14" t="s">
        <v>320</v>
      </c>
    </row>
    <row r="1320" spans="4:19" s="14" customFormat="1" ht="15.75" customHeight="1">
      <c r="D1320" s="171"/>
      <c r="E1320" s="172" t="s">
        <v>706</v>
      </c>
      <c r="G1320" s="173"/>
      <c r="P1320" s="171" t="s">
        <v>320</v>
      </c>
      <c r="Q1320" s="171" t="s">
        <v>314</v>
      </c>
      <c r="R1320" s="171" t="s">
        <v>322</v>
      </c>
      <c r="S1320" s="171" t="s">
        <v>311</v>
      </c>
    </row>
    <row r="1321" spans="4:19" s="14" customFormat="1" ht="15.75" customHeight="1">
      <c r="D1321" s="171"/>
      <c r="E1321" s="172" t="s">
        <v>1393</v>
      </c>
      <c r="G1321" s="173"/>
      <c r="P1321" s="171" t="s">
        <v>320</v>
      </c>
      <c r="Q1321" s="171" t="s">
        <v>314</v>
      </c>
      <c r="R1321" s="171" t="s">
        <v>322</v>
      </c>
      <c r="S1321" s="171" t="s">
        <v>311</v>
      </c>
    </row>
    <row r="1322" spans="4:19" s="14" customFormat="1" ht="15.75" customHeight="1">
      <c r="D1322" s="174"/>
      <c r="E1322" s="175" t="s">
        <v>1394</v>
      </c>
      <c r="G1322" s="176">
        <v>39.6</v>
      </c>
      <c r="P1322" s="174" t="s">
        <v>320</v>
      </c>
      <c r="Q1322" s="174" t="s">
        <v>320</v>
      </c>
      <c r="R1322" s="174" t="s">
        <v>322</v>
      </c>
      <c r="S1322" s="174" t="s">
        <v>311</v>
      </c>
    </row>
    <row r="1323" spans="4:19" s="14" customFormat="1" ht="15.75" customHeight="1">
      <c r="D1323" s="171"/>
      <c r="E1323" s="172" t="s">
        <v>584</v>
      </c>
      <c r="G1323" s="180"/>
      <c r="P1323" s="171" t="s">
        <v>320</v>
      </c>
      <c r="Q1323" s="171" t="s">
        <v>314</v>
      </c>
      <c r="R1323" s="171" t="s">
        <v>322</v>
      </c>
      <c r="S1323" s="171" t="s">
        <v>311</v>
      </c>
    </row>
    <row r="1324" spans="4:19" s="14" customFormat="1" ht="15.75" customHeight="1">
      <c r="D1324" s="174"/>
      <c r="E1324" s="175" t="s">
        <v>1395</v>
      </c>
      <c r="G1324" s="176">
        <v>28.8</v>
      </c>
      <c r="P1324" s="174" t="s">
        <v>320</v>
      </c>
      <c r="Q1324" s="174" t="s">
        <v>320</v>
      </c>
      <c r="R1324" s="174" t="s">
        <v>322</v>
      </c>
      <c r="S1324" s="174" t="s">
        <v>311</v>
      </c>
    </row>
    <row r="1325" spans="4:19" s="14" customFormat="1" ht="15.75" customHeight="1">
      <c r="D1325" s="171"/>
      <c r="E1325" s="172" t="s">
        <v>464</v>
      </c>
      <c r="G1325" s="180"/>
      <c r="P1325" s="171" t="s">
        <v>320</v>
      </c>
      <c r="Q1325" s="171" t="s">
        <v>314</v>
      </c>
      <c r="R1325" s="171" t="s">
        <v>322</v>
      </c>
      <c r="S1325" s="171" t="s">
        <v>311</v>
      </c>
    </row>
    <row r="1326" spans="4:19" s="14" customFormat="1" ht="15.75" customHeight="1">
      <c r="D1326" s="174"/>
      <c r="E1326" s="175" t="s">
        <v>1395</v>
      </c>
      <c r="G1326" s="176">
        <v>28.8</v>
      </c>
      <c r="P1326" s="174" t="s">
        <v>320</v>
      </c>
      <c r="Q1326" s="174" t="s">
        <v>320</v>
      </c>
      <c r="R1326" s="174" t="s">
        <v>322</v>
      </c>
      <c r="S1326" s="174" t="s">
        <v>311</v>
      </c>
    </row>
    <row r="1327" spans="4:19" s="14" customFormat="1" ht="15.75" customHeight="1">
      <c r="D1327" s="171"/>
      <c r="E1327" s="172" t="s">
        <v>588</v>
      </c>
      <c r="G1327" s="180"/>
      <c r="P1327" s="171" t="s">
        <v>320</v>
      </c>
      <c r="Q1327" s="171" t="s">
        <v>314</v>
      </c>
      <c r="R1327" s="171" t="s">
        <v>322</v>
      </c>
      <c r="S1327" s="171" t="s">
        <v>311</v>
      </c>
    </row>
    <row r="1328" spans="4:19" s="14" customFormat="1" ht="15.75" customHeight="1">
      <c r="D1328" s="174"/>
      <c r="E1328" s="175" t="s">
        <v>1395</v>
      </c>
      <c r="G1328" s="176">
        <v>28.8</v>
      </c>
      <c r="P1328" s="174" t="s">
        <v>320</v>
      </c>
      <c r="Q1328" s="174" t="s">
        <v>320</v>
      </c>
      <c r="R1328" s="174" t="s">
        <v>322</v>
      </c>
      <c r="S1328" s="174" t="s">
        <v>311</v>
      </c>
    </row>
    <row r="1329" spans="4:19" s="14" customFormat="1" ht="15.75" customHeight="1">
      <c r="D1329" s="171"/>
      <c r="E1329" s="172" t="s">
        <v>596</v>
      </c>
      <c r="G1329" s="180"/>
      <c r="P1329" s="171" t="s">
        <v>320</v>
      </c>
      <c r="Q1329" s="171" t="s">
        <v>314</v>
      </c>
      <c r="R1329" s="171" t="s">
        <v>322</v>
      </c>
      <c r="S1329" s="171" t="s">
        <v>311</v>
      </c>
    </row>
    <row r="1330" spans="4:19" s="14" customFormat="1" ht="15.75" customHeight="1">
      <c r="D1330" s="174"/>
      <c r="E1330" s="175" t="s">
        <v>650</v>
      </c>
      <c r="G1330" s="176">
        <v>18</v>
      </c>
      <c r="P1330" s="174" t="s">
        <v>320</v>
      </c>
      <c r="Q1330" s="174" t="s">
        <v>320</v>
      </c>
      <c r="R1330" s="174" t="s">
        <v>322</v>
      </c>
      <c r="S1330" s="174" t="s">
        <v>311</v>
      </c>
    </row>
    <row r="1331" spans="4:19" s="14" customFormat="1" ht="15.75" customHeight="1">
      <c r="D1331" s="171"/>
      <c r="E1331" s="172" t="s">
        <v>598</v>
      </c>
      <c r="G1331" s="180"/>
      <c r="P1331" s="171" t="s">
        <v>320</v>
      </c>
      <c r="Q1331" s="171" t="s">
        <v>314</v>
      </c>
      <c r="R1331" s="171" t="s">
        <v>322</v>
      </c>
      <c r="S1331" s="171" t="s">
        <v>311</v>
      </c>
    </row>
    <row r="1332" spans="4:19" s="14" customFormat="1" ht="15.75" customHeight="1">
      <c r="D1332" s="174"/>
      <c r="E1332" s="175" t="s">
        <v>651</v>
      </c>
      <c r="G1332" s="176">
        <v>19.2</v>
      </c>
      <c r="P1332" s="174" t="s">
        <v>320</v>
      </c>
      <c r="Q1332" s="174" t="s">
        <v>320</v>
      </c>
      <c r="R1332" s="174" t="s">
        <v>322</v>
      </c>
      <c r="S1332" s="174" t="s">
        <v>311</v>
      </c>
    </row>
    <row r="1333" spans="4:19" s="14" customFormat="1" ht="15.75" customHeight="1">
      <c r="D1333" s="171"/>
      <c r="E1333" s="172" t="s">
        <v>600</v>
      </c>
      <c r="G1333" s="180"/>
      <c r="P1333" s="171" t="s">
        <v>320</v>
      </c>
      <c r="Q1333" s="171" t="s">
        <v>314</v>
      </c>
      <c r="R1333" s="171" t="s">
        <v>322</v>
      </c>
      <c r="S1333" s="171" t="s">
        <v>311</v>
      </c>
    </row>
    <row r="1334" spans="4:19" s="14" customFormat="1" ht="15.75" customHeight="1">
      <c r="D1334" s="174"/>
      <c r="E1334" s="175" t="s">
        <v>1396</v>
      </c>
      <c r="G1334" s="176">
        <v>26.6</v>
      </c>
      <c r="P1334" s="174" t="s">
        <v>320</v>
      </c>
      <c r="Q1334" s="174" t="s">
        <v>320</v>
      </c>
      <c r="R1334" s="174" t="s">
        <v>322</v>
      </c>
      <c r="S1334" s="174" t="s">
        <v>311</v>
      </c>
    </row>
    <row r="1335" spans="4:19" s="14" customFormat="1" ht="15.75" customHeight="1">
      <c r="D1335" s="171"/>
      <c r="E1335" s="172" t="s">
        <v>602</v>
      </c>
      <c r="G1335" s="180"/>
      <c r="P1335" s="171" t="s">
        <v>320</v>
      </c>
      <c r="Q1335" s="171" t="s">
        <v>314</v>
      </c>
      <c r="R1335" s="171" t="s">
        <v>322</v>
      </c>
      <c r="S1335" s="171" t="s">
        <v>311</v>
      </c>
    </row>
    <row r="1336" spans="4:19" s="14" customFormat="1" ht="15.75" customHeight="1">
      <c r="D1336" s="174"/>
      <c r="E1336" s="175" t="s">
        <v>1397</v>
      </c>
      <c r="G1336" s="176">
        <v>22.8</v>
      </c>
      <c r="P1336" s="174" t="s">
        <v>320</v>
      </c>
      <c r="Q1336" s="174" t="s">
        <v>320</v>
      </c>
      <c r="R1336" s="174" t="s">
        <v>322</v>
      </c>
      <c r="S1336" s="174" t="s">
        <v>311</v>
      </c>
    </row>
    <row r="1337" spans="4:19" s="14" customFormat="1" ht="15.75" customHeight="1">
      <c r="D1337" s="171"/>
      <c r="E1337" s="172" t="s">
        <v>1398</v>
      </c>
      <c r="G1337" s="180"/>
      <c r="P1337" s="171" t="s">
        <v>320</v>
      </c>
      <c r="Q1337" s="171" t="s">
        <v>314</v>
      </c>
      <c r="R1337" s="171" t="s">
        <v>322</v>
      </c>
      <c r="S1337" s="171" t="s">
        <v>311</v>
      </c>
    </row>
    <row r="1338" spans="4:19" s="14" customFormat="1" ht="15.75" customHeight="1">
      <c r="D1338" s="171"/>
      <c r="E1338" s="172" t="s">
        <v>364</v>
      </c>
      <c r="G1338" s="180"/>
      <c r="P1338" s="171" t="s">
        <v>320</v>
      </c>
      <c r="Q1338" s="171" t="s">
        <v>314</v>
      </c>
      <c r="R1338" s="171" t="s">
        <v>322</v>
      </c>
      <c r="S1338" s="171" t="s">
        <v>311</v>
      </c>
    </row>
    <row r="1339" spans="4:19" s="14" customFormat="1" ht="15.75" customHeight="1">
      <c r="D1339" s="174"/>
      <c r="E1339" s="175" t="s">
        <v>1399</v>
      </c>
      <c r="G1339" s="176">
        <v>25.6</v>
      </c>
      <c r="P1339" s="174" t="s">
        <v>320</v>
      </c>
      <c r="Q1339" s="174" t="s">
        <v>320</v>
      </c>
      <c r="R1339" s="174" t="s">
        <v>322</v>
      </c>
      <c r="S1339" s="174" t="s">
        <v>311</v>
      </c>
    </row>
    <row r="1340" spans="4:19" s="14" customFormat="1" ht="15.75" customHeight="1">
      <c r="D1340" s="171"/>
      <c r="E1340" s="172" t="s">
        <v>708</v>
      </c>
      <c r="G1340" s="180"/>
      <c r="P1340" s="171" t="s">
        <v>320</v>
      </c>
      <c r="Q1340" s="171" t="s">
        <v>314</v>
      </c>
      <c r="R1340" s="171" t="s">
        <v>322</v>
      </c>
      <c r="S1340" s="171" t="s">
        <v>311</v>
      </c>
    </row>
    <row r="1341" spans="4:19" s="14" customFormat="1" ht="15.75" customHeight="1">
      <c r="D1341" s="174"/>
      <c r="E1341" s="175" t="s">
        <v>1372</v>
      </c>
      <c r="G1341" s="176">
        <v>20.2</v>
      </c>
      <c r="P1341" s="174" t="s">
        <v>320</v>
      </c>
      <c r="Q1341" s="174" t="s">
        <v>320</v>
      </c>
      <c r="R1341" s="174" t="s">
        <v>322</v>
      </c>
      <c r="S1341" s="174" t="s">
        <v>311</v>
      </c>
    </row>
    <row r="1342" spans="4:19" s="14" customFormat="1" ht="15.75" customHeight="1">
      <c r="D1342" s="171"/>
      <c r="E1342" s="172" t="s">
        <v>710</v>
      </c>
      <c r="G1342" s="180"/>
      <c r="P1342" s="171" t="s">
        <v>320</v>
      </c>
      <c r="Q1342" s="171" t="s">
        <v>314</v>
      </c>
      <c r="R1342" s="171" t="s">
        <v>322</v>
      </c>
      <c r="S1342" s="171" t="s">
        <v>311</v>
      </c>
    </row>
    <row r="1343" spans="4:19" s="14" customFormat="1" ht="15.75" customHeight="1">
      <c r="D1343" s="174"/>
      <c r="E1343" s="175" t="s">
        <v>1373</v>
      </c>
      <c r="G1343" s="176">
        <v>19.6</v>
      </c>
      <c r="P1343" s="174" t="s">
        <v>320</v>
      </c>
      <c r="Q1343" s="174" t="s">
        <v>320</v>
      </c>
      <c r="R1343" s="174" t="s">
        <v>322</v>
      </c>
      <c r="S1343" s="174" t="s">
        <v>311</v>
      </c>
    </row>
    <row r="1344" spans="4:19" s="14" customFormat="1" ht="15.75" customHeight="1">
      <c r="D1344" s="171"/>
      <c r="E1344" s="172" t="s">
        <v>712</v>
      </c>
      <c r="G1344" s="180"/>
      <c r="P1344" s="171" t="s">
        <v>320</v>
      </c>
      <c r="Q1344" s="171" t="s">
        <v>314</v>
      </c>
      <c r="R1344" s="171" t="s">
        <v>322</v>
      </c>
      <c r="S1344" s="171" t="s">
        <v>311</v>
      </c>
    </row>
    <row r="1345" spans="4:19" s="14" customFormat="1" ht="15.75" customHeight="1">
      <c r="D1345" s="174"/>
      <c r="E1345" s="175" t="s">
        <v>1373</v>
      </c>
      <c r="G1345" s="176">
        <v>19.6</v>
      </c>
      <c r="P1345" s="174" t="s">
        <v>320</v>
      </c>
      <c r="Q1345" s="174" t="s">
        <v>320</v>
      </c>
      <c r="R1345" s="174" t="s">
        <v>322</v>
      </c>
      <c r="S1345" s="174" t="s">
        <v>311</v>
      </c>
    </row>
    <row r="1346" spans="4:19" s="14" customFormat="1" ht="15.75" customHeight="1">
      <c r="D1346" s="171"/>
      <c r="E1346" s="172" t="s">
        <v>714</v>
      </c>
      <c r="G1346" s="180"/>
      <c r="P1346" s="171" t="s">
        <v>320</v>
      </c>
      <c r="Q1346" s="171" t="s">
        <v>314</v>
      </c>
      <c r="R1346" s="171" t="s">
        <v>322</v>
      </c>
      <c r="S1346" s="171" t="s">
        <v>311</v>
      </c>
    </row>
    <row r="1347" spans="4:19" s="14" customFormat="1" ht="15.75" customHeight="1">
      <c r="D1347" s="174"/>
      <c r="E1347" s="175" t="s">
        <v>1375</v>
      </c>
      <c r="G1347" s="176">
        <v>19.2</v>
      </c>
      <c r="P1347" s="174" t="s">
        <v>320</v>
      </c>
      <c r="Q1347" s="174" t="s">
        <v>320</v>
      </c>
      <c r="R1347" s="174" t="s">
        <v>322</v>
      </c>
      <c r="S1347" s="174" t="s">
        <v>311</v>
      </c>
    </row>
    <row r="1348" spans="4:19" s="14" customFormat="1" ht="15.75" customHeight="1">
      <c r="D1348" s="171"/>
      <c r="E1348" s="172" t="s">
        <v>716</v>
      </c>
      <c r="G1348" s="180"/>
      <c r="P1348" s="171" t="s">
        <v>320</v>
      </c>
      <c r="Q1348" s="171" t="s">
        <v>314</v>
      </c>
      <c r="R1348" s="171" t="s">
        <v>322</v>
      </c>
      <c r="S1348" s="171" t="s">
        <v>311</v>
      </c>
    </row>
    <row r="1349" spans="4:19" s="14" customFormat="1" ht="15.75" customHeight="1">
      <c r="D1349" s="174"/>
      <c r="E1349" s="175" t="s">
        <v>1374</v>
      </c>
      <c r="G1349" s="176">
        <v>19.4</v>
      </c>
      <c r="P1349" s="174" t="s">
        <v>320</v>
      </c>
      <c r="Q1349" s="174" t="s">
        <v>320</v>
      </c>
      <c r="R1349" s="174" t="s">
        <v>322</v>
      </c>
      <c r="S1349" s="174" t="s">
        <v>311</v>
      </c>
    </row>
    <row r="1350" spans="4:19" s="14" customFormat="1" ht="15.75" customHeight="1">
      <c r="D1350" s="171"/>
      <c r="E1350" s="172" t="s">
        <v>718</v>
      </c>
      <c r="G1350" s="180"/>
      <c r="P1350" s="171" t="s">
        <v>320</v>
      </c>
      <c r="Q1350" s="171" t="s">
        <v>314</v>
      </c>
      <c r="R1350" s="171" t="s">
        <v>322</v>
      </c>
      <c r="S1350" s="171" t="s">
        <v>311</v>
      </c>
    </row>
    <row r="1351" spans="4:19" s="14" customFormat="1" ht="15.75" customHeight="1">
      <c r="D1351" s="174"/>
      <c r="E1351" s="175" t="s">
        <v>1375</v>
      </c>
      <c r="G1351" s="176">
        <v>19.2</v>
      </c>
      <c r="P1351" s="174" t="s">
        <v>320</v>
      </c>
      <c r="Q1351" s="174" t="s">
        <v>320</v>
      </c>
      <c r="R1351" s="174" t="s">
        <v>322</v>
      </c>
      <c r="S1351" s="174" t="s">
        <v>311</v>
      </c>
    </row>
    <row r="1352" spans="4:19" s="14" customFormat="1" ht="15.75" customHeight="1">
      <c r="D1352" s="171"/>
      <c r="E1352" s="172" t="s">
        <v>720</v>
      </c>
      <c r="G1352" s="180"/>
      <c r="P1352" s="171" t="s">
        <v>320</v>
      </c>
      <c r="Q1352" s="171" t="s">
        <v>314</v>
      </c>
      <c r="R1352" s="171" t="s">
        <v>322</v>
      </c>
      <c r="S1352" s="171" t="s">
        <v>311</v>
      </c>
    </row>
    <row r="1353" spans="4:19" s="14" customFormat="1" ht="15.75" customHeight="1">
      <c r="D1353" s="174"/>
      <c r="E1353" s="175" t="s">
        <v>1376</v>
      </c>
      <c r="G1353" s="176">
        <v>20</v>
      </c>
      <c r="P1353" s="174" t="s">
        <v>320</v>
      </c>
      <c r="Q1353" s="174" t="s">
        <v>320</v>
      </c>
      <c r="R1353" s="174" t="s">
        <v>322</v>
      </c>
      <c r="S1353" s="174" t="s">
        <v>311</v>
      </c>
    </row>
    <row r="1354" spans="4:19" s="14" customFormat="1" ht="15.75" customHeight="1">
      <c r="D1354" s="171"/>
      <c r="E1354" s="172" t="s">
        <v>722</v>
      </c>
      <c r="G1354" s="180"/>
      <c r="P1354" s="171" t="s">
        <v>320</v>
      </c>
      <c r="Q1354" s="171" t="s">
        <v>314</v>
      </c>
      <c r="R1354" s="171" t="s">
        <v>322</v>
      </c>
      <c r="S1354" s="171" t="s">
        <v>311</v>
      </c>
    </row>
    <row r="1355" spans="4:19" s="14" customFormat="1" ht="15.75" customHeight="1">
      <c r="D1355" s="174"/>
      <c r="E1355" s="175" t="s">
        <v>1376</v>
      </c>
      <c r="G1355" s="176">
        <v>20</v>
      </c>
      <c r="P1355" s="174" t="s">
        <v>320</v>
      </c>
      <c r="Q1355" s="174" t="s">
        <v>320</v>
      </c>
      <c r="R1355" s="174" t="s">
        <v>322</v>
      </c>
      <c r="S1355" s="174" t="s">
        <v>311</v>
      </c>
    </row>
    <row r="1356" spans="4:19" s="14" customFormat="1" ht="15.75" customHeight="1">
      <c r="D1356" s="171"/>
      <c r="E1356" s="172" t="s">
        <v>724</v>
      </c>
      <c r="G1356" s="180"/>
      <c r="P1356" s="171" t="s">
        <v>320</v>
      </c>
      <c r="Q1356" s="171" t="s">
        <v>314</v>
      </c>
      <c r="R1356" s="171" t="s">
        <v>322</v>
      </c>
      <c r="S1356" s="171" t="s">
        <v>311</v>
      </c>
    </row>
    <row r="1357" spans="4:19" s="14" customFormat="1" ht="15.75" customHeight="1">
      <c r="D1357" s="174"/>
      <c r="E1357" s="175" t="s">
        <v>1377</v>
      </c>
      <c r="G1357" s="176">
        <v>77.6</v>
      </c>
      <c r="P1357" s="174" t="s">
        <v>320</v>
      </c>
      <c r="Q1357" s="174" t="s">
        <v>320</v>
      </c>
      <c r="R1357" s="174" t="s">
        <v>322</v>
      </c>
      <c r="S1357" s="174" t="s">
        <v>311</v>
      </c>
    </row>
    <row r="1358" spans="4:19" s="14" customFormat="1" ht="15.75" customHeight="1">
      <c r="D1358" s="171"/>
      <c r="E1358" s="172" t="s">
        <v>726</v>
      </c>
      <c r="G1358" s="180"/>
      <c r="P1358" s="171" t="s">
        <v>320</v>
      </c>
      <c r="Q1358" s="171" t="s">
        <v>314</v>
      </c>
      <c r="R1358" s="171" t="s">
        <v>322</v>
      </c>
      <c r="S1358" s="171" t="s">
        <v>311</v>
      </c>
    </row>
    <row r="1359" spans="4:19" s="14" customFormat="1" ht="15.75" customHeight="1">
      <c r="D1359" s="174"/>
      <c r="E1359" s="175" t="s">
        <v>1374</v>
      </c>
      <c r="G1359" s="176">
        <v>19.4</v>
      </c>
      <c r="P1359" s="174" t="s">
        <v>320</v>
      </c>
      <c r="Q1359" s="174" t="s">
        <v>320</v>
      </c>
      <c r="R1359" s="174" t="s">
        <v>322</v>
      </c>
      <c r="S1359" s="174" t="s">
        <v>311</v>
      </c>
    </row>
    <row r="1360" spans="4:19" s="14" customFormat="1" ht="15.75" customHeight="1">
      <c r="D1360" s="171"/>
      <c r="E1360" s="172" t="s">
        <v>728</v>
      </c>
      <c r="G1360" s="180"/>
      <c r="P1360" s="171" t="s">
        <v>320</v>
      </c>
      <c r="Q1360" s="171" t="s">
        <v>314</v>
      </c>
      <c r="R1360" s="171" t="s">
        <v>322</v>
      </c>
      <c r="S1360" s="171" t="s">
        <v>311</v>
      </c>
    </row>
    <row r="1361" spans="4:19" s="14" customFormat="1" ht="15.75" customHeight="1">
      <c r="D1361" s="174"/>
      <c r="E1361" s="175" t="s">
        <v>1375</v>
      </c>
      <c r="G1361" s="176">
        <v>19.2</v>
      </c>
      <c r="P1361" s="174" t="s">
        <v>320</v>
      </c>
      <c r="Q1361" s="174" t="s">
        <v>320</v>
      </c>
      <c r="R1361" s="174" t="s">
        <v>322</v>
      </c>
      <c r="S1361" s="174" t="s">
        <v>311</v>
      </c>
    </row>
    <row r="1362" spans="4:19" s="14" customFormat="1" ht="15.75" customHeight="1">
      <c r="D1362" s="171"/>
      <c r="E1362" s="172" t="s">
        <v>730</v>
      </c>
      <c r="G1362" s="180"/>
      <c r="P1362" s="171" t="s">
        <v>320</v>
      </c>
      <c r="Q1362" s="171" t="s">
        <v>314</v>
      </c>
      <c r="R1362" s="171" t="s">
        <v>322</v>
      </c>
      <c r="S1362" s="171" t="s">
        <v>311</v>
      </c>
    </row>
    <row r="1363" spans="4:19" s="14" customFormat="1" ht="15.75" customHeight="1">
      <c r="D1363" s="174"/>
      <c r="E1363" s="175" t="s">
        <v>1378</v>
      </c>
      <c r="G1363" s="176">
        <v>57.8</v>
      </c>
      <c r="P1363" s="174" t="s">
        <v>320</v>
      </c>
      <c r="Q1363" s="174" t="s">
        <v>320</v>
      </c>
      <c r="R1363" s="174" t="s">
        <v>322</v>
      </c>
      <c r="S1363" s="174" t="s">
        <v>311</v>
      </c>
    </row>
    <row r="1364" spans="4:19" s="14" customFormat="1" ht="15.75" customHeight="1">
      <c r="D1364" s="171"/>
      <c r="E1364" s="172" t="s">
        <v>732</v>
      </c>
      <c r="G1364" s="180"/>
      <c r="P1364" s="171" t="s">
        <v>320</v>
      </c>
      <c r="Q1364" s="171" t="s">
        <v>314</v>
      </c>
      <c r="R1364" s="171" t="s">
        <v>322</v>
      </c>
      <c r="S1364" s="171" t="s">
        <v>311</v>
      </c>
    </row>
    <row r="1365" spans="4:19" s="14" customFormat="1" ht="15.75" customHeight="1">
      <c r="D1365" s="174"/>
      <c r="E1365" s="175" t="s">
        <v>1400</v>
      </c>
      <c r="G1365" s="176">
        <v>93.6</v>
      </c>
      <c r="P1365" s="174" t="s">
        <v>320</v>
      </c>
      <c r="Q1365" s="174" t="s">
        <v>320</v>
      </c>
      <c r="R1365" s="174" t="s">
        <v>322</v>
      </c>
      <c r="S1365" s="174" t="s">
        <v>311</v>
      </c>
    </row>
    <row r="1366" spans="4:19" s="14" customFormat="1" ht="15.75" customHeight="1">
      <c r="D1366" s="171"/>
      <c r="E1366" s="172" t="s">
        <v>734</v>
      </c>
      <c r="G1366" s="180"/>
      <c r="P1366" s="171" t="s">
        <v>320</v>
      </c>
      <c r="Q1366" s="171" t="s">
        <v>314</v>
      </c>
      <c r="R1366" s="171" t="s">
        <v>322</v>
      </c>
      <c r="S1366" s="171" t="s">
        <v>311</v>
      </c>
    </row>
    <row r="1367" spans="4:19" s="14" customFormat="1" ht="15.75" customHeight="1">
      <c r="D1367" s="174"/>
      <c r="E1367" s="175" t="s">
        <v>1379</v>
      </c>
      <c r="G1367" s="176">
        <v>19.6</v>
      </c>
      <c r="P1367" s="174" t="s">
        <v>320</v>
      </c>
      <c r="Q1367" s="174" t="s">
        <v>320</v>
      </c>
      <c r="R1367" s="174" t="s">
        <v>322</v>
      </c>
      <c r="S1367" s="174" t="s">
        <v>311</v>
      </c>
    </row>
    <row r="1368" spans="4:19" s="14" customFormat="1" ht="15.75" customHeight="1">
      <c r="D1368" s="171"/>
      <c r="E1368" s="172" t="s">
        <v>736</v>
      </c>
      <c r="G1368" s="180"/>
      <c r="P1368" s="171" t="s">
        <v>320</v>
      </c>
      <c r="Q1368" s="171" t="s">
        <v>314</v>
      </c>
      <c r="R1368" s="171" t="s">
        <v>322</v>
      </c>
      <c r="S1368" s="171" t="s">
        <v>311</v>
      </c>
    </row>
    <row r="1369" spans="4:19" s="14" customFormat="1" ht="15.75" customHeight="1">
      <c r="D1369" s="174"/>
      <c r="E1369" s="175" t="s">
        <v>1401</v>
      </c>
      <c r="G1369" s="176">
        <v>39.2</v>
      </c>
      <c r="P1369" s="174" t="s">
        <v>320</v>
      </c>
      <c r="Q1369" s="174" t="s">
        <v>320</v>
      </c>
      <c r="R1369" s="174" t="s">
        <v>322</v>
      </c>
      <c r="S1369" s="174" t="s">
        <v>311</v>
      </c>
    </row>
    <row r="1370" spans="4:19" s="14" customFormat="1" ht="15.75" customHeight="1">
      <c r="D1370" s="171"/>
      <c r="E1370" s="172" t="s">
        <v>738</v>
      </c>
      <c r="G1370" s="180"/>
      <c r="P1370" s="171" t="s">
        <v>320</v>
      </c>
      <c r="Q1370" s="171" t="s">
        <v>314</v>
      </c>
      <c r="R1370" s="171" t="s">
        <v>322</v>
      </c>
      <c r="S1370" s="171" t="s">
        <v>311</v>
      </c>
    </row>
    <row r="1371" spans="4:19" s="14" customFormat="1" ht="15.75" customHeight="1">
      <c r="D1371" s="174"/>
      <c r="E1371" s="175" t="s">
        <v>1379</v>
      </c>
      <c r="G1371" s="176">
        <v>19.6</v>
      </c>
      <c r="P1371" s="174" t="s">
        <v>320</v>
      </c>
      <c r="Q1371" s="174" t="s">
        <v>320</v>
      </c>
      <c r="R1371" s="174" t="s">
        <v>322</v>
      </c>
      <c r="S1371" s="174" t="s">
        <v>311</v>
      </c>
    </row>
    <row r="1372" spans="4:19" s="14" customFormat="1" ht="15.75" customHeight="1">
      <c r="D1372" s="171"/>
      <c r="E1372" s="172" t="s">
        <v>740</v>
      </c>
      <c r="G1372" s="180"/>
      <c r="P1372" s="171" t="s">
        <v>320</v>
      </c>
      <c r="Q1372" s="171" t="s">
        <v>314</v>
      </c>
      <c r="R1372" s="171" t="s">
        <v>322</v>
      </c>
      <c r="S1372" s="171" t="s">
        <v>311</v>
      </c>
    </row>
    <row r="1373" spans="4:19" s="14" customFormat="1" ht="15.75" customHeight="1">
      <c r="D1373" s="174"/>
      <c r="E1373" s="175" t="s">
        <v>1402</v>
      </c>
      <c r="G1373" s="176">
        <v>310.4</v>
      </c>
      <c r="P1373" s="174" t="s">
        <v>320</v>
      </c>
      <c r="Q1373" s="174" t="s">
        <v>320</v>
      </c>
      <c r="R1373" s="174" t="s">
        <v>322</v>
      </c>
      <c r="S1373" s="174" t="s">
        <v>311</v>
      </c>
    </row>
    <row r="1374" spans="4:19" s="14" customFormat="1" ht="15.75" customHeight="1">
      <c r="D1374" s="171"/>
      <c r="E1374" s="172" t="s">
        <v>744</v>
      </c>
      <c r="G1374" s="180"/>
      <c r="P1374" s="171" t="s">
        <v>320</v>
      </c>
      <c r="Q1374" s="171" t="s">
        <v>314</v>
      </c>
      <c r="R1374" s="171" t="s">
        <v>322</v>
      </c>
      <c r="S1374" s="171" t="s">
        <v>311</v>
      </c>
    </row>
    <row r="1375" spans="4:19" s="14" customFormat="1" ht="15.75" customHeight="1">
      <c r="D1375" s="174"/>
      <c r="E1375" s="175" t="s">
        <v>1379</v>
      </c>
      <c r="G1375" s="176">
        <v>19.6</v>
      </c>
      <c r="P1375" s="174" t="s">
        <v>320</v>
      </c>
      <c r="Q1375" s="174" t="s">
        <v>320</v>
      </c>
      <c r="R1375" s="174" t="s">
        <v>322</v>
      </c>
      <c r="S1375" s="174" t="s">
        <v>311</v>
      </c>
    </row>
    <row r="1376" spans="4:19" s="14" customFormat="1" ht="15.75" customHeight="1">
      <c r="D1376" s="177"/>
      <c r="E1376" s="178" t="s">
        <v>325</v>
      </c>
      <c r="G1376" s="179">
        <v>1071.4</v>
      </c>
      <c r="P1376" s="177" t="s">
        <v>320</v>
      </c>
      <c r="Q1376" s="177" t="s">
        <v>326</v>
      </c>
      <c r="R1376" s="177" t="s">
        <v>322</v>
      </c>
      <c r="S1376" s="177" t="s">
        <v>314</v>
      </c>
    </row>
    <row r="1377" spans="1:16" s="14" customFormat="1" ht="13.5" customHeight="1">
      <c r="A1377" s="163" t="s">
        <v>1403</v>
      </c>
      <c r="B1377" s="163" t="s">
        <v>315</v>
      </c>
      <c r="C1377" s="163" t="s">
        <v>1388</v>
      </c>
      <c r="D1377" s="164" t="s">
        <v>1404</v>
      </c>
      <c r="E1377" s="165" t="s">
        <v>1405</v>
      </c>
      <c r="F1377" s="163" t="s">
        <v>370</v>
      </c>
      <c r="G1377" s="166">
        <v>432.92</v>
      </c>
      <c r="H1377" s="167"/>
      <c r="I1377" s="167">
        <f>ROUND(G1377*H1377,2)</f>
        <v>0</v>
      </c>
      <c r="J1377" s="168">
        <v>2E-05</v>
      </c>
      <c r="K1377" s="166">
        <f>G1377*J1377</f>
        <v>0.008658400000000002</v>
      </c>
      <c r="L1377" s="168">
        <v>0</v>
      </c>
      <c r="M1377" s="166">
        <f>G1377*L1377</f>
        <v>0</v>
      </c>
      <c r="N1377" s="169">
        <v>20</v>
      </c>
      <c r="O1377" s="170">
        <v>16</v>
      </c>
      <c r="P1377" s="14" t="s">
        <v>320</v>
      </c>
    </row>
    <row r="1378" spans="4:19" s="14" customFormat="1" ht="15.75" customHeight="1">
      <c r="D1378" s="171"/>
      <c r="E1378" s="172" t="s">
        <v>706</v>
      </c>
      <c r="G1378" s="173"/>
      <c r="P1378" s="171" t="s">
        <v>320</v>
      </c>
      <c r="Q1378" s="171" t="s">
        <v>314</v>
      </c>
      <c r="R1378" s="171" t="s">
        <v>322</v>
      </c>
      <c r="S1378" s="171" t="s">
        <v>311</v>
      </c>
    </row>
    <row r="1379" spans="4:19" s="14" customFormat="1" ht="15.75" customHeight="1">
      <c r="D1379" s="171"/>
      <c r="E1379" s="172" t="s">
        <v>577</v>
      </c>
      <c r="G1379" s="173"/>
      <c r="P1379" s="171" t="s">
        <v>320</v>
      </c>
      <c r="Q1379" s="171" t="s">
        <v>314</v>
      </c>
      <c r="R1379" s="171" t="s">
        <v>322</v>
      </c>
      <c r="S1379" s="171" t="s">
        <v>311</v>
      </c>
    </row>
    <row r="1380" spans="4:19" s="14" customFormat="1" ht="15.75" customHeight="1">
      <c r="D1380" s="174"/>
      <c r="E1380" s="175" t="s">
        <v>1394</v>
      </c>
      <c r="G1380" s="176">
        <v>39.6</v>
      </c>
      <c r="P1380" s="174" t="s">
        <v>320</v>
      </c>
      <c r="Q1380" s="174" t="s">
        <v>320</v>
      </c>
      <c r="R1380" s="174" t="s">
        <v>322</v>
      </c>
      <c r="S1380" s="174" t="s">
        <v>311</v>
      </c>
    </row>
    <row r="1381" spans="4:19" s="14" customFormat="1" ht="15.75" customHeight="1">
      <c r="D1381" s="171"/>
      <c r="E1381" s="172" t="s">
        <v>541</v>
      </c>
      <c r="G1381" s="180"/>
      <c r="P1381" s="171" t="s">
        <v>320</v>
      </c>
      <c r="Q1381" s="171" t="s">
        <v>314</v>
      </c>
      <c r="R1381" s="171" t="s">
        <v>322</v>
      </c>
      <c r="S1381" s="171" t="s">
        <v>311</v>
      </c>
    </row>
    <row r="1382" spans="4:19" s="14" customFormat="1" ht="15.75" customHeight="1">
      <c r="D1382" s="174"/>
      <c r="E1382" s="175" t="s">
        <v>1406</v>
      </c>
      <c r="G1382" s="176">
        <v>28.8</v>
      </c>
      <c r="P1382" s="174" t="s">
        <v>320</v>
      </c>
      <c r="Q1382" s="174" t="s">
        <v>320</v>
      </c>
      <c r="R1382" s="174" t="s">
        <v>322</v>
      </c>
      <c r="S1382" s="174" t="s">
        <v>311</v>
      </c>
    </row>
    <row r="1383" spans="4:19" s="14" customFormat="1" ht="15.75" customHeight="1">
      <c r="D1383" s="171"/>
      <c r="E1383" s="172" t="s">
        <v>1206</v>
      </c>
      <c r="G1383" s="180"/>
      <c r="P1383" s="171" t="s">
        <v>320</v>
      </c>
      <c r="Q1383" s="171" t="s">
        <v>314</v>
      </c>
      <c r="R1383" s="171" t="s">
        <v>322</v>
      </c>
      <c r="S1383" s="171" t="s">
        <v>311</v>
      </c>
    </row>
    <row r="1384" spans="4:19" s="14" customFormat="1" ht="15.75" customHeight="1">
      <c r="D1384" s="174"/>
      <c r="E1384" s="175" t="s">
        <v>1395</v>
      </c>
      <c r="G1384" s="176">
        <v>28.8</v>
      </c>
      <c r="P1384" s="174" t="s">
        <v>320</v>
      </c>
      <c r="Q1384" s="174" t="s">
        <v>320</v>
      </c>
      <c r="R1384" s="174" t="s">
        <v>322</v>
      </c>
      <c r="S1384" s="174" t="s">
        <v>311</v>
      </c>
    </row>
    <row r="1385" spans="4:19" s="14" customFormat="1" ht="15.75" customHeight="1">
      <c r="D1385" s="171"/>
      <c r="E1385" s="172" t="s">
        <v>891</v>
      </c>
      <c r="G1385" s="180"/>
      <c r="P1385" s="171" t="s">
        <v>320</v>
      </c>
      <c r="Q1385" s="171" t="s">
        <v>314</v>
      </c>
      <c r="R1385" s="171" t="s">
        <v>322</v>
      </c>
      <c r="S1385" s="171" t="s">
        <v>311</v>
      </c>
    </row>
    <row r="1386" spans="4:19" s="14" customFormat="1" ht="15.75" customHeight="1">
      <c r="D1386" s="174"/>
      <c r="E1386" s="175" t="s">
        <v>1395</v>
      </c>
      <c r="G1386" s="176">
        <v>28.8</v>
      </c>
      <c r="P1386" s="174" t="s">
        <v>320</v>
      </c>
      <c r="Q1386" s="174" t="s">
        <v>320</v>
      </c>
      <c r="R1386" s="174" t="s">
        <v>322</v>
      </c>
      <c r="S1386" s="174" t="s">
        <v>311</v>
      </c>
    </row>
    <row r="1387" spans="4:19" s="14" customFormat="1" ht="15.75" customHeight="1">
      <c r="D1387" s="171"/>
      <c r="E1387" s="172" t="s">
        <v>1407</v>
      </c>
      <c r="G1387" s="180"/>
      <c r="P1387" s="171" t="s">
        <v>320</v>
      </c>
      <c r="Q1387" s="171" t="s">
        <v>314</v>
      </c>
      <c r="R1387" s="171" t="s">
        <v>322</v>
      </c>
      <c r="S1387" s="171" t="s">
        <v>311</v>
      </c>
    </row>
    <row r="1388" spans="4:19" s="14" customFormat="1" ht="15.75" customHeight="1">
      <c r="D1388" s="171"/>
      <c r="E1388" s="172" t="s">
        <v>467</v>
      </c>
      <c r="G1388" s="180"/>
      <c r="P1388" s="171" t="s">
        <v>320</v>
      </c>
      <c r="Q1388" s="171" t="s">
        <v>314</v>
      </c>
      <c r="R1388" s="171" t="s">
        <v>322</v>
      </c>
      <c r="S1388" s="171" t="s">
        <v>311</v>
      </c>
    </row>
    <row r="1389" spans="4:19" s="14" customFormat="1" ht="15.75" customHeight="1">
      <c r="D1389" s="174"/>
      <c r="E1389" s="175" t="s">
        <v>1408</v>
      </c>
      <c r="G1389" s="176">
        <v>14.8</v>
      </c>
      <c r="P1389" s="174" t="s">
        <v>320</v>
      </c>
      <c r="Q1389" s="174" t="s">
        <v>320</v>
      </c>
      <c r="R1389" s="174" t="s">
        <v>322</v>
      </c>
      <c r="S1389" s="174" t="s">
        <v>311</v>
      </c>
    </row>
    <row r="1390" spans="4:19" s="14" customFormat="1" ht="15.75" customHeight="1">
      <c r="D1390" s="171"/>
      <c r="E1390" s="172" t="s">
        <v>596</v>
      </c>
      <c r="G1390" s="180"/>
      <c r="P1390" s="171" t="s">
        <v>320</v>
      </c>
      <c r="Q1390" s="171" t="s">
        <v>314</v>
      </c>
      <c r="R1390" s="171" t="s">
        <v>322</v>
      </c>
      <c r="S1390" s="171" t="s">
        <v>311</v>
      </c>
    </row>
    <row r="1391" spans="4:19" s="14" customFormat="1" ht="15.75" customHeight="1">
      <c r="D1391" s="174"/>
      <c r="E1391" s="175" t="s">
        <v>650</v>
      </c>
      <c r="G1391" s="176">
        <v>18</v>
      </c>
      <c r="P1391" s="174" t="s">
        <v>320</v>
      </c>
      <c r="Q1391" s="174" t="s">
        <v>320</v>
      </c>
      <c r="R1391" s="174" t="s">
        <v>322</v>
      </c>
      <c r="S1391" s="174" t="s">
        <v>311</v>
      </c>
    </row>
    <row r="1392" spans="4:19" s="14" customFormat="1" ht="15.75" customHeight="1">
      <c r="D1392" s="171"/>
      <c r="E1392" s="172" t="s">
        <v>598</v>
      </c>
      <c r="G1392" s="180"/>
      <c r="P1392" s="171" t="s">
        <v>320</v>
      </c>
      <c r="Q1392" s="171" t="s">
        <v>314</v>
      </c>
      <c r="R1392" s="171" t="s">
        <v>322</v>
      </c>
      <c r="S1392" s="171" t="s">
        <v>311</v>
      </c>
    </row>
    <row r="1393" spans="4:19" s="14" customFormat="1" ht="15.75" customHeight="1">
      <c r="D1393" s="174"/>
      <c r="E1393" s="175" t="s">
        <v>651</v>
      </c>
      <c r="G1393" s="176">
        <v>19.2</v>
      </c>
      <c r="P1393" s="174" t="s">
        <v>320</v>
      </c>
      <c r="Q1393" s="174" t="s">
        <v>320</v>
      </c>
      <c r="R1393" s="174" t="s">
        <v>322</v>
      </c>
      <c r="S1393" s="174" t="s">
        <v>311</v>
      </c>
    </row>
    <row r="1394" spans="4:19" s="14" customFormat="1" ht="15.75" customHeight="1">
      <c r="D1394" s="171"/>
      <c r="E1394" s="172" t="s">
        <v>600</v>
      </c>
      <c r="G1394" s="180"/>
      <c r="P1394" s="171" t="s">
        <v>320</v>
      </c>
      <c r="Q1394" s="171" t="s">
        <v>314</v>
      </c>
      <c r="R1394" s="171" t="s">
        <v>322</v>
      </c>
      <c r="S1394" s="171" t="s">
        <v>311</v>
      </c>
    </row>
    <row r="1395" spans="4:19" s="14" customFormat="1" ht="15.75" customHeight="1">
      <c r="D1395" s="174"/>
      <c r="E1395" s="175" t="s">
        <v>1396</v>
      </c>
      <c r="G1395" s="176">
        <v>26.6</v>
      </c>
      <c r="P1395" s="174" t="s">
        <v>320</v>
      </c>
      <c r="Q1395" s="174" t="s">
        <v>320</v>
      </c>
      <c r="R1395" s="174" t="s">
        <v>322</v>
      </c>
      <c r="S1395" s="174" t="s">
        <v>311</v>
      </c>
    </row>
    <row r="1396" spans="4:19" s="14" customFormat="1" ht="15.75" customHeight="1">
      <c r="D1396" s="171"/>
      <c r="E1396" s="172" t="s">
        <v>602</v>
      </c>
      <c r="G1396" s="180"/>
      <c r="P1396" s="171" t="s">
        <v>320</v>
      </c>
      <c r="Q1396" s="171" t="s">
        <v>314</v>
      </c>
      <c r="R1396" s="171" t="s">
        <v>322</v>
      </c>
      <c r="S1396" s="171" t="s">
        <v>311</v>
      </c>
    </row>
    <row r="1397" spans="4:19" s="14" customFormat="1" ht="15.75" customHeight="1">
      <c r="D1397" s="174"/>
      <c r="E1397" s="175" t="s">
        <v>1397</v>
      </c>
      <c r="G1397" s="176">
        <v>22.8</v>
      </c>
      <c r="P1397" s="174" t="s">
        <v>320</v>
      </c>
      <c r="Q1397" s="174" t="s">
        <v>320</v>
      </c>
      <c r="R1397" s="174" t="s">
        <v>322</v>
      </c>
      <c r="S1397" s="174" t="s">
        <v>311</v>
      </c>
    </row>
    <row r="1398" spans="4:19" s="14" customFormat="1" ht="15.75" customHeight="1">
      <c r="D1398" s="171"/>
      <c r="E1398" s="172" t="s">
        <v>695</v>
      </c>
      <c r="G1398" s="180"/>
      <c r="P1398" s="171" t="s">
        <v>320</v>
      </c>
      <c r="Q1398" s="171" t="s">
        <v>314</v>
      </c>
      <c r="R1398" s="171" t="s">
        <v>322</v>
      </c>
      <c r="S1398" s="171" t="s">
        <v>311</v>
      </c>
    </row>
    <row r="1399" spans="4:19" s="14" customFormat="1" ht="15.75" customHeight="1">
      <c r="D1399" s="171"/>
      <c r="E1399" s="172" t="s">
        <v>459</v>
      </c>
      <c r="G1399" s="180"/>
      <c r="P1399" s="171" t="s">
        <v>320</v>
      </c>
      <c r="Q1399" s="171" t="s">
        <v>314</v>
      </c>
      <c r="R1399" s="171" t="s">
        <v>322</v>
      </c>
      <c r="S1399" s="171" t="s">
        <v>311</v>
      </c>
    </row>
    <row r="1400" spans="4:19" s="14" customFormat="1" ht="15.75" customHeight="1">
      <c r="D1400" s="174"/>
      <c r="E1400" s="175" t="s">
        <v>1409</v>
      </c>
      <c r="G1400" s="176">
        <v>37.4</v>
      </c>
      <c r="P1400" s="174" t="s">
        <v>320</v>
      </c>
      <c r="Q1400" s="174" t="s">
        <v>320</v>
      </c>
      <c r="R1400" s="174" t="s">
        <v>322</v>
      </c>
      <c r="S1400" s="174" t="s">
        <v>311</v>
      </c>
    </row>
    <row r="1401" spans="4:19" s="14" customFormat="1" ht="15.75" customHeight="1">
      <c r="D1401" s="171"/>
      <c r="E1401" s="172" t="s">
        <v>1410</v>
      </c>
      <c r="G1401" s="180"/>
      <c r="P1401" s="171" t="s">
        <v>320</v>
      </c>
      <c r="Q1401" s="171" t="s">
        <v>314</v>
      </c>
      <c r="R1401" s="171" t="s">
        <v>322</v>
      </c>
      <c r="S1401" s="171" t="s">
        <v>311</v>
      </c>
    </row>
    <row r="1402" spans="4:19" s="14" customFormat="1" ht="15.75" customHeight="1">
      <c r="D1402" s="171"/>
      <c r="E1402" s="172" t="s">
        <v>732</v>
      </c>
      <c r="G1402" s="180"/>
      <c r="P1402" s="171" t="s">
        <v>320</v>
      </c>
      <c r="Q1402" s="171" t="s">
        <v>314</v>
      </c>
      <c r="R1402" s="171" t="s">
        <v>322</v>
      </c>
      <c r="S1402" s="171" t="s">
        <v>311</v>
      </c>
    </row>
    <row r="1403" spans="4:19" s="14" customFormat="1" ht="15.75" customHeight="1">
      <c r="D1403" s="174"/>
      <c r="E1403" s="175" t="s">
        <v>1400</v>
      </c>
      <c r="G1403" s="176">
        <v>93.6</v>
      </c>
      <c r="P1403" s="174" t="s">
        <v>320</v>
      </c>
      <c r="Q1403" s="174" t="s">
        <v>320</v>
      </c>
      <c r="R1403" s="174" t="s">
        <v>322</v>
      </c>
      <c r="S1403" s="174" t="s">
        <v>311</v>
      </c>
    </row>
    <row r="1404" spans="4:19" s="14" customFormat="1" ht="15.75" customHeight="1">
      <c r="D1404" s="171"/>
      <c r="E1404" s="172" t="s">
        <v>742</v>
      </c>
      <c r="G1404" s="180"/>
      <c r="P1404" s="171" t="s">
        <v>320</v>
      </c>
      <c r="Q1404" s="171" t="s">
        <v>314</v>
      </c>
      <c r="R1404" s="171" t="s">
        <v>322</v>
      </c>
      <c r="S1404" s="171" t="s">
        <v>311</v>
      </c>
    </row>
    <row r="1405" spans="4:19" s="14" customFormat="1" ht="15.75" customHeight="1">
      <c r="D1405" s="174"/>
      <c r="E1405" s="175" t="s">
        <v>1411</v>
      </c>
      <c r="G1405" s="176">
        <v>35.32</v>
      </c>
      <c r="P1405" s="174" t="s">
        <v>320</v>
      </c>
      <c r="Q1405" s="174" t="s">
        <v>320</v>
      </c>
      <c r="R1405" s="174" t="s">
        <v>322</v>
      </c>
      <c r="S1405" s="174" t="s">
        <v>311</v>
      </c>
    </row>
    <row r="1406" spans="4:19" s="14" customFormat="1" ht="15.75" customHeight="1">
      <c r="D1406" s="171"/>
      <c r="E1406" s="172" t="s">
        <v>744</v>
      </c>
      <c r="G1406" s="180"/>
      <c r="P1406" s="171" t="s">
        <v>320</v>
      </c>
      <c r="Q1406" s="171" t="s">
        <v>314</v>
      </c>
      <c r="R1406" s="171" t="s">
        <v>322</v>
      </c>
      <c r="S1406" s="171" t="s">
        <v>311</v>
      </c>
    </row>
    <row r="1407" spans="4:19" s="14" customFormat="1" ht="15.75" customHeight="1">
      <c r="D1407" s="174"/>
      <c r="E1407" s="175" t="s">
        <v>1379</v>
      </c>
      <c r="G1407" s="176">
        <v>19.6</v>
      </c>
      <c r="P1407" s="174" t="s">
        <v>320</v>
      </c>
      <c r="Q1407" s="174" t="s">
        <v>320</v>
      </c>
      <c r="R1407" s="174" t="s">
        <v>322</v>
      </c>
      <c r="S1407" s="174" t="s">
        <v>311</v>
      </c>
    </row>
    <row r="1408" spans="4:19" s="14" customFormat="1" ht="15.75" customHeight="1">
      <c r="D1408" s="171"/>
      <c r="E1408" s="172" t="s">
        <v>473</v>
      </c>
      <c r="G1408" s="180"/>
      <c r="P1408" s="171" t="s">
        <v>320</v>
      </c>
      <c r="Q1408" s="171" t="s">
        <v>314</v>
      </c>
      <c r="R1408" s="171" t="s">
        <v>322</v>
      </c>
      <c r="S1408" s="171" t="s">
        <v>311</v>
      </c>
    </row>
    <row r="1409" spans="4:19" s="14" customFormat="1" ht="15.75" customHeight="1">
      <c r="D1409" s="174"/>
      <c r="E1409" s="175" t="s">
        <v>1379</v>
      </c>
      <c r="G1409" s="176">
        <v>19.6</v>
      </c>
      <c r="P1409" s="174" t="s">
        <v>320</v>
      </c>
      <c r="Q1409" s="174" t="s">
        <v>320</v>
      </c>
      <c r="R1409" s="174" t="s">
        <v>322</v>
      </c>
      <c r="S1409" s="174" t="s">
        <v>311</v>
      </c>
    </row>
    <row r="1410" spans="4:19" s="14" customFormat="1" ht="15.75" customHeight="1">
      <c r="D1410" s="177"/>
      <c r="E1410" s="178" t="s">
        <v>325</v>
      </c>
      <c r="G1410" s="179">
        <v>432.92</v>
      </c>
      <c r="P1410" s="177" t="s">
        <v>320</v>
      </c>
      <c r="Q1410" s="177" t="s">
        <v>326</v>
      </c>
      <c r="R1410" s="177" t="s">
        <v>322</v>
      </c>
      <c r="S1410" s="177" t="s">
        <v>314</v>
      </c>
    </row>
    <row r="1411" spans="1:16" s="14" customFormat="1" ht="13.5" customHeight="1">
      <c r="A1411" s="181" t="s">
        <v>1412</v>
      </c>
      <c r="B1411" s="181" t="s">
        <v>430</v>
      </c>
      <c r="C1411" s="181" t="s">
        <v>431</v>
      </c>
      <c r="D1411" s="182" t="s">
        <v>1413</v>
      </c>
      <c r="E1411" s="183" t="s">
        <v>1414</v>
      </c>
      <c r="F1411" s="181" t="s">
        <v>370</v>
      </c>
      <c r="G1411" s="184">
        <v>476.212</v>
      </c>
      <c r="H1411" s="185"/>
      <c r="I1411" s="185">
        <f>ROUND(G1411*H1411,2)</f>
        <v>0</v>
      </c>
      <c r="J1411" s="186">
        <v>0.0002</v>
      </c>
      <c r="K1411" s="184">
        <f>G1411*J1411</f>
        <v>0.0952424</v>
      </c>
      <c r="L1411" s="186">
        <v>0</v>
      </c>
      <c r="M1411" s="184">
        <f>G1411*L1411</f>
        <v>0</v>
      </c>
      <c r="N1411" s="187">
        <v>20</v>
      </c>
      <c r="O1411" s="188">
        <v>32</v>
      </c>
      <c r="P1411" s="189" t="s">
        <v>320</v>
      </c>
    </row>
    <row r="1412" spans="1:16" s="14" customFormat="1" ht="13.5" customHeight="1">
      <c r="A1412" s="163" t="s">
        <v>1415</v>
      </c>
      <c r="B1412" s="163" t="s">
        <v>315</v>
      </c>
      <c r="C1412" s="163" t="s">
        <v>1388</v>
      </c>
      <c r="D1412" s="164" t="s">
        <v>1416</v>
      </c>
      <c r="E1412" s="165" t="s">
        <v>1417</v>
      </c>
      <c r="F1412" s="163" t="s">
        <v>400</v>
      </c>
      <c r="G1412" s="166">
        <v>1252.01</v>
      </c>
      <c r="H1412" s="167"/>
      <c r="I1412" s="167">
        <f>ROUND(G1412*H1412,2)</f>
        <v>0</v>
      </c>
      <c r="J1412" s="168">
        <v>0</v>
      </c>
      <c r="K1412" s="166">
        <f>G1412*J1412</f>
        <v>0</v>
      </c>
      <c r="L1412" s="168">
        <v>0.001</v>
      </c>
      <c r="M1412" s="166">
        <f>G1412*L1412</f>
        <v>1.25201</v>
      </c>
      <c r="N1412" s="169">
        <v>20</v>
      </c>
      <c r="O1412" s="170">
        <v>16</v>
      </c>
      <c r="P1412" s="14" t="s">
        <v>320</v>
      </c>
    </row>
    <row r="1413" spans="4:19" s="14" customFormat="1" ht="15.75" customHeight="1">
      <c r="D1413" s="171"/>
      <c r="E1413" s="172" t="s">
        <v>706</v>
      </c>
      <c r="G1413" s="173"/>
      <c r="P1413" s="171" t="s">
        <v>320</v>
      </c>
      <c r="Q1413" s="171" t="s">
        <v>314</v>
      </c>
      <c r="R1413" s="171" t="s">
        <v>322</v>
      </c>
      <c r="S1413" s="171" t="s">
        <v>311</v>
      </c>
    </row>
    <row r="1414" spans="4:19" s="14" customFormat="1" ht="15.75" customHeight="1">
      <c r="D1414" s="171"/>
      <c r="E1414" s="172" t="s">
        <v>577</v>
      </c>
      <c r="G1414" s="173"/>
      <c r="P1414" s="171" t="s">
        <v>320</v>
      </c>
      <c r="Q1414" s="171" t="s">
        <v>314</v>
      </c>
      <c r="R1414" s="171" t="s">
        <v>322</v>
      </c>
      <c r="S1414" s="171" t="s">
        <v>311</v>
      </c>
    </row>
    <row r="1415" spans="4:19" s="14" customFormat="1" ht="15.75" customHeight="1">
      <c r="D1415" s="174"/>
      <c r="E1415" s="175" t="s">
        <v>1418</v>
      </c>
      <c r="G1415" s="176">
        <v>39.27</v>
      </c>
      <c r="P1415" s="174" t="s">
        <v>320</v>
      </c>
      <c r="Q1415" s="174" t="s">
        <v>320</v>
      </c>
      <c r="R1415" s="174" t="s">
        <v>322</v>
      </c>
      <c r="S1415" s="174" t="s">
        <v>311</v>
      </c>
    </row>
    <row r="1416" spans="4:19" s="14" customFormat="1" ht="15.75" customHeight="1">
      <c r="D1416" s="171"/>
      <c r="E1416" s="172" t="s">
        <v>541</v>
      </c>
      <c r="G1416" s="180"/>
      <c r="P1416" s="171" t="s">
        <v>320</v>
      </c>
      <c r="Q1416" s="171" t="s">
        <v>314</v>
      </c>
      <c r="R1416" s="171" t="s">
        <v>322</v>
      </c>
      <c r="S1416" s="171" t="s">
        <v>311</v>
      </c>
    </row>
    <row r="1417" spans="4:19" s="14" customFormat="1" ht="15.75" customHeight="1">
      <c r="D1417" s="174"/>
      <c r="E1417" s="175" t="s">
        <v>1419</v>
      </c>
      <c r="G1417" s="176">
        <v>40.24</v>
      </c>
      <c r="P1417" s="174" t="s">
        <v>320</v>
      </c>
      <c r="Q1417" s="174" t="s">
        <v>320</v>
      </c>
      <c r="R1417" s="174" t="s">
        <v>322</v>
      </c>
      <c r="S1417" s="174" t="s">
        <v>311</v>
      </c>
    </row>
    <row r="1418" spans="4:19" s="14" customFormat="1" ht="15.75" customHeight="1">
      <c r="D1418" s="171"/>
      <c r="E1418" s="172" t="s">
        <v>1206</v>
      </c>
      <c r="G1418" s="180"/>
      <c r="P1418" s="171" t="s">
        <v>320</v>
      </c>
      <c r="Q1418" s="171" t="s">
        <v>314</v>
      </c>
      <c r="R1418" s="171" t="s">
        <v>322</v>
      </c>
      <c r="S1418" s="171" t="s">
        <v>311</v>
      </c>
    </row>
    <row r="1419" spans="4:19" s="14" customFormat="1" ht="15.75" customHeight="1">
      <c r="D1419" s="174"/>
      <c r="E1419" s="175" t="s">
        <v>1419</v>
      </c>
      <c r="G1419" s="176">
        <v>40.24</v>
      </c>
      <c r="P1419" s="174" t="s">
        <v>320</v>
      </c>
      <c r="Q1419" s="174" t="s">
        <v>320</v>
      </c>
      <c r="R1419" s="174" t="s">
        <v>322</v>
      </c>
      <c r="S1419" s="174" t="s">
        <v>311</v>
      </c>
    </row>
    <row r="1420" spans="4:19" s="14" customFormat="1" ht="15.75" customHeight="1">
      <c r="D1420" s="171"/>
      <c r="E1420" s="172" t="s">
        <v>891</v>
      </c>
      <c r="G1420" s="180"/>
      <c r="P1420" s="171" t="s">
        <v>320</v>
      </c>
      <c r="Q1420" s="171" t="s">
        <v>314</v>
      </c>
      <c r="R1420" s="171" t="s">
        <v>322</v>
      </c>
      <c r="S1420" s="171" t="s">
        <v>311</v>
      </c>
    </row>
    <row r="1421" spans="4:19" s="14" customFormat="1" ht="15.75" customHeight="1">
      <c r="D1421" s="174"/>
      <c r="E1421" s="175" t="s">
        <v>1420</v>
      </c>
      <c r="G1421" s="176">
        <v>39.38</v>
      </c>
      <c r="P1421" s="174" t="s">
        <v>320</v>
      </c>
      <c r="Q1421" s="174" t="s">
        <v>320</v>
      </c>
      <c r="R1421" s="174" t="s">
        <v>322</v>
      </c>
      <c r="S1421" s="174" t="s">
        <v>311</v>
      </c>
    </row>
    <row r="1422" spans="4:19" s="14" customFormat="1" ht="15.75" customHeight="1">
      <c r="D1422" s="171"/>
      <c r="E1422" s="172" t="s">
        <v>596</v>
      </c>
      <c r="G1422" s="180"/>
      <c r="P1422" s="171" t="s">
        <v>320</v>
      </c>
      <c r="Q1422" s="171" t="s">
        <v>314</v>
      </c>
      <c r="R1422" s="171" t="s">
        <v>322</v>
      </c>
      <c r="S1422" s="171" t="s">
        <v>311</v>
      </c>
    </row>
    <row r="1423" spans="4:19" s="14" customFormat="1" ht="15.75" customHeight="1">
      <c r="D1423" s="174"/>
      <c r="E1423" s="175" t="s">
        <v>1421</v>
      </c>
      <c r="G1423" s="176">
        <v>18.24</v>
      </c>
      <c r="P1423" s="174" t="s">
        <v>320</v>
      </c>
      <c r="Q1423" s="174" t="s">
        <v>320</v>
      </c>
      <c r="R1423" s="174" t="s">
        <v>322</v>
      </c>
      <c r="S1423" s="174" t="s">
        <v>311</v>
      </c>
    </row>
    <row r="1424" spans="4:19" s="14" customFormat="1" ht="15.75" customHeight="1">
      <c r="D1424" s="171"/>
      <c r="E1424" s="172" t="s">
        <v>598</v>
      </c>
      <c r="G1424" s="180"/>
      <c r="P1424" s="171" t="s">
        <v>320</v>
      </c>
      <c r="Q1424" s="171" t="s">
        <v>314</v>
      </c>
      <c r="R1424" s="171" t="s">
        <v>322</v>
      </c>
      <c r="S1424" s="171" t="s">
        <v>311</v>
      </c>
    </row>
    <row r="1425" spans="4:19" s="14" customFormat="1" ht="15.75" customHeight="1">
      <c r="D1425" s="174"/>
      <c r="E1425" s="175" t="s">
        <v>1422</v>
      </c>
      <c r="G1425" s="176">
        <v>18.08</v>
      </c>
      <c r="P1425" s="174" t="s">
        <v>320</v>
      </c>
      <c r="Q1425" s="174" t="s">
        <v>320</v>
      </c>
      <c r="R1425" s="174" t="s">
        <v>322</v>
      </c>
      <c r="S1425" s="174" t="s">
        <v>311</v>
      </c>
    </row>
    <row r="1426" spans="4:19" s="14" customFormat="1" ht="15.75" customHeight="1">
      <c r="D1426" s="171"/>
      <c r="E1426" s="172" t="s">
        <v>600</v>
      </c>
      <c r="G1426" s="180"/>
      <c r="P1426" s="171" t="s">
        <v>320</v>
      </c>
      <c r="Q1426" s="171" t="s">
        <v>314</v>
      </c>
      <c r="R1426" s="171" t="s">
        <v>322</v>
      </c>
      <c r="S1426" s="171" t="s">
        <v>311</v>
      </c>
    </row>
    <row r="1427" spans="4:19" s="14" customFormat="1" ht="15.75" customHeight="1">
      <c r="D1427" s="174"/>
      <c r="E1427" s="175" t="s">
        <v>707</v>
      </c>
      <c r="G1427" s="176">
        <v>26.81</v>
      </c>
      <c r="P1427" s="174" t="s">
        <v>320</v>
      </c>
      <c r="Q1427" s="174" t="s">
        <v>320</v>
      </c>
      <c r="R1427" s="174" t="s">
        <v>322</v>
      </c>
      <c r="S1427" s="174" t="s">
        <v>311</v>
      </c>
    </row>
    <row r="1428" spans="4:19" s="14" customFormat="1" ht="15.75" customHeight="1">
      <c r="D1428" s="171"/>
      <c r="E1428" s="172" t="s">
        <v>602</v>
      </c>
      <c r="G1428" s="180"/>
      <c r="P1428" s="171" t="s">
        <v>320</v>
      </c>
      <c r="Q1428" s="171" t="s">
        <v>314</v>
      </c>
      <c r="R1428" s="171" t="s">
        <v>322</v>
      </c>
      <c r="S1428" s="171" t="s">
        <v>311</v>
      </c>
    </row>
    <row r="1429" spans="4:19" s="14" customFormat="1" ht="15.75" customHeight="1">
      <c r="D1429" s="174"/>
      <c r="E1429" s="175" t="s">
        <v>1423</v>
      </c>
      <c r="G1429" s="176">
        <v>19.27</v>
      </c>
      <c r="P1429" s="174" t="s">
        <v>320</v>
      </c>
      <c r="Q1429" s="174" t="s">
        <v>320</v>
      </c>
      <c r="R1429" s="174" t="s">
        <v>322</v>
      </c>
      <c r="S1429" s="174" t="s">
        <v>311</v>
      </c>
    </row>
    <row r="1430" spans="4:19" s="14" customFormat="1" ht="15.75" customHeight="1">
      <c r="D1430" s="171"/>
      <c r="E1430" s="172" t="s">
        <v>1398</v>
      </c>
      <c r="G1430" s="180"/>
      <c r="P1430" s="171" t="s">
        <v>320</v>
      </c>
      <c r="Q1430" s="171" t="s">
        <v>314</v>
      </c>
      <c r="R1430" s="171" t="s">
        <v>322</v>
      </c>
      <c r="S1430" s="171" t="s">
        <v>311</v>
      </c>
    </row>
    <row r="1431" spans="4:19" s="14" customFormat="1" ht="15.75" customHeight="1">
      <c r="D1431" s="171"/>
      <c r="E1431" s="172" t="s">
        <v>364</v>
      </c>
      <c r="G1431" s="180"/>
      <c r="P1431" s="171" t="s">
        <v>320</v>
      </c>
      <c r="Q1431" s="171" t="s">
        <v>314</v>
      </c>
      <c r="R1431" s="171" t="s">
        <v>322</v>
      </c>
      <c r="S1431" s="171" t="s">
        <v>311</v>
      </c>
    </row>
    <row r="1432" spans="4:19" s="14" customFormat="1" ht="15.75" customHeight="1">
      <c r="D1432" s="174"/>
      <c r="E1432" s="175" t="s">
        <v>428</v>
      </c>
      <c r="G1432" s="176">
        <v>18.89</v>
      </c>
      <c r="P1432" s="174" t="s">
        <v>320</v>
      </c>
      <c r="Q1432" s="174" t="s">
        <v>320</v>
      </c>
      <c r="R1432" s="174" t="s">
        <v>322</v>
      </c>
      <c r="S1432" s="174" t="s">
        <v>311</v>
      </c>
    </row>
    <row r="1433" spans="4:19" s="14" customFormat="1" ht="15.75" customHeight="1">
      <c r="D1433" s="171"/>
      <c r="E1433" s="172" t="s">
        <v>1371</v>
      </c>
      <c r="G1433" s="180"/>
      <c r="P1433" s="171" t="s">
        <v>320</v>
      </c>
      <c r="Q1433" s="171" t="s">
        <v>314</v>
      </c>
      <c r="R1433" s="171" t="s">
        <v>322</v>
      </c>
      <c r="S1433" s="171" t="s">
        <v>311</v>
      </c>
    </row>
    <row r="1434" spans="4:19" s="14" customFormat="1" ht="15.75" customHeight="1">
      <c r="D1434" s="171"/>
      <c r="E1434" s="172" t="s">
        <v>708</v>
      </c>
      <c r="G1434" s="180"/>
      <c r="P1434" s="171" t="s">
        <v>320</v>
      </c>
      <c r="Q1434" s="171" t="s">
        <v>314</v>
      </c>
      <c r="R1434" s="171" t="s">
        <v>322</v>
      </c>
      <c r="S1434" s="171" t="s">
        <v>311</v>
      </c>
    </row>
    <row r="1435" spans="4:19" s="14" customFormat="1" ht="15.75" customHeight="1">
      <c r="D1435" s="174"/>
      <c r="E1435" s="175" t="s">
        <v>709</v>
      </c>
      <c r="G1435" s="176">
        <v>23.2</v>
      </c>
      <c r="P1435" s="174" t="s">
        <v>320</v>
      </c>
      <c r="Q1435" s="174" t="s">
        <v>320</v>
      </c>
      <c r="R1435" s="174" t="s">
        <v>322</v>
      </c>
      <c r="S1435" s="174" t="s">
        <v>311</v>
      </c>
    </row>
    <row r="1436" spans="4:19" s="14" customFormat="1" ht="15.75" customHeight="1">
      <c r="D1436" s="171"/>
      <c r="E1436" s="172" t="s">
        <v>710</v>
      </c>
      <c r="G1436" s="180"/>
      <c r="P1436" s="171" t="s">
        <v>320</v>
      </c>
      <c r="Q1436" s="171" t="s">
        <v>314</v>
      </c>
      <c r="R1436" s="171" t="s">
        <v>322</v>
      </c>
      <c r="S1436" s="171" t="s">
        <v>311</v>
      </c>
    </row>
    <row r="1437" spans="4:19" s="14" customFormat="1" ht="15.75" customHeight="1">
      <c r="D1437" s="174"/>
      <c r="E1437" s="175" t="s">
        <v>711</v>
      </c>
      <c r="G1437" s="176">
        <v>21.52</v>
      </c>
      <c r="P1437" s="174" t="s">
        <v>320</v>
      </c>
      <c r="Q1437" s="174" t="s">
        <v>320</v>
      </c>
      <c r="R1437" s="174" t="s">
        <v>322</v>
      </c>
      <c r="S1437" s="174" t="s">
        <v>311</v>
      </c>
    </row>
    <row r="1438" spans="4:19" s="14" customFormat="1" ht="15.75" customHeight="1">
      <c r="D1438" s="171"/>
      <c r="E1438" s="172" t="s">
        <v>712</v>
      </c>
      <c r="G1438" s="180"/>
      <c r="P1438" s="171" t="s">
        <v>320</v>
      </c>
      <c r="Q1438" s="171" t="s">
        <v>314</v>
      </c>
      <c r="R1438" s="171" t="s">
        <v>322</v>
      </c>
      <c r="S1438" s="171" t="s">
        <v>311</v>
      </c>
    </row>
    <row r="1439" spans="4:19" s="14" customFormat="1" ht="15.75" customHeight="1">
      <c r="D1439" s="174"/>
      <c r="E1439" s="175" t="s">
        <v>713</v>
      </c>
      <c r="G1439" s="176">
        <v>21.42</v>
      </c>
      <c r="P1439" s="174" t="s">
        <v>320</v>
      </c>
      <c r="Q1439" s="174" t="s">
        <v>320</v>
      </c>
      <c r="R1439" s="174" t="s">
        <v>322</v>
      </c>
      <c r="S1439" s="174" t="s">
        <v>311</v>
      </c>
    </row>
    <row r="1440" spans="4:19" s="14" customFormat="1" ht="15.75" customHeight="1">
      <c r="D1440" s="171"/>
      <c r="E1440" s="172" t="s">
        <v>714</v>
      </c>
      <c r="G1440" s="180"/>
      <c r="P1440" s="171" t="s">
        <v>320</v>
      </c>
      <c r="Q1440" s="171" t="s">
        <v>314</v>
      </c>
      <c r="R1440" s="171" t="s">
        <v>322</v>
      </c>
      <c r="S1440" s="171" t="s">
        <v>311</v>
      </c>
    </row>
    <row r="1441" spans="4:19" s="14" customFormat="1" ht="15.75" customHeight="1">
      <c r="D1441" s="174"/>
      <c r="E1441" s="175" t="s">
        <v>715</v>
      </c>
      <c r="G1441" s="176">
        <v>21.04</v>
      </c>
      <c r="P1441" s="174" t="s">
        <v>320</v>
      </c>
      <c r="Q1441" s="174" t="s">
        <v>320</v>
      </c>
      <c r="R1441" s="174" t="s">
        <v>322</v>
      </c>
      <c r="S1441" s="174" t="s">
        <v>311</v>
      </c>
    </row>
    <row r="1442" spans="4:19" s="14" customFormat="1" ht="15.75" customHeight="1">
      <c r="D1442" s="171"/>
      <c r="E1442" s="172" t="s">
        <v>716</v>
      </c>
      <c r="G1442" s="180"/>
      <c r="P1442" s="171" t="s">
        <v>320</v>
      </c>
      <c r="Q1442" s="171" t="s">
        <v>314</v>
      </c>
      <c r="R1442" s="171" t="s">
        <v>322</v>
      </c>
      <c r="S1442" s="171" t="s">
        <v>311</v>
      </c>
    </row>
    <row r="1443" spans="4:19" s="14" customFormat="1" ht="15.75" customHeight="1">
      <c r="D1443" s="174"/>
      <c r="E1443" s="175" t="s">
        <v>717</v>
      </c>
      <c r="G1443" s="176">
        <v>21.22</v>
      </c>
      <c r="P1443" s="174" t="s">
        <v>320</v>
      </c>
      <c r="Q1443" s="174" t="s">
        <v>320</v>
      </c>
      <c r="R1443" s="174" t="s">
        <v>322</v>
      </c>
      <c r="S1443" s="174" t="s">
        <v>311</v>
      </c>
    </row>
    <row r="1444" spans="4:19" s="14" customFormat="1" ht="15.75" customHeight="1">
      <c r="D1444" s="171"/>
      <c r="E1444" s="172" t="s">
        <v>718</v>
      </c>
      <c r="G1444" s="180"/>
      <c r="P1444" s="171" t="s">
        <v>320</v>
      </c>
      <c r="Q1444" s="171" t="s">
        <v>314</v>
      </c>
      <c r="R1444" s="171" t="s">
        <v>322</v>
      </c>
      <c r="S1444" s="171" t="s">
        <v>311</v>
      </c>
    </row>
    <row r="1445" spans="4:19" s="14" customFormat="1" ht="15.75" customHeight="1">
      <c r="D1445" s="174"/>
      <c r="E1445" s="175" t="s">
        <v>719</v>
      </c>
      <c r="G1445" s="176">
        <v>20.1</v>
      </c>
      <c r="P1445" s="174" t="s">
        <v>320</v>
      </c>
      <c r="Q1445" s="174" t="s">
        <v>320</v>
      </c>
      <c r="R1445" s="174" t="s">
        <v>322</v>
      </c>
      <c r="S1445" s="174" t="s">
        <v>311</v>
      </c>
    </row>
    <row r="1446" spans="4:19" s="14" customFormat="1" ht="15.75" customHeight="1">
      <c r="D1446" s="171"/>
      <c r="E1446" s="172" t="s">
        <v>720</v>
      </c>
      <c r="G1446" s="180"/>
      <c r="P1446" s="171" t="s">
        <v>320</v>
      </c>
      <c r="Q1446" s="171" t="s">
        <v>314</v>
      </c>
      <c r="R1446" s="171" t="s">
        <v>322</v>
      </c>
      <c r="S1446" s="171" t="s">
        <v>311</v>
      </c>
    </row>
    <row r="1447" spans="4:19" s="14" customFormat="1" ht="15.75" customHeight="1">
      <c r="D1447" s="174"/>
      <c r="E1447" s="175" t="s">
        <v>721</v>
      </c>
      <c r="G1447" s="176">
        <v>22.82</v>
      </c>
      <c r="P1447" s="174" t="s">
        <v>320</v>
      </c>
      <c r="Q1447" s="174" t="s">
        <v>320</v>
      </c>
      <c r="R1447" s="174" t="s">
        <v>322</v>
      </c>
      <c r="S1447" s="174" t="s">
        <v>311</v>
      </c>
    </row>
    <row r="1448" spans="4:19" s="14" customFormat="1" ht="15.75" customHeight="1">
      <c r="D1448" s="171"/>
      <c r="E1448" s="172" t="s">
        <v>722</v>
      </c>
      <c r="G1448" s="180"/>
      <c r="P1448" s="171" t="s">
        <v>320</v>
      </c>
      <c r="Q1448" s="171" t="s">
        <v>314</v>
      </c>
      <c r="R1448" s="171" t="s">
        <v>322</v>
      </c>
      <c r="S1448" s="171" t="s">
        <v>311</v>
      </c>
    </row>
    <row r="1449" spans="4:19" s="14" customFormat="1" ht="15.75" customHeight="1">
      <c r="D1449" s="174"/>
      <c r="E1449" s="175" t="s">
        <v>723</v>
      </c>
      <c r="G1449" s="176">
        <v>22.52</v>
      </c>
      <c r="P1449" s="174" t="s">
        <v>320</v>
      </c>
      <c r="Q1449" s="174" t="s">
        <v>320</v>
      </c>
      <c r="R1449" s="174" t="s">
        <v>322</v>
      </c>
      <c r="S1449" s="174" t="s">
        <v>311</v>
      </c>
    </row>
    <row r="1450" spans="4:19" s="14" customFormat="1" ht="15.75" customHeight="1">
      <c r="D1450" s="171"/>
      <c r="E1450" s="172" t="s">
        <v>724</v>
      </c>
      <c r="G1450" s="180"/>
      <c r="P1450" s="171" t="s">
        <v>320</v>
      </c>
      <c r="Q1450" s="171" t="s">
        <v>314</v>
      </c>
      <c r="R1450" s="171" t="s">
        <v>322</v>
      </c>
      <c r="S1450" s="171" t="s">
        <v>311</v>
      </c>
    </row>
    <row r="1451" spans="4:19" s="14" customFormat="1" ht="15.75" customHeight="1">
      <c r="D1451" s="174"/>
      <c r="E1451" s="175" t="s">
        <v>725</v>
      </c>
      <c r="G1451" s="176">
        <v>86.2</v>
      </c>
      <c r="P1451" s="174" t="s">
        <v>320</v>
      </c>
      <c r="Q1451" s="174" t="s">
        <v>320</v>
      </c>
      <c r="R1451" s="174" t="s">
        <v>322</v>
      </c>
      <c r="S1451" s="174" t="s">
        <v>311</v>
      </c>
    </row>
    <row r="1452" spans="4:19" s="14" customFormat="1" ht="15.75" customHeight="1">
      <c r="D1452" s="171"/>
      <c r="E1452" s="172" t="s">
        <v>726</v>
      </c>
      <c r="G1452" s="180"/>
      <c r="P1452" s="171" t="s">
        <v>320</v>
      </c>
      <c r="Q1452" s="171" t="s">
        <v>314</v>
      </c>
      <c r="R1452" s="171" t="s">
        <v>322</v>
      </c>
      <c r="S1452" s="171" t="s">
        <v>311</v>
      </c>
    </row>
    <row r="1453" spans="4:19" s="14" customFormat="1" ht="15.75" customHeight="1">
      <c r="D1453" s="174"/>
      <c r="E1453" s="175" t="s">
        <v>727</v>
      </c>
      <c r="G1453" s="176">
        <v>21.94</v>
      </c>
      <c r="P1453" s="174" t="s">
        <v>320</v>
      </c>
      <c r="Q1453" s="174" t="s">
        <v>320</v>
      </c>
      <c r="R1453" s="174" t="s">
        <v>322</v>
      </c>
      <c r="S1453" s="174" t="s">
        <v>311</v>
      </c>
    </row>
    <row r="1454" spans="4:19" s="14" customFormat="1" ht="15.75" customHeight="1">
      <c r="D1454" s="171"/>
      <c r="E1454" s="172" t="s">
        <v>728</v>
      </c>
      <c r="G1454" s="180"/>
      <c r="P1454" s="171" t="s">
        <v>320</v>
      </c>
      <c r="Q1454" s="171" t="s">
        <v>314</v>
      </c>
      <c r="R1454" s="171" t="s">
        <v>322</v>
      </c>
      <c r="S1454" s="171" t="s">
        <v>311</v>
      </c>
    </row>
    <row r="1455" spans="4:19" s="14" customFormat="1" ht="15.75" customHeight="1">
      <c r="D1455" s="174"/>
      <c r="E1455" s="175" t="s">
        <v>729</v>
      </c>
      <c r="G1455" s="176">
        <v>21.75</v>
      </c>
      <c r="P1455" s="174" t="s">
        <v>320</v>
      </c>
      <c r="Q1455" s="174" t="s">
        <v>320</v>
      </c>
      <c r="R1455" s="174" t="s">
        <v>322</v>
      </c>
      <c r="S1455" s="174" t="s">
        <v>311</v>
      </c>
    </row>
    <row r="1456" spans="4:19" s="14" customFormat="1" ht="15.75" customHeight="1">
      <c r="D1456" s="171"/>
      <c r="E1456" s="172" t="s">
        <v>730</v>
      </c>
      <c r="G1456" s="180"/>
      <c r="P1456" s="171" t="s">
        <v>320</v>
      </c>
      <c r="Q1456" s="171" t="s">
        <v>314</v>
      </c>
      <c r="R1456" s="171" t="s">
        <v>322</v>
      </c>
      <c r="S1456" s="171" t="s">
        <v>311</v>
      </c>
    </row>
    <row r="1457" spans="4:19" s="14" customFormat="1" ht="15.75" customHeight="1">
      <c r="D1457" s="174"/>
      <c r="E1457" s="175" t="s">
        <v>731</v>
      </c>
      <c r="G1457" s="176">
        <v>63.86</v>
      </c>
      <c r="P1457" s="174" t="s">
        <v>320</v>
      </c>
      <c r="Q1457" s="174" t="s">
        <v>320</v>
      </c>
      <c r="R1457" s="174" t="s">
        <v>322</v>
      </c>
      <c r="S1457" s="174" t="s">
        <v>311</v>
      </c>
    </row>
    <row r="1458" spans="4:19" s="14" customFormat="1" ht="15.75" customHeight="1">
      <c r="D1458" s="171"/>
      <c r="E1458" s="172" t="s">
        <v>732</v>
      </c>
      <c r="G1458" s="180"/>
      <c r="P1458" s="171" t="s">
        <v>320</v>
      </c>
      <c r="Q1458" s="171" t="s">
        <v>314</v>
      </c>
      <c r="R1458" s="171" t="s">
        <v>322</v>
      </c>
      <c r="S1458" s="171" t="s">
        <v>311</v>
      </c>
    </row>
    <row r="1459" spans="4:19" s="14" customFormat="1" ht="15.75" customHeight="1">
      <c r="D1459" s="174"/>
      <c r="E1459" s="175" t="s">
        <v>733</v>
      </c>
      <c r="G1459" s="176">
        <v>100.19</v>
      </c>
      <c r="P1459" s="174" t="s">
        <v>320</v>
      </c>
      <c r="Q1459" s="174" t="s">
        <v>320</v>
      </c>
      <c r="R1459" s="174" t="s">
        <v>322</v>
      </c>
      <c r="S1459" s="174" t="s">
        <v>311</v>
      </c>
    </row>
    <row r="1460" spans="4:19" s="14" customFormat="1" ht="15.75" customHeight="1">
      <c r="D1460" s="171"/>
      <c r="E1460" s="172" t="s">
        <v>1424</v>
      </c>
      <c r="G1460" s="180"/>
      <c r="P1460" s="171" t="s">
        <v>320</v>
      </c>
      <c r="Q1460" s="171" t="s">
        <v>314</v>
      </c>
      <c r="R1460" s="171" t="s">
        <v>322</v>
      </c>
      <c r="S1460" s="171" t="s">
        <v>311</v>
      </c>
    </row>
    <row r="1461" spans="4:19" s="14" customFormat="1" ht="15.75" customHeight="1">
      <c r="D1461" s="171"/>
      <c r="E1461" s="172" t="s">
        <v>734</v>
      </c>
      <c r="G1461" s="180"/>
      <c r="P1461" s="171" t="s">
        <v>320</v>
      </c>
      <c r="Q1461" s="171" t="s">
        <v>314</v>
      </c>
      <c r="R1461" s="171" t="s">
        <v>322</v>
      </c>
      <c r="S1461" s="171" t="s">
        <v>311</v>
      </c>
    </row>
    <row r="1462" spans="4:19" s="14" customFormat="1" ht="15.75" customHeight="1">
      <c r="D1462" s="174"/>
      <c r="E1462" s="175" t="s">
        <v>735</v>
      </c>
      <c r="G1462" s="176">
        <v>23.67</v>
      </c>
      <c r="P1462" s="174" t="s">
        <v>320</v>
      </c>
      <c r="Q1462" s="174" t="s">
        <v>320</v>
      </c>
      <c r="R1462" s="174" t="s">
        <v>322</v>
      </c>
      <c r="S1462" s="174" t="s">
        <v>311</v>
      </c>
    </row>
    <row r="1463" spans="4:19" s="14" customFormat="1" ht="15.75" customHeight="1">
      <c r="D1463" s="171"/>
      <c r="E1463" s="172" t="s">
        <v>736</v>
      </c>
      <c r="G1463" s="180"/>
      <c r="P1463" s="171" t="s">
        <v>320</v>
      </c>
      <c r="Q1463" s="171" t="s">
        <v>314</v>
      </c>
      <c r="R1463" s="171" t="s">
        <v>322</v>
      </c>
      <c r="S1463" s="171" t="s">
        <v>311</v>
      </c>
    </row>
    <row r="1464" spans="4:19" s="14" customFormat="1" ht="15.75" customHeight="1">
      <c r="D1464" s="174"/>
      <c r="E1464" s="175" t="s">
        <v>737</v>
      </c>
      <c r="G1464" s="176">
        <v>43.18</v>
      </c>
      <c r="P1464" s="174" t="s">
        <v>320</v>
      </c>
      <c r="Q1464" s="174" t="s">
        <v>320</v>
      </c>
      <c r="R1464" s="174" t="s">
        <v>322</v>
      </c>
      <c r="S1464" s="174" t="s">
        <v>311</v>
      </c>
    </row>
    <row r="1465" spans="4:19" s="14" customFormat="1" ht="15.75" customHeight="1">
      <c r="D1465" s="171"/>
      <c r="E1465" s="172" t="s">
        <v>738</v>
      </c>
      <c r="G1465" s="180"/>
      <c r="P1465" s="171" t="s">
        <v>320</v>
      </c>
      <c r="Q1465" s="171" t="s">
        <v>314</v>
      </c>
      <c r="R1465" s="171" t="s">
        <v>322</v>
      </c>
      <c r="S1465" s="171" t="s">
        <v>311</v>
      </c>
    </row>
    <row r="1466" spans="4:19" s="14" customFormat="1" ht="15.75" customHeight="1">
      <c r="D1466" s="174"/>
      <c r="E1466" s="175" t="s">
        <v>739</v>
      </c>
      <c r="G1466" s="176">
        <v>21.39</v>
      </c>
      <c r="P1466" s="174" t="s">
        <v>320</v>
      </c>
      <c r="Q1466" s="174" t="s">
        <v>320</v>
      </c>
      <c r="R1466" s="174" t="s">
        <v>322</v>
      </c>
      <c r="S1466" s="174" t="s">
        <v>311</v>
      </c>
    </row>
    <row r="1467" spans="4:19" s="14" customFormat="1" ht="15.75" customHeight="1">
      <c r="D1467" s="171"/>
      <c r="E1467" s="172" t="s">
        <v>740</v>
      </c>
      <c r="G1467" s="180"/>
      <c r="P1467" s="171" t="s">
        <v>320</v>
      </c>
      <c r="Q1467" s="171" t="s">
        <v>314</v>
      </c>
      <c r="R1467" s="171" t="s">
        <v>322</v>
      </c>
      <c r="S1467" s="171" t="s">
        <v>311</v>
      </c>
    </row>
    <row r="1468" spans="4:19" s="14" customFormat="1" ht="24" customHeight="1">
      <c r="D1468" s="174"/>
      <c r="E1468" s="175" t="s">
        <v>741</v>
      </c>
      <c r="G1468" s="176">
        <v>351.92</v>
      </c>
      <c r="P1468" s="174" t="s">
        <v>320</v>
      </c>
      <c r="Q1468" s="174" t="s">
        <v>320</v>
      </c>
      <c r="R1468" s="174" t="s">
        <v>322</v>
      </c>
      <c r="S1468" s="174" t="s">
        <v>311</v>
      </c>
    </row>
    <row r="1469" spans="4:19" s="14" customFormat="1" ht="15.75" customHeight="1">
      <c r="D1469" s="171"/>
      <c r="E1469" s="172" t="s">
        <v>1410</v>
      </c>
      <c r="G1469" s="180"/>
      <c r="P1469" s="171" t="s">
        <v>320</v>
      </c>
      <c r="Q1469" s="171" t="s">
        <v>314</v>
      </c>
      <c r="R1469" s="171" t="s">
        <v>322</v>
      </c>
      <c r="S1469" s="171" t="s">
        <v>311</v>
      </c>
    </row>
    <row r="1470" spans="4:19" s="14" customFormat="1" ht="15.75" customHeight="1">
      <c r="D1470" s="171"/>
      <c r="E1470" s="172" t="s">
        <v>1425</v>
      </c>
      <c r="G1470" s="180"/>
      <c r="P1470" s="171" t="s">
        <v>320</v>
      </c>
      <c r="Q1470" s="171" t="s">
        <v>314</v>
      </c>
      <c r="R1470" s="171" t="s">
        <v>322</v>
      </c>
      <c r="S1470" s="171" t="s">
        <v>311</v>
      </c>
    </row>
    <row r="1471" spans="4:19" s="14" customFormat="1" ht="15.75" customHeight="1">
      <c r="D1471" s="174"/>
      <c r="E1471" s="175" t="s">
        <v>1426</v>
      </c>
      <c r="G1471" s="176">
        <v>62.64</v>
      </c>
      <c r="P1471" s="174" t="s">
        <v>320</v>
      </c>
      <c r="Q1471" s="174" t="s">
        <v>320</v>
      </c>
      <c r="R1471" s="174" t="s">
        <v>322</v>
      </c>
      <c r="S1471" s="174" t="s">
        <v>311</v>
      </c>
    </row>
    <row r="1472" spans="4:19" s="14" customFormat="1" ht="15.75" customHeight="1">
      <c r="D1472" s="171"/>
      <c r="E1472" s="172" t="s">
        <v>744</v>
      </c>
      <c r="G1472" s="180"/>
      <c r="P1472" s="171" t="s">
        <v>320</v>
      </c>
      <c r="Q1472" s="171" t="s">
        <v>314</v>
      </c>
      <c r="R1472" s="171" t="s">
        <v>322</v>
      </c>
      <c r="S1472" s="171" t="s">
        <v>311</v>
      </c>
    </row>
    <row r="1473" spans="4:19" s="14" customFormat="1" ht="15.75" customHeight="1">
      <c r="D1473" s="174"/>
      <c r="E1473" s="175" t="s">
        <v>745</v>
      </c>
      <c r="G1473" s="176">
        <v>21.01</v>
      </c>
      <c r="P1473" s="174" t="s">
        <v>320</v>
      </c>
      <c r="Q1473" s="174" t="s">
        <v>320</v>
      </c>
      <c r="R1473" s="174" t="s">
        <v>322</v>
      </c>
      <c r="S1473" s="174" t="s">
        <v>311</v>
      </c>
    </row>
    <row r="1474" spans="4:19" s="14" customFormat="1" ht="15.75" customHeight="1">
      <c r="D1474" s="177"/>
      <c r="E1474" s="178" t="s">
        <v>325</v>
      </c>
      <c r="G1474" s="179">
        <v>1252.01</v>
      </c>
      <c r="P1474" s="177" t="s">
        <v>320</v>
      </c>
      <c r="Q1474" s="177" t="s">
        <v>326</v>
      </c>
      <c r="R1474" s="177" t="s">
        <v>322</v>
      </c>
      <c r="S1474" s="177" t="s">
        <v>314</v>
      </c>
    </row>
    <row r="1475" spans="1:16" s="14" customFormat="1" ht="13.5" customHeight="1">
      <c r="A1475" s="163" t="s">
        <v>1427</v>
      </c>
      <c r="B1475" s="163" t="s">
        <v>315</v>
      </c>
      <c r="C1475" s="163" t="s">
        <v>1388</v>
      </c>
      <c r="D1475" s="164" t="s">
        <v>1428</v>
      </c>
      <c r="E1475" s="165" t="s">
        <v>1429</v>
      </c>
      <c r="F1475" s="163" t="s">
        <v>400</v>
      </c>
      <c r="G1475" s="166">
        <v>602.07</v>
      </c>
      <c r="H1475" s="167"/>
      <c r="I1475" s="167">
        <f>ROUND(G1475*H1475,2)</f>
        <v>0</v>
      </c>
      <c r="J1475" s="168">
        <v>0.00015</v>
      </c>
      <c r="K1475" s="166">
        <f>G1475*J1475</f>
        <v>0.0903105</v>
      </c>
      <c r="L1475" s="168">
        <v>0</v>
      </c>
      <c r="M1475" s="166">
        <f>G1475*L1475</f>
        <v>0</v>
      </c>
      <c r="N1475" s="169">
        <v>20</v>
      </c>
      <c r="O1475" s="170">
        <v>16</v>
      </c>
      <c r="P1475" s="14" t="s">
        <v>320</v>
      </c>
    </row>
    <row r="1476" spans="4:19" s="14" customFormat="1" ht="15.75" customHeight="1">
      <c r="D1476" s="171"/>
      <c r="E1476" s="172" t="s">
        <v>1430</v>
      </c>
      <c r="G1476" s="173"/>
      <c r="P1476" s="171" t="s">
        <v>320</v>
      </c>
      <c r="Q1476" s="171" t="s">
        <v>314</v>
      </c>
      <c r="R1476" s="171" t="s">
        <v>322</v>
      </c>
      <c r="S1476" s="171" t="s">
        <v>311</v>
      </c>
    </row>
    <row r="1477" spans="4:19" s="14" customFormat="1" ht="15.75" customHeight="1">
      <c r="D1477" s="171"/>
      <c r="E1477" s="172" t="s">
        <v>577</v>
      </c>
      <c r="G1477" s="173"/>
      <c r="P1477" s="171" t="s">
        <v>320</v>
      </c>
      <c r="Q1477" s="171" t="s">
        <v>314</v>
      </c>
      <c r="R1477" s="171" t="s">
        <v>322</v>
      </c>
      <c r="S1477" s="171" t="s">
        <v>311</v>
      </c>
    </row>
    <row r="1478" spans="4:19" s="14" customFormat="1" ht="15.75" customHeight="1">
      <c r="D1478" s="174"/>
      <c r="E1478" s="175" t="s">
        <v>1418</v>
      </c>
      <c r="G1478" s="176">
        <v>39.27</v>
      </c>
      <c r="P1478" s="174" t="s">
        <v>320</v>
      </c>
      <c r="Q1478" s="174" t="s">
        <v>320</v>
      </c>
      <c r="R1478" s="174" t="s">
        <v>322</v>
      </c>
      <c r="S1478" s="174" t="s">
        <v>311</v>
      </c>
    </row>
    <row r="1479" spans="4:19" s="14" customFormat="1" ht="15.75" customHeight="1">
      <c r="D1479" s="171"/>
      <c r="E1479" s="172" t="s">
        <v>541</v>
      </c>
      <c r="G1479" s="180"/>
      <c r="P1479" s="171" t="s">
        <v>320</v>
      </c>
      <c r="Q1479" s="171" t="s">
        <v>314</v>
      </c>
      <c r="R1479" s="171" t="s">
        <v>322</v>
      </c>
      <c r="S1479" s="171" t="s">
        <v>311</v>
      </c>
    </row>
    <row r="1480" spans="4:19" s="14" customFormat="1" ht="15.75" customHeight="1">
      <c r="D1480" s="174"/>
      <c r="E1480" s="175" t="s">
        <v>1419</v>
      </c>
      <c r="G1480" s="176">
        <v>40.24</v>
      </c>
      <c r="P1480" s="174" t="s">
        <v>320</v>
      </c>
      <c r="Q1480" s="174" t="s">
        <v>320</v>
      </c>
      <c r="R1480" s="174" t="s">
        <v>322</v>
      </c>
      <c r="S1480" s="174" t="s">
        <v>311</v>
      </c>
    </row>
    <row r="1481" spans="4:19" s="14" customFormat="1" ht="15.75" customHeight="1">
      <c r="D1481" s="171"/>
      <c r="E1481" s="172" t="s">
        <v>1206</v>
      </c>
      <c r="G1481" s="180"/>
      <c r="P1481" s="171" t="s">
        <v>320</v>
      </c>
      <c r="Q1481" s="171" t="s">
        <v>314</v>
      </c>
      <c r="R1481" s="171" t="s">
        <v>322</v>
      </c>
      <c r="S1481" s="171" t="s">
        <v>311</v>
      </c>
    </row>
    <row r="1482" spans="4:19" s="14" customFormat="1" ht="15.75" customHeight="1">
      <c r="D1482" s="174"/>
      <c r="E1482" s="175" t="s">
        <v>1419</v>
      </c>
      <c r="G1482" s="176">
        <v>40.24</v>
      </c>
      <c r="P1482" s="174" t="s">
        <v>320</v>
      </c>
      <c r="Q1482" s="174" t="s">
        <v>320</v>
      </c>
      <c r="R1482" s="174" t="s">
        <v>322</v>
      </c>
      <c r="S1482" s="174" t="s">
        <v>311</v>
      </c>
    </row>
    <row r="1483" spans="4:19" s="14" customFormat="1" ht="15.75" customHeight="1">
      <c r="D1483" s="171"/>
      <c r="E1483" s="172" t="s">
        <v>891</v>
      </c>
      <c r="G1483" s="180"/>
      <c r="P1483" s="171" t="s">
        <v>320</v>
      </c>
      <c r="Q1483" s="171" t="s">
        <v>314</v>
      </c>
      <c r="R1483" s="171" t="s">
        <v>322</v>
      </c>
      <c r="S1483" s="171" t="s">
        <v>311</v>
      </c>
    </row>
    <row r="1484" spans="4:19" s="14" customFormat="1" ht="15.75" customHeight="1">
      <c r="D1484" s="174"/>
      <c r="E1484" s="175" t="s">
        <v>1420</v>
      </c>
      <c r="G1484" s="176">
        <v>39.38</v>
      </c>
      <c r="P1484" s="174" t="s">
        <v>320</v>
      </c>
      <c r="Q1484" s="174" t="s">
        <v>320</v>
      </c>
      <c r="R1484" s="174" t="s">
        <v>322</v>
      </c>
      <c r="S1484" s="174" t="s">
        <v>311</v>
      </c>
    </row>
    <row r="1485" spans="4:19" s="14" customFormat="1" ht="15.75" customHeight="1">
      <c r="D1485" s="171"/>
      <c r="E1485" s="172" t="s">
        <v>467</v>
      </c>
      <c r="G1485" s="180"/>
      <c r="P1485" s="171" t="s">
        <v>320</v>
      </c>
      <c r="Q1485" s="171" t="s">
        <v>314</v>
      </c>
      <c r="R1485" s="171" t="s">
        <v>322</v>
      </c>
      <c r="S1485" s="171" t="s">
        <v>311</v>
      </c>
    </row>
    <row r="1486" spans="4:19" s="14" customFormat="1" ht="15.75" customHeight="1">
      <c r="D1486" s="174"/>
      <c r="E1486" s="175" t="s">
        <v>1431</v>
      </c>
      <c r="G1486" s="176">
        <v>12.59</v>
      </c>
      <c r="P1486" s="174" t="s">
        <v>320</v>
      </c>
      <c r="Q1486" s="174" t="s">
        <v>320</v>
      </c>
      <c r="R1486" s="174" t="s">
        <v>322</v>
      </c>
      <c r="S1486" s="174" t="s">
        <v>311</v>
      </c>
    </row>
    <row r="1487" spans="4:19" s="14" customFormat="1" ht="15.75" customHeight="1">
      <c r="D1487" s="171"/>
      <c r="E1487" s="172" t="s">
        <v>596</v>
      </c>
      <c r="G1487" s="180"/>
      <c r="P1487" s="171" t="s">
        <v>320</v>
      </c>
      <c r="Q1487" s="171" t="s">
        <v>314</v>
      </c>
      <c r="R1487" s="171" t="s">
        <v>322</v>
      </c>
      <c r="S1487" s="171" t="s">
        <v>311</v>
      </c>
    </row>
    <row r="1488" spans="4:19" s="14" customFormat="1" ht="15.75" customHeight="1">
      <c r="D1488" s="174"/>
      <c r="E1488" s="175" t="s">
        <v>1421</v>
      </c>
      <c r="G1488" s="176">
        <v>18.24</v>
      </c>
      <c r="P1488" s="174" t="s">
        <v>320</v>
      </c>
      <c r="Q1488" s="174" t="s">
        <v>320</v>
      </c>
      <c r="R1488" s="174" t="s">
        <v>322</v>
      </c>
      <c r="S1488" s="174" t="s">
        <v>311</v>
      </c>
    </row>
    <row r="1489" spans="4:19" s="14" customFormat="1" ht="15.75" customHeight="1">
      <c r="D1489" s="171"/>
      <c r="E1489" s="172" t="s">
        <v>598</v>
      </c>
      <c r="G1489" s="180"/>
      <c r="P1489" s="171" t="s">
        <v>320</v>
      </c>
      <c r="Q1489" s="171" t="s">
        <v>314</v>
      </c>
      <c r="R1489" s="171" t="s">
        <v>322</v>
      </c>
      <c r="S1489" s="171" t="s">
        <v>311</v>
      </c>
    </row>
    <row r="1490" spans="4:19" s="14" customFormat="1" ht="15.75" customHeight="1">
      <c r="D1490" s="174"/>
      <c r="E1490" s="175" t="s">
        <v>1422</v>
      </c>
      <c r="G1490" s="176">
        <v>18.08</v>
      </c>
      <c r="P1490" s="174" t="s">
        <v>320</v>
      </c>
      <c r="Q1490" s="174" t="s">
        <v>320</v>
      </c>
      <c r="R1490" s="174" t="s">
        <v>322</v>
      </c>
      <c r="S1490" s="174" t="s">
        <v>311</v>
      </c>
    </row>
    <row r="1491" spans="4:19" s="14" customFormat="1" ht="15.75" customHeight="1">
      <c r="D1491" s="171"/>
      <c r="E1491" s="172" t="s">
        <v>600</v>
      </c>
      <c r="G1491" s="180"/>
      <c r="P1491" s="171" t="s">
        <v>320</v>
      </c>
      <c r="Q1491" s="171" t="s">
        <v>314</v>
      </c>
      <c r="R1491" s="171" t="s">
        <v>322</v>
      </c>
      <c r="S1491" s="171" t="s">
        <v>311</v>
      </c>
    </row>
    <row r="1492" spans="4:19" s="14" customFormat="1" ht="15.75" customHeight="1">
      <c r="D1492" s="174"/>
      <c r="E1492" s="175" t="s">
        <v>707</v>
      </c>
      <c r="G1492" s="176">
        <v>26.81</v>
      </c>
      <c r="P1492" s="174" t="s">
        <v>320</v>
      </c>
      <c r="Q1492" s="174" t="s">
        <v>320</v>
      </c>
      <c r="R1492" s="174" t="s">
        <v>322</v>
      </c>
      <c r="S1492" s="174" t="s">
        <v>311</v>
      </c>
    </row>
    <row r="1493" spans="4:19" s="14" customFormat="1" ht="15.75" customHeight="1">
      <c r="D1493" s="171"/>
      <c r="E1493" s="172" t="s">
        <v>602</v>
      </c>
      <c r="G1493" s="180"/>
      <c r="P1493" s="171" t="s">
        <v>320</v>
      </c>
      <c r="Q1493" s="171" t="s">
        <v>314</v>
      </c>
      <c r="R1493" s="171" t="s">
        <v>322</v>
      </c>
      <c r="S1493" s="171" t="s">
        <v>311</v>
      </c>
    </row>
    <row r="1494" spans="4:19" s="14" customFormat="1" ht="15.75" customHeight="1">
      <c r="D1494" s="174"/>
      <c r="E1494" s="175" t="s">
        <v>1423</v>
      </c>
      <c r="G1494" s="176">
        <v>19.27</v>
      </c>
      <c r="P1494" s="174" t="s">
        <v>320</v>
      </c>
      <c r="Q1494" s="174" t="s">
        <v>320</v>
      </c>
      <c r="R1494" s="174" t="s">
        <v>322</v>
      </c>
      <c r="S1494" s="174" t="s">
        <v>311</v>
      </c>
    </row>
    <row r="1495" spans="4:19" s="14" customFormat="1" ht="15.75" customHeight="1">
      <c r="D1495" s="171"/>
      <c r="E1495" s="172" t="s">
        <v>695</v>
      </c>
      <c r="G1495" s="180"/>
      <c r="P1495" s="171" t="s">
        <v>320</v>
      </c>
      <c r="Q1495" s="171" t="s">
        <v>314</v>
      </c>
      <c r="R1495" s="171" t="s">
        <v>322</v>
      </c>
      <c r="S1495" s="171" t="s">
        <v>311</v>
      </c>
    </row>
    <row r="1496" spans="4:19" s="14" customFormat="1" ht="15.75" customHeight="1">
      <c r="D1496" s="171"/>
      <c r="E1496" s="172" t="s">
        <v>459</v>
      </c>
      <c r="G1496" s="180"/>
      <c r="P1496" s="171" t="s">
        <v>320</v>
      </c>
      <c r="Q1496" s="171" t="s">
        <v>314</v>
      </c>
      <c r="R1496" s="171" t="s">
        <v>322</v>
      </c>
      <c r="S1496" s="171" t="s">
        <v>311</v>
      </c>
    </row>
    <row r="1497" spans="4:19" s="14" customFormat="1" ht="15.75" customHeight="1">
      <c r="D1497" s="174"/>
      <c r="E1497" s="175" t="s">
        <v>696</v>
      </c>
      <c r="G1497" s="176">
        <v>32.41</v>
      </c>
      <c r="P1497" s="174" t="s">
        <v>320</v>
      </c>
      <c r="Q1497" s="174" t="s">
        <v>320</v>
      </c>
      <c r="R1497" s="174" t="s">
        <v>322</v>
      </c>
      <c r="S1497" s="174" t="s">
        <v>311</v>
      </c>
    </row>
    <row r="1498" spans="4:19" s="14" customFormat="1" ht="15.75" customHeight="1">
      <c r="D1498" s="171"/>
      <c r="E1498" s="172" t="s">
        <v>1410</v>
      </c>
      <c r="G1498" s="180"/>
      <c r="P1498" s="171" t="s">
        <v>320</v>
      </c>
      <c r="Q1498" s="171" t="s">
        <v>314</v>
      </c>
      <c r="R1498" s="171" t="s">
        <v>322</v>
      </c>
      <c r="S1498" s="171" t="s">
        <v>311</v>
      </c>
    </row>
    <row r="1499" spans="4:19" s="14" customFormat="1" ht="15.75" customHeight="1">
      <c r="D1499" s="171"/>
      <c r="E1499" s="172" t="s">
        <v>732</v>
      </c>
      <c r="G1499" s="180"/>
      <c r="P1499" s="171" t="s">
        <v>320</v>
      </c>
      <c r="Q1499" s="171" t="s">
        <v>314</v>
      </c>
      <c r="R1499" s="171" t="s">
        <v>322</v>
      </c>
      <c r="S1499" s="171" t="s">
        <v>311</v>
      </c>
    </row>
    <row r="1500" spans="4:19" s="14" customFormat="1" ht="15.75" customHeight="1">
      <c r="D1500" s="174"/>
      <c r="E1500" s="175" t="s">
        <v>733</v>
      </c>
      <c r="G1500" s="176">
        <v>100.19</v>
      </c>
      <c r="P1500" s="174" t="s">
        <v>320</v>
      </c>
      <c r="Q1500" s="174" t="s">
        <v>320</v>
      </c>
      <c r="R1500" s="174" t="s">
        <v>322</v>
      </c>
      <c r="S1500" s="174" t="s">
        <v>311</v>
      </c>
    </row>
    <row r="1501" spans="4:19" s="14" customFormat="1" ht="15.75" customHeight="1">
      <c r="D1501" s="171"/>
      <c r="E1501" s="172" t="s">
        <v>742</v>
      </c>
      <c r="G1501" s="180"/>
      <c r="P1501" s="171" t="s">
        <v>320</v>
      </c>
      <c r="Q1501" s="171" t="s">
        <v>314</v>
      </c>
      <c r="R1501" s="171" t="s">
        <v>322</v>
      </c>
      <c r="S1501" s="171" t="s">
        <v>311</v>
      </c>
    </row>
    <row r="1502" spans="4:19" s="14" customFormat="1" ht="15.75" customHeight="1">
      <c r="D1502" s="174"/>
      <c r="E1502" s="175" t="s">
        <v>743</v>
      </c>
      <c r="G1502" s="176">
        <v>19.64</v>
      </c>
      <c r="P1502" s="174" t="s">
        <v>320</v>
      </c>
      <c r="Q1502" s="174" t="s">
        <v>320</v>
      </c>
      <c r="R1502" s="174" t="s">
        <v>322</v>
      </c>
      <c r="S1502" s="174" t="s">
        <v>311</v>
      </c>
    </row>
    <row r="1503" spans="4:19" s="14" customFormat="1" ht="15.75" customHeight="1">
      <c r="D1503" s="171"/>
      <c r="E1503" s="172" t="s">
        <v>700</v>
      </c>
      <c r="G1503" s="180"/>
      <c r="P1503" s="171" t="s">
        <v>320</v>
      </c>
      <c r="Q1503" s="171" t="s">
        <v>314</v>
      </c>
      <c r="R1503" s="171" t="s">
        <v>322</v>
      </c>
      <c r="S1503" s="171" t="s">
        <v>311</v>
      </c>
    </row>
    <row r="1504" spans="4:19" s="14" customFormat="1" ht="15.75" customHeight="1">
      <c r="D1504" s="171"/>
      <c r="E1504" s="172" t="s">
        <v>473</v>
      </c>
      <c r="G1504" s="180"/>
      <c r="P1504" s="171" t="s">
        <v>320</v>
      </c>
      <c r="Q1504" s="171" t="s">
        <v>314</v>
      </c>
      <c r="R1504" s="171" t="s">
        <v>322</v>
      </c>
      <c r="S1504" s="171" t="s">
        <v>311</v>
      </c>
    </row>
    <row r="1505" spans="4:19" s="14" customFormat="1" ht="15.75" customHeight="1">
      <c r="D1505" s="174"/>
      <c r="E1505" s="175" t="s">
        <v>701</v>
      </c>
      <c r="G1505" s="176">
        <v>20.74</v>
      </c>
      <c r="P1505" s="174" t="s">
        <v>320</v>
      </c>
      <c r="Q1505" s="174" t="s">
        <v>320</v>
      </c>
      <c r="R1505" s="174" t="s">
        <v>322</v>
      </c>
      <c r="S1505" s="174" t="s">
        <v>311</v>
      </c>
    </row>
    <row r="1506" spans="4:19" s="14" customFormat="1" ht="15.75" customHeight="1">
      <c r="D1506" s="171"/>
      <c r="E1506" s="172" t="s">
        <v>1432</v>
      </c>
      <c r="G1506" s="180"/>
      <c r="P1506" s="171" t="s">
        <v>320</v>
      </c>
      <c r="Q1506" s="171" t="s">
        <v>314</v>
      </c>
      <c r="R1506" s="171" t="s">
        <v>322</v>
      </c>
      <c r="S1506" s="171" t="s">
        <v>311</v>
      </c>
    </row>
    <row r="1507" spans="4:19" s="14" customFormat="1" ht="15.75" customHeight="1">
      <c r="D1507" s="171"/>
      <c r="E1507" s="172" t="s">
        <v>708</v>
      </c>
      <c r="G1507" s="180"/>
      <c r="P1507" s="171" t="s">
        <v>320</v>
      </c>
      <c r="Q1507" s="171" t="s">
        <v>314</v>
      </c>
      <c r="R1507" s="171" t="s">
        <v>322</v>
      </c>
      <c r="S1507" s="171" t="s">
        <v>311</v>
      </c>
    </row>
    <row r="1508" spans="4:19" s="14" customFormat="1" ht="15.75" customHeight="1">
      <c r="D1508" s="174"/>
      <c r="E1508" s="175" t="s">
        <v>709</v>
      </c>
      <c r="G1508" s="176">
        <v>23.2</v>
      </c>
      <c r="P1508" s="174" t="s">
        <v>320</v>
      </c>
      <c r="Q1508" s="174" t="s">
        <v>320</v>
      </c>
      <c r="R1508" s="174" t="s">
        <v>322</v>
      </c>
      <c r="S1508" s="174" t="s">
        <v>311</v>
      </c>
    </row>
    <row r="1509" spans="4:19" s="14" customFormat="1" ht="15.75" customHeight="1">
      <c r="D1509" s="171"/>
      <c r="E1509" s="172" t="s">
        <v>710</v>
      </c>
      <c r="G1509" s="180"/>
      <c r="P1509" s="171" t="s">
        <v>320</v>
      </c>
      <c r="Q1509" s="171" t="s">
        <v>314</v>
      </c>
      <c r="R1509" s="171" t="s">
        <v>322</v>
      </c>
      <c r="S1509" s="171" t="s">
        <v>311</v>
      </c>
    </row>
    <row r="1510" spans="4:19" s="14" customFormat="1" ht="15.75" customHeight="1">
      <c r="D1510" s="174"/>
      <c r="E1510" s="175" t="s">
        <v>711</v>
      </c>
      <c r="G1510" s="176">
        <v>21.52</v>
      </c>
      <c r="P1510" s="174" t="s">
        <v>320</v>
      </c>
      <c r="Q1510" s="174" t="s">
        <v>320</v>
      </c>
      <c r="R1510" s="174" t="s">
        <v>322</v>
      </c>
      <c r="S1510" s="174" t="s">
        <v>311</v>
      </c>
    </row>
    <row r="1511" spans="4:19" s="14" customFormat="1" ht="15.75" customHeight="1">
      <c r="D1511" s="171"/>
      <c r="E1511" s="172" t="s">
        <v>857</v>
      </c>
      <c r="G1511" s="180"/>
      <c r="P1511" s="171" t="s">
        <v>320</v>
      </c>
      <c r="Q1511" s="171" t="s">
        <v>314</v>
      </c>
      <c r="R1511" s="171" t="s">
        <v>322</v>
      </c>
      <c r="S1511" s="171" t="s">
        <v>311</v>
      </c>
    </row>
    <row r="1512" spans="4:19" s="14" customFormat="1" ht="15.75" customHeight="1">
      <c r="D1512" s="174"/>
      <c r="E1512" s="175" t="s">
        <v>1433</v>
      </c>
      <c r="G1512" s="176">
        <v>21.29</v>
      </c>
      <c r="P1512" s="174" t="s">
        <v>320</v>
      </c>
      <c r="Q1512" s="174" t="s">
        <v>320</v>
      </c>
      <c r="R1512" s="174" t="s">
        <v>322</v>
      </c>
      <c r="S1512" s="174" t="s">
        <v>311</v>
      </c>
    </row>
    <row r="1513" spans="4:19" s="14" customFormat="1" ht="15.75" customHeight="1">
      <c r="D1513" s="171"/>
      <c r="E1513" s="172" t="s">
        <v>1434</v>
      </c>
      <c r="G1513" s="180"/>
      <c r="P1513" s="171" t="s">
        <v>320</v>
      </c>
      <c r="Q1513" s="171" t="s">
        <v>314</v>
      </c>
      <c r="R1513" s="171" t="s">
        <v>322</v>
      </c>
      <c r="S1513" s="171" t="s">
        <v>311</v>
      </c>
    </row>
    <row r="1514" spans="4:19" s="14" customFormat="1" ht="15.75" customHeight="1">
      <c r="D1514" s="174"/>
      <c r="E1514" s="175" t="s">
        <v>1435</v>
      </c>
      <c r="G1514" s="176">
        <v>23.35</v>
      </c>
      <c r="P1514" s="174" t="s">
        <v>320</v>
      </c>
      <c r="Q1514" s="174" t="s">
        <v>320</v>
      </c>
      <c r="R1514" s="174" t="s">
        <v>322</v>
      </c>
      <c r="S1514" s="174" t="s">
        <v>311</v>
      </c>
    </row>
    <row r="1515" spans="4:19" s="14" customFormat="1" ht="15.75" customHeight="1">
      <c r="D1515" s="171"/>
      <c r="E1515" s="172" t="s">
        <v>728</v>
      </c>
      <c r="G1515" s="180"/>
      <c r="P1515" s="171" t="s">
        <v>320</v>
      </c>
      <c r="Q1515" s="171" t="s">
        <v>314</v>
      </c>
      <c r="R1515" s="171" t="s">
        <v>322</v>
      </c>
      <c r="S1515" s="171" t="s">
        <v>311</v>
      </c>
    </row>
    <row r="1516" spans="4:19" s="14" customFormat="1" ht="15.75" customHeight="1">
      <c r="D1516" s="174"/>
      <c r="E1516" s="175" t="s">
        <v>729</v>
      </c>
      <c r="G1516" s="176">
        <v>21.75</v>
      </c>
      <c r="P1516" s="174" t="s">
        <v>320</v>
      </c>
      <c r="Q1516" s="174" t="s">
        <v>320</v>
      </c>
      <c r="R1516" s="174" t="s">
        <v>322</v>
      </c>
      <c r="S1516" s="174" t="s">
        <v>311</v>
      </c>
    </row>
    <row r="1517" spans="4:19" s="14" customFormat="1" ht="15.75" customHeight="1">
      <c r="D1517" s="171"/>
      <c r="E1517" s="172" t="s">
        <v>730</v>
      </c>
      <c r="G1517" s="180"/>
      <c r="P1517" s="171" t="s">
        <v>320</v>
      </c>
      <c r="Q1517" s="171" t="s">
        <v>314</v>
      </c>
      <c r="R1517" s="171" t="s">
        <v>322</v>
      </c>
      <c r="S1517" s="171" t="s">
        <v>311</v>
      </c>
    </row>
    <row r="1518" spans="4:19" s="14" customFormat="1" ht="15.75" customHeight="1">
      <c r="D1518" s="174"/>
      <c r="E1518" s="175" t="s">
        <v>731</v>
      </c>
      <c r="G1518" s="176">
        <v>63.86</v>
      </c>
      <c r="P1518" s="174" t="s">
        <v>320</v>
      </c>
      <c r="Q1518" s="174" t="s">
        <v>320</v>
      </c>
      <c r="R1518" s="174" t="s">
        <v>322</v>
      </c>
      <c r="S1518" s="174" t="s">
        <v>311</v>
      </c>
    </row>
    <row r="1519" spans="4:19" s="14" customFormat="1" ht="15.75" customHeight="1">
      <c r="D1519" s="177"/>
      <c r="E1519" s="178" t="s">
        <v>325</v>
      </c>
      <c r="G1519" s="179">
        <v>602.07</v>
      </c>
      <c r="P1519" s="177" t="s">
        <v>320</v>
      </c>
      <c r="Q1519" s="177" t="s">
        <v>326</v>
      </c>
      <c r="R1519" s="177" t="s">
        <v>322</v>
      </c>
      <c r="S1519" s="177" t="s">
        <v>314</v>
      </c>
    </row>
    <row r="1520" spans="1:16" s="14" customFormat="1" ht="13.5" customHeight="1">
      <c r="A1520" s="181" t="s">
        <v>1436</v>
      </c>
      <c r="B1520" s="181" t="s">
        <v>430</v>
      </c>
      <c r="C1520" s="181" t="s">
        <v>431</v>
      </c>
      <c r="D1520" s="182" t="s">
        <v>1437</v>
      </c>
      <c r="E1520" s="183" t="s">
        <v>1438</v>
      </c>
      <c r="F1520" s="181" t="s">
        <v>400</v>
      </c>
      <c r="G1520" s="184">
        <v>662.277</v>
      </c>
      <c r="H1520" s="185"/>
      <c r="I1520" s="185">
        <f>ROUND(G1520*H1520,2)</f>
        <v>0</v>
      </c>
      <c r="J1520" s="186">
        <v>0.01</v>
      </c>
      <c r="K1520" s="184">
        <f>G1520*J1520</f>
        <v>6.622770000000001</v>
      </c>
      <c r="L1520" s="186">
        <v>0</v>
      </c>
      <c r="M1520" s="184">
        <f>G1520*L1520</f>
        <v>0</v>
      </c>
      <c r="N1520" s="187">
        <v>20</v>
      </c>
      <c r="O1520" s="188">
        <v>32</v>
      </c>
      <c r="P1520" s="189" t="s">
        <v>320</v>
      </c>
    </row>
    <row r="1521" spans="1:16" s="14" customFormat="1" ht="24" customHeight="1">
      <c r="A1521" s="163" t="s">
        <v>1439</v>
      </c>
      <c r="B1521" s="163" t="s">
        <v>315</v>
      </c>
      <c r="C1521" s="163" t="s">
        <v>1388</v>
      </c>
      <c r="D1521" s="164" t="s">
        <v>1440</v>
      </c>
      <c r="E1521" s="165" t="s">
        <v>1441</v>
      </c>
      <c r="F1521" s="163" t="s">
        <v>400</v>
      </c>
      <c r="G1521" s="166">
        <v>21.01</v>
      </c>
      <c r="H1521" s="167"/>
      <c r="I1521" s="167">
        <f>ROUND(G1521*H1521,2)</f>
        <v>0</v>
      </c>
      <c r="J1521" s="168">
        <v>0.00036</v>
      </c>
      <c r="K1521" s="166">
        <f>G1521*J1521</f>
        <v>0.007563600000000001</v>
      </c>
      <c r="L1521" s="168">
        <v>0</v>
      </c>
      <c r="M1521" s="166">
        <f>G1521*L1521</f>
        <v>0</v>
      </c>
      <c r="N1521" s="169">
        <v>20</v>
      </c>
      <c r="O1521" s="170">
        <v>16</v>
      </c>
      <c r="P1521" s="14" t="s">
        <v>320</v>
      </c>
    </row>
    <row r="1522" spans="4:19" s="14" customFormat="1" ht="15.75" customHeight="1">
      <c r="D1522" s="171"/>
      <c r="E1522" s="172" t="s">
        <v>1442</v>
      </c>
      <c r="G1522" s="173"/>
      <c r="P1522" s="171" t="s">
        <v>320</v>
      </c>
      <c r="Q1522" s="171" t="s">
        <v>314</v>
      </c>
      <c r="R1522" s="171" t="s">
        <v>322</v>
      </c>
      <c r="S1522" s="171" t="s">
        <v>311</v>
      </c>
    </row>
    <row r="1523" spans="4:19" s="14" customFormat="1" ht="15.75" customHeight="1">
      <c r="D1523" s="171"/>
      <c r="E1523" s="172" t="s">
        <v>744</v>
      </c>
      <c r="G1523" s="173"/>
      <c r="P1523" s="171" t="s">
        <v>320</v>
      </c>
      <c r="Q1523" s="171" t="s">
        <v>314</v>
      </c>
      <c r="R1523" s="171" t="s">
        <v>322</v>
      </c>
      <c r="S1523" s="171" t="s">
        <v>311</v>
      </c>
    </row>
    <row r="1524" spans="4:19" s="14" customFormat="1" ht="15.75" customHeight="1">
      <c r="D1524" s="174"/>
      <c r="E1524" s="175" t="s">
        <v>745</v>
      </c>
      <c r="G1524" s="176">
        <v>21.01</v>
      </c>
      <c r="P1524" s="174" t="s">
        <v>320</v>
      </c>
      <c r="Q1524" s="174" t="s">
        <v>320</v>
      </c>
      <c r="R1524" s="174" t="s">
        <v>322</v>
      </c>
      <c r="S1524" s="174" t="s">
        <v>311</v>
      </c>
    </row>
    <row r="1525" spans="4:19" s="14" customFormat="1" ht="15.75" customHeight="1">
      <c r="D1525" s="177"/>
      <c r="E1525" s="178" t="s">
        <v>325</v>
      </c>
      <c r="G1525" s="179">
        <v>21.01</v>
      </c>
      <c r="P1525" s="177" t="s">
        <v>320</v>
      </c>
      <c r="Q1525" s="177" t="s">
        <v>326</v>
      </c>
      <c r="R1525" s="177" t="s">
        <v>322</v>
      </c>
      <c r="S1525" s="177" t="s">
        <v>314</v>
      </c>
    </row>
    <row r="1526" spans="1:16" s="14" customFormat="1" ht="13.5" customHeight="1">
      <c r="A1526" s="181" t="s">
        <v>1443</v>
      </c>
      <c r="B1526" s="181" t="s">
        <v>430</v>
      </c>
      <c r="C1526" s="181" t="s">
        <v>431</v>
      </c>
      <c r="D1526" s="182" t="s">
        <v>1444</v>
      </c>
      <c r="E1526" s="183" t="s">
        <v>1445</v>
      </c>
      <c r="F1526" s="181" t="s">
        <v>400</v>
      </c>
      <c r="G1526" s="184">
        <v>23.111</v>
      </c>
      <c r="H1526" s="185"/>
      <c r="I1526" s="185">
        <f>ROUND(G1526*H1526,2)</f>
        <v>0</v>
      </c>
      <c r="J1526" s="186">
        <v>0.0026</v>
      </c>
      <c r="K1526" s="184">
        <f>G1526*J1526</f>
        <v>0.0600886</v>
      </c>
      <c r="L1526" s="186">
        <v>0</v>
      </c>
      <c r="M1526" s="184">
        <f>G1526*L1526</f>
        <v>0</v>
      </c>
      <c r="N1526" s="187">
        <v>20</v>
      </c>
      <c r="O1526" s="188">
        <v>32</v>
      </c>
      <c r="P1526" s="189" t="s">
        <v>320</v>
      </c>
    </row>
    <row r="1527" spans="1:16" s="14" customFormat="1" ht="13.5" customHeight="1">
      <c r="A1527" s="163" t="s">
        <v>1446</v>
      </c>
      <c r="B1527" s="163" t="s">
        <v>315</v>
      </c>
      <c r="C1527" s="163" t="s">
        <v>1388</v>
      </c>
      <c r="D1527" s="164" t="s">
        <v>1447</v>
      </c>
      <c r="E1527" s="165" t="s">
        <v>1448</v>
      </c>
      <c r="F1527" s="163" t="s">
        <v>400</v>
      </c>
      <c r="G1527" s="166">
        <v>677.63</v>
      </c>
      <c r="H1527" s="167"/>
      <c r="I1527" s="167">
        <f>ROUND(G1527*H1527,2)</f>
        <v>0</v>
      </c>
      <c r="J1527" s="168">
        <v>3E-05</v>
      </c>
      <c r="K1527" s="166">
        <f>G1527*J1527</f>
        <v>0.0203289</v>
      </c>
      <c r="L1527" s="168">
        <v>0</v>
      </c>
      <c r="M1527" s="166">
        <f>G1527*L1527</f>
        <v>0</v>
      </c>
      <c r="N1527" s="169">
        <v>20</v>
      </c>
      <c r="O1527" s="170">
        <v>16</v>
      </c>
      <c r="P1527" s="14" t="s">
        <v>320</v>
      </c>
    </row>
    <row r="1528" spans="4:19" s="14" customFormat="1" ht="15.75" customHeight="1">
      <c r="D1528" s="171"/>
      <c r="E1528" s="172" t="s">
        <v>1371</v>
      </c>
      <c r="G1528" s="173"/>
      <c r="P1528" s="171" t="s">
        <v>320</v>
      </c>
      <c r="Q1528" s="171" t="s">
        <v>314</v>
      </c>
      <c r="R1528" s="171" t="s">
        <v>322</v>
      </c>
      <c r="S1528" s="171" t="s">
        <v>311</v>
      </c>
    </row>
    <row r="1529" spans="4:19" s="14" customFormat="1" ht="15.75" customHeight="1">
      <c r="D1529" s="171"/>
      <c r="E1529" s="172" t="s">
        <v>712</v>
      </c>
      <c r="G1529" s="173"/>
      <c r="P1529" s="171" t="s">
        <v>320</v>
      </c>
      <c r="Q1529" s="171" t="s">
        <v>314</v>
      </c>
      <c r="R1529" s="171" t="s">
        <v>322</v>
      </c>
      <c r="S1529" s="171" t="s">
        <v>311</v>
      </c>
    </row>
    <row r="1530" spans="4:19" s="14" customFormat="1" ht="15.75" customHeight="1">
      <c r="D1530" s="174"/>
      <c r="E1530" s="175" t="s">
        <v>1449</v>
      </c>
      <c r="G1530" s="176">
        <v>21.6</v>
      </c>
      <c r="P1530" s="174" t="s">
        <v>320</v>
      </c>
      <c r="Q1530" s="174" t="s">
        <v>320</v>
      </c>
      <c r="R1530" s="174" t="s">
        <v>322</v>
      </c>
      <c r="S1530" s="174" t="s">
        <v>311</v>
      </c>
    </row>
    <row r="1531" spans="4:19" s="14" customFormat="1" ht="15.75" customHeight="1">
      <c r="D1531" s="171"/>
      <c r="E1531" s="172" t="s">
        <v>714</v>
      </c>
      <c r="G1531" s="180"/>
      <c r="P1531" s="171" t="s">
        <v>320</v>
      </c>
      <c r="Q1531" s="171" t="s">
        <v>314</v>
      </c>
      <c r="R1531" s="171" t="s">
        <v>322</v>
      </c>
      <c r="S1531" s="171" t="s">
        <v>311</v>
      </c>
    </row>
    <row r="1532" spans="4:19" s="14" customFormat="1" ht="15.75" customHeight="1">
      <c r="D1532" s="174"/>
      <c r="E1532" s="175" t="s">
        <v>715</v>
      </c>
      <c r="G1532" s="176">
        <v>21.04</v>
      </c>
      <c r="P1532" s="174" t="s">
        <v>320</v>
      </c>
      <c r="Q1532" s="174" t="s">
        <v>320</v>
      </c>
      <c r="R1532" s="174" t="s">
        <v>322</v>
      </c>
      <c r="S1532" s="174" t="s">
        <v>311</v>
      </c>
    </row>
    <row r="1533" spans="4:19" s="14" customFormat="1" ht="15.75" customHeight="1">
      <c r="D1533" s="171"/>
      <c r="E1533" s="172" t="s">
        <v>716</v>
      </c>
      <c r="G1533" s="180"/>
      <c r="P1533" s="171" t="s">
        <v>320</v>
      </c>
      <c r="Q1533" s="171" t="s">
        <v>314</v>
      </c>
      <c r="R1533" s="171" t="s">
        <v>322</v>
      </c>
      <c r="S1533" s="171" t="s">
        <v>311</v>
      </c>
    </row>
    <row r="1534" spans="4:19" s="14" customFormat="1" ht="15.75" customHeight="1">
      <c r="D1534" s="174"/>
      <c r="E1534" s="175" t="s">
        <v>717</v>
      </c>
      <c r="G1534" s="176">
        <v>21.22</v>
      </c>
      <c r="P1534" s="174" t="s">
        <v>320</v>
      </c>
      <c r="Q1534" s="174" t="s">
        <v>320</v>
      </c>
      <c r="R1534" s="174" t="s">
        <v>322</v>
      </c>
      <c r="S1534" s="174" t="s">
        <v>311</v>
      </c>
    </row>
    <row r="1535" spans="4:19" s="14" customFormat="1" ht="15.75" customHeight="1">
      <c r="D1535" s="171"/>
      <c r="E1535" s="172" t="s">
        <v>718</v>
      </c>
      <c r="G1535" s="180"/>
      <c r="P1535" s="171" t="s">
        <v>320</v>
      </c>
      <c r="Q1535" s="171" t="s">
        <v>314</v>
      </c>
      <c r="R1535" s="171" t="s">
        <v>322</v>
      </c>
      <c r="S1535" s="171" t="s">
        <v>311</v>
      </c>
    </row>
    <row r="1536" spans="4:19" s="14" customFormat="1" ht="15.75" customHeight="1">
      <c r="D1536" s="174"/>
      <c r="E1536" s="175" t="s">
        <v>719</v>
      </c>
      <c r="G1536" s="176">
        <v>20.1</v>
      </c>
      <c r="P1536" s="174" t="s">
        <v>320</v>
      </c>
      <c r="Q1536" s="174" t="s">
        <v>320</v>
      </c>
      <c r="R1536" s="174" t="s">
        <v>322</v>
      </c>
      <c r="S1536" s="174" t="s">
        <v>311</v>
      </c>
    </row>
    <row r="1537" spans="4:19" s="14" customFormat="1" ht="15.75" customHeight="1">
      <c r="D1537" s="171"/>
      <c r="E1537" s="172" t="s">
        <v>720</v>
      </c>
      <c r="G1537" s="180"/>
      <c r="P1537" s="171" t="s">
        <v>320</v>
      </c>
      <c r="Q1537" s="171" t="s">
        <v>314</v>
      </c>
      <c r="R1537" s="171" t="s">
        <v>322</v>
      </c>
      <c r="S1537" s="171" t="s">
        <v>311</v>
      </c>
    </row>
    <row r="1538" spans="4:19" s="14" customFormat="1" ht="15.75" customHeight="1">
      <c r="D1538" s="174"/>
      <c r="E1538" s="175" t="s">
        <v>721</v>
      </c>
      <c r="G1538" s="176">
        <v>22.82</v>
      </c>
      <c r="P1538" s="174" t="s">
        <v>320</v>
      </c>
      <c r="Q1538" s="174" t="s">
        <v>320</v>
      </c>
      <c r="R1538" s="174" t="s">
        <v>322</v>
      </c>
      <c r="S1538" s="174" t="s">
        <v>311</v>
      </c>
    </row>
    <row r="1539" spans="4:19" s="14" customFormat="1" ht="15.75" customHeight="1">
      <c r="D1539" s="171"/>
      <c r="E1539" s="172" t="s">
        <v>722</v>
      </c>
      <c r="G1539" s="180"/>
      <c r="P1539" s="171" t="s">
        <v>320</v>
      </c>
      <c r="Q1539" s="171" t="s">
        <v>314</v>
      </c>
      <c r="R1539" s="171" t="s">
        <v>322</v>
      </c>
      <c r="S1539" s="171" t="s">
        <v>311</v>
      </c>
    </row>
    <row r="1540" spans="4:19" s="14" customFormat="1" ht="15.75" customHeight="1">
      <c r="D1540" s="174"/>
      <c r="E1540" s="175" t="s">
        <v>1450</v>
      </c>
      <c r="G1540" s="176">
        <v>22.55</v>
      </c>
      <c r="P1540" s="174" t="s">
        <v>320</v>
      </c>
      <c r="Q1540" s="174" t="s">
        <v>320</v>
      </c>
      <c r="R1540" s="174" t="s">
        <v>322</v>
      </c>
      <c r="S1540" s="174" t="s">
        <v>311</v>
      </c>
    </row>
    <row r="1541" spans="4:19" s="14" customFormat="1" ht="15.75" customHeight="1">
      <c r="D1541" s="171"/>
      <c r="E1541" s="172" t="s">
        <v>724</v>
      </c>
      <c r="G1541" s="180"/>
      <c r="P1541" s="171" t="s">
        <v>320</v>
      </c>
      <c r="Q1541" s="171" t="s">
        <v>314</v>
      </c>
      <c r="R1541" s="171" t="s">
        <v>322</v>
      </c>
      <c r="S1541" s="171" t="s">
        <v>311</v>
      </c>
    </row>
    <row r="1542" spans="4:19" s="14" customFormat="1" ht="15.75" customHeight="1">
      <c r="D1542" s="174"/>
      <c r="E1542" s="175" t="s">
        <v>725</v>
      </c>
      <c r="G1542" s="176">
        <v>86.2</v>
      </c>
      <c r="P1542" s="174" t="s">
        <v>320</v>
      </c>
      <c r="Q1542" s="174" t="s">
        <v>320</v>
      </c>
      <c r="R1542" s="174" t="s">
        <v>322</v>
      </c>
      <c r="S1542" s="174" t="s">
        <v>311</v>
      </c>
    </row>
    <row r="1543" spans="4:19" s="14" customFormat="1" ht="15.75" customHeight="1">
      <c r="D1543" s="171"/>
      <c r="E1543" s="172" t="s">
        <v>726</v>
      </c>
      <c r="G1543" s="180"/>
      <c r="P1543" s="171" t="s">
        <v>320</v>
      </c>
      <c r="Q1543" s="171" t="s">
        <v>314</v>
      </c>
      <c r="R1543" s="171" t="s">
        <v>322</v>
      </c>
      <c r="S1543" s="171" t="s">
        <v>311</v>
      </c>
    </row>
    <row r="1544" spans="4:19" s="14" customFormat="1" ht="15.75" customHeight="1">
      <c r="D1544" s="174"/>
      <c r="E1544" s="175" t="s">
        <v>727</v>
      </c>
      <c r="G1544" s="176">
        <v>21.94</v>
      </c>
      <c r="P1544" s="174" t="s">
        <v>320</v>
      </c>
      <c r="Q1544" s="174" t="s">
        <v>320</v>
      </c>
      <c r="R1544" s="174" t="s">
        <v>322</v>
      </c>
      <c r="S1544" s="174" t="s">
        <v>311</v>
      </c>
    </row>
    <row r="1545" spans="4:19" s="14" customFormat="1" ht="15.75" customHeight="1">
      <c r="D1545" s="171"/>
      <c r="E1545" s="172" t="s">
        <v>734</v>
      </c>
      <c r="G1545" s="180"/>
      <c r="P1545" s="171" t="s">
        <v>320</v>
      </c>
      <c r="Q1545" s="171" t="s">
        <v>314</v>
      </c>
      <c r="R1545" s="171" t="s">
        <v>322</v>
      </c>
      <c r="S1545" s="171" t="s">
        <v>311</v>
      </c>
    </row>
    <row r="1546" spans="4:19" s="14" customFormat="1" ht="15.75" customHeight="1">
      <c r="D1546" s="174"/>
      <c r="E1546" s="175" t="s">
        <v>735</v>
      </c>
      <c r="G1546" s="176">
        <v>23.67</v>
      </c>
      <c r="P1546" s="174" t="s">
        <v>320</v>
      </c>
      <c r="Q1546" s="174" t="s">
        <v>320</v>
      </c>
      <c r="R1546" s="174" t="s">
        <v>322</v>
      </c>
      <c r="S1546" s="174" t="s">
        <v>311</v>
      </c>
    </row>
    <row r="1547" spans="4:19" s="14" customFormat="1" ht="15.75" customHeight="1">
      <c r="D1547" s="171"/>
      <c r="E1547" s="172" t="s">
        <v>736</v>
      </c>
      <c r="G1547" s="180"/>
      <c r="P1547" s="171" t="s">
        <v>320</v>
      </c>
      <c r="Q1547" s="171" t="s">
        <v>314</v>
      </c>
      <c r="R1547" s="171" t="s">
        <v>322</v>
      </c>
      <c r="S1547" s="171" t="s">
        <v>311</v>
      </c>
    </row>
    <row r="1548" spans="4:19" s="14" customFormat="1" ht="15.75" customHeight="1">
      <c r="D1548" s="174"/>
      <c r="E1548" s="175" t="s">
        <v>737</v>
      </c>
      <c r="G1548" s="176">
        <v>43.18</v>
      </c>
      <c r="P1548" s="174" t="s">
        <v>320</v>
      </c>
      <c r="Q1548" s="174" t="s">
        <v>320</v>
      </c>
      <c r="R1548" s="174" t="s">
        <v>322</v>
      </c>
      <c r="S1548" s="174" t="s">
        <v>311</v>
      </c>
    </row>
    <row r="1549" spans="4:19" s="14" customFormat="1" ht="15.75" customHeight="1">
      <c r="D1549" s="171"/>
      <c r="E1549" s="172" t="s">
        <v>738</v>
      </c>
      <c r="G1549" s="180"/>
      <c r="P1549" s="171" t="s">
        <v>320</v>
      </c>
      <c r="Q1549" s="171" t="s">
        <v>314</v>
      </c>
      <c r="R1549" s="171" t="s">
        <v>322</v>
      </c>
      <c r="S1549" s="171" t="s">
        <v>311</v>
      </c>
    </row>
    <row r="1550" spans="4:19" s="14" customFormat="1" ht="15.75" customHeight="1">
      <c r="D1550" s="174"/>
      <c r="E1550" s="175" t="s">
        <v>739</v>
      </c>
      <c r="G1550" s="176">
        <v>21.39</v>
      </c>
      <c r="P1550" s="174" t="s">
        <v>320</v>
      </c>
      <c r="Q1550" s="174" t="s">
        <v>320</v>
      </c>
      <c r="R1550" s="174" t="s">
        <v>322</v>
      </c>
      <c r="S1550" s="174" t="s">
        <v>311</v>
      </c>
    </row>
    <row r="1551" spans="4:19" s="14" customFormat="1" ht="15.75" customHeight="1">
      <c r="D1551" s="171"/>
      <c r="E1551" s="172" t="s">
        <v>740</v>
      </c>
      <c r="G1551" s="180"/>
      <c r="P1551" s="171" t="s">
        <v>320</v>
      </c>
      <c r="Q1551" s="171" t="s">
        <v>314</v>
      </c>
      <c r="R1551" s="171" t="s">
        <v>322</v>
      </c>
      <c r="S1551" s="171" t="s">
        <v>311</v>
      </c>
    </row>
    <row r="1552" spans="4:19" s="14" customFormat="1" ht="24" customHeight="1">
      <c r="D1552" s="174"/>
      <c r="E1552" s="175" t="s">
        <v>741</v>
      </c>
      <c r="G1552" s="176">
        <v>351.92</v>
      </c>
      <c r="P1552" s="174" t="s">
        <v>320</v>
      </c>
      <c r="Q1552" s="174" t="s">
        <v>320</v>
      </c>
      <c r="R1552" s="174" t="s">
        <v>322</v>
      </c>
      <c r="S1552" s="174" t="s">
        <v>311</v>
      </c>
    </row>
    <row r="1553" spans="4:19" s="14" customFormat="1" ht="15.75" customHeight="1">
      <c r="D1553" s="177"/>
      <c r="E1553" s="178" t="s">
        <v>325</v>
      </c>
      <c r="G1553" s="179">
        <v>677.63</v>
      </c>
      <c r="P1553" s="177" t="s">
        <v>320</v>
      </c>
      <c r="Q1553" s="177" t="s">
        <v>326</v>
      </c>
      <c r="R1553" s="177" t="s">
        <v>322</v>
      </c>
      <c r="S1553" s="177" t="s">
        <v>314</v>
      </c>
    </row>
    <row r="1554" spans="1:16" s="14" customFormat="1" ht="13.5" customHeight="1">
      <c r="A1554" s="181" t="s">
        <v>1451</v>
      </c>
      <c r="B1554" s="181" t="s">
        <v>430</v>
      </c>
      <c r="C1554" s="181" t="s">
        <v>431</v>
      </c>
      <c r="D1554" s="182" t="s">
        <v>1452</v>
      </c>
      <c r="E1554" s="183" t="s">
        <v>1453</v>
      </c>
      <c r="F1554" s="181" t="s">
        <v>400</v>
      </c>
      <c r="G1554" s="184">
        <v>745.393</v>
      </c>
      <c r="H1554" s="185"/>
      <c r="I1554" s="185">
        <f>ROUND(G1554*H1554,2)</f>
        <v>0</v>
      </c>
      <c r="J1554" s="186">
        <v>0.00235</v>
      </c>
      <c r="K1554" s="184">
        <f>G1554*J1554</f>
        <v>1.7516735500000002</v>
      </c>
      <c r="L1554" s="186">
        <v>0</v>
      </c>
      <c r="M1554" s="184">
        <f>G1554*L1554</f>
        <v>0</v>
      </c>
      <c r="N1554" s="187">
        <v>20</v>
      </c>
      <c r="O1554" s="188">
        <v>32</v>
      </c>
      <c r="P1554" s="189" t="s">
        <v>320</v>
      </c>
    </row>
    <row r="1555" spans="1:16" s="14" customFormat="1" ht="13.5" customHeight="1">
      <c r="A1555" s="163" t="s">
        <v>1454</v>
      </c>
      <c r="B1555" s="163" t="s">
        <v>315</v>
      </c>
      <c r="C1555" s="163" t="s">
        <v>1388</v>
      </c>
      <c r="D1555" s="164" t="s">
        <v>1455</v>
      </c>
      <c r="E1555" s="165" t="s">
        <v>1456</v>
      </c>
      <c r="F1555" s="163" t="s">
        <v>400</v>
      </c>
      <c r="G1555" s="166">
        <v>1353.86</v>
      </c>
      <c r="H1555" s="167"/>
      <c r="I1555" s="167">
        <f>ROUND(G1555*H1555,2)</f>
        <v>0</v>
      </c>
      <c r="J1555" s="168">
        <v>0.00578</v>
      </c>
      <c r="K1555" s="166">
        <f>G1555*J1555</f>
        <v>7.8253108</v>
      </c>
      <c r="L1555" s="168">
        <v>0</v>
      </c>
      <c r="M1555" s="166">
        <f>G1555*L1555</f>
        <v>0</v>
      </c>
      <c r="N1555" s="169">
        <v>20</v>
      </c>
      <c r="O1555" s="170">
        <v>16</v>
      </c>
      <c r="P1555" s="14" t="s">
        <v>320</v>
      </c>
    </row>
    <row r="1556" spans="4:19" s="14" customFormat="1" ht="15.75" customHeight="1">
      <c r="D1556" s="171"/>
      <c r="E1556" s="172" t="s">
        <v>1457</v>
      </c>
      <c r="G1556" s="173"/>
      <c r="P1556" s="171" t="s">
        <v>320</v>
      </c>
      <c r="Q1556" s="171" t="s">
        <v>314</v>
      </c>
      <c r="R1556" s="171" t="s">
        <v>322</v>
      </c>
      <c r="S1556" s="171" t="s">
        <v>311</v>
      </c>
    </row>
    <row r="1557" spans="4:19" s="14" customFormat="1" ht="15.75" customHeight="1">
      <c r="D1557" s="171"/>
      <c r="E1557" s="172" t="s">
        <v>695</v>
      </c>
      <c r="G1557" s="173"/>
      <c r="P1557" s="171" t="s">
        <v>320</v>
      </c>
      <c r="Q1557" s="171" t="s">
        <v>314</v>
      </c>
      <c r="R1557" s="171" t="s">
        <v>322</v>
      </c>
      <c r="S1557" s="171" t="s">
        <v>311</v>
      </c>
    </row>
    <row r="1558" spans="4:19" s="14" customFormat="1" ht="15.75" customHeight="1">
      <c r="D1558" s="171"/>
      <c r="E1558" s="172" t="s">
        <v>459</v>
      </c>
      <c r="G1558" s="173"/>
      <c r="P1558" s="171" t="s">
        <v>320</v>
      </c>
      <c r="Q1558" s="171" t="s">
        <v>314</v>
      </c>
      <c r="R1558" s="171" t="s">
        <v>322</v>
      </c>
      <c r="S1558" s="171" t="s">
        <v>311</v>
      </c>
    </row>
    <row r="1559" spans="4:19" s="14" customFormat="1" ht="15.75" customHeight="1">
      <c r="D1559" s="174"/>
      <c r="E1559" s="175" t="s">
        <v>696</v>
      </c>
      <c r="G1559" s="176">
        <v>32.41</v>
      </c>
      <c r="P1559" s="174" t="s">
        <v>320</v>
      </c>
      <c r="Q1559" s="174" t="s">
        <v>320</v>
      </c>
      <c r="R1559" s="174" t="s">
        <v>322</v>
      </c>
      <c r="S1559" s="174" t="s">
        <v>311</v>
      </c>
    </row>
    <row r="1560" spans="4:19" s="14" customFormat="1" ht="15.75" customHeight="1">
      <c r="D1560" s="171"/>
      <c r="E1560" s="172" t="s">
        <v>1442</v>
      </c>
      <c r="G1560" s="180"/>
      <c r="P1560" s="171" t="s">
        <v>320</v>
      </c>
      <c r="Q1560" s="171" t="s">
        <v>314</v>
      </c>
      <c r="R1560" s="171" t="s">
        <v>322</v>
      </c>
      <c r="S1560" s="171" t="s">
        <v>311</v>
      </c>
    </row>
    <row r="1561" spans="4:19" s="14" customFormat="1" ht="15.75" customHeight="1">
      <c r="D1561" s="171"/>
      <c r="E1561" s="172" t="s">
        <v>744</v>
      </c>
      <c r="G1561" s="180"/>
      <c r="P1561" s="171" t="s">
        <v>320</v>
      </c>
      <c r="Q1561" s="171" t="s">
        <v>314</v>
      </c>
      <c r="R1561" s="171" t="s">
        <v>322</v>
      </c>
      <c r="S1561" s="171" t="s">
        <v>311</v>
      </c>
    </row>
    <row r="1562" spans="4:19" s="14" customFormat="1" ht="15.75" customHeight="1">
      <c r="D1562" s="174"/>
      <c r="E1562" s="175" t="s">
        <v>745</v>
      </c>
      <c r="G1562" s="176">
        <v>21.01</v>
      </c>
      <c r="P1562" s="174" t="s">
        <v>320</v>
      </c>
      <c r="Q1562" s="174" t="s">
        <v>320</v>
      </c>
      <c r="R1562" s="174" t="s">
        <v>322</v>
      </c>
      <c r="S1562" s="174" t="s">
        <v>311</v>
      </c>
    </row>
    <row r="1563" spans="4:19" s="14" customFormat="1" ht="15.75" customHeight="1">
      <c r="D1563" s="171"/>
      <c r="E1563" s="172" t="s">
        <v>473</v>
      </c>
      <c r="G1563" s="180"/>
      <c r="P1563" s="171" t="s">
        <v>320</v>
      </c>
      <c r="Q1563" s="171" t="s">
        <v>314</v>
      </c>
      <c r="R1563" s="171" t="s">
        <v>322</v>
      </c>
      <c r="S1563" s="171" t="s">
        <v>311</v>
      </c>
    </row>
    <row r="1564" spans="4:19" s="14" customFormat="1" ht="15.75" customHeight="1">
      <c r="D1564" s="174"/>
      <c r="E1564" s="175" t="s">
        <v>701</v>
      </c>
      <c r="G1564" s="176">
        <v>20.74</v>
      </c>
      <c r="P1564" s="174" t="s">
        <v>320</v>
      </c>
      <c r="Q1564" s="174" t="s">
        <v>320</v>
      </c>
      <c r="R1564" s="174" t="s">
        <v>322</v>
      </c>
      <c r="S1564" s="174" t="s">
        <v>311</v>
      </c>
    </row>
    <row r="1565" spans="4:19" s="14" customFormat="1" ht="15.75" customHeight="1">
      <c r="D1565" s="171"/>
      <c r="E1565" s="172" t="s">
        <v>1458</v>
      </c>
      <c r="G1565" s="180"/>
      <c r="P1565" s="171" t="s">
        <v>320</v>
      </c>
      <c r="Q1565" s="171" t="s">
        <v>314</v>
      </c>
      <c r="R1565" s="171" t="s">
        <v>322</v>
      </c>
      <c r="S1565" s="171" t="s">
        <v>311</v>
      </c>
    </row>
    <row r="1566" spans="4:19" s="14" customFormat="1" ht="15.75" customHeight="1">
      <c r="D1566" s="174"/>
      <c r="E1566" s="175" t="s">
        <v>1459</v>
      </c>
      <c r="G1566" s="176">
        <v>677.63</v>
      </c>
      <c r="P1566" s="174" t="s">
        <v>320</v>
      </c>
      <c r="Q1566" s="174" t="s">
        <v>320</v>
      </c>
      <c r="R1566" s="174" t="s">
        <v>322</v>
      </c>
      <c r="S1566" s="174" t="s">
        <v>311</v>
      </c>
    </row>
    <row r="1567" spans="4:19" s="14" customFormat="1" ht="15.75" customHeight="1">
      <c r="D1567" s="171"/>
      <c r="E1567" s="172" t="s">
        <v>1460</v>
      </c>
      <c r="G1567" s="180"/>
      <c r="P1567" s="171" t="s">
        <v>320</v>
      </c>
      <c r="Q1567" s="171" t="s">
        <v>314</v>
      </c>
      <c r="R1567" s="171" t="s">
        <v>322</v>
      </c>
      <c r="S1567" s="171" t="s">
        <v>311</v>
      </c>
    </row>
    <row r="1568" spans="4:19" s="14" customFormat="1" ht="15.75" customHeight="1">
      <c r="D1568" s="174"/>
      <c r="E1568" s="175" t="s">
        <v>1461</v>
      </c>
      <c r="G1568" s="176">
        <v>602.07</v>
      </c>
      <c r="P1568" s="174" t="s">
        <v>320</v>
      </c>
      <c r="Q1568" s="174" t="s">
        <v>320</v>
      </c>
      <c r="R1568" s="174" t="s">
        <v>322</v>
      </c>
      <c r="S1568" s="174" t="s">
        <v>311</v>
      </c>
    </row>
    <row r="1569" spans="4:19" s="14" customFormat="1" ht="15.75" customHeight="1">
      <c r="D1569" s="177"/>
      <c r="E1569" s="178" t="s">
        <v>325</v>
      </c>
      <c r="G1569" s="179">
        <v>1353.86</v>
      </c>
      <c r="P1569" s="177" t="s">
        <v>320</v>
      </c>
      <c r="Q1569" s="177" t="s">
        <v>326</v>
      </c>
      <c r="R1569" s="177" t="s">
        <v>322</v>
      </c>
      <c r="S1569" s="177" t="s">
        <v>314</v>
      </c>
    </row>
    <row r="1570" spans="1:16" s="14" customFormat="1" ht="13.5" customHeight="1">
      <c r="A1570" s="163" t="s">
        <v>1462</v>
      </c>
      <c r="B1570" s="163" t="s">
        <v>315</v>
      </c>
      <c r="C1570" s="163" t="s">
        <v>1388</v>
      </c>
      <c r="D1570" s="164" t="s">
        <v>1463</v>
      </c>
      <c r="E1570" s="165" t="s">
        <v>1464</v>
      </c>
      <c r="F1570" s="163" t="s">
        <v>251</v>
      </c>
      <c r="G1570" s="166">
        <v>10091.99</v>
      </c>
      <c r="H1570" s="167"/>
      <c r="I1570" s="167">
        <f>ROUND(G1570*H1570,2)</f>
        <v>0</v>
      </c>
      <c r="J1570" s="168">
        <v>0</v>
      </c>
      <c r="K1570" s="166">
        <f>G1570*J1570</f>
        <v>0</v>
      </c>
      <c r="L1570" s="168">
        <v>0</v>
      </c>
      <c r="M1570" s="166">
        <f>G1570*L1570</f>
        <v>0</v>
      </c>
      <c r="N1570" s="169">
        <v>20</v>
      </c>
      <c r="O1570" s="170">
        <v>16</v>
      </c>
      <c r="P1570" s="14" t="s">
        <v>320</v>
      </c>
    </row>
    <row r="1571" spans="2:16" s="136" customFormat="1" ht="12.75" customHeight="1">
      <c r="B1571" s="141" t="s">
        <v>268</v>
      </c>
      <c r="D1571" s="142" t="s">
        <v>1465</v>
      </c>
      <c r="E1571" s="142" t="s">
        <v>1466</v>
      </c>
      <c r="I1571" s="143">
        <f>SUM(I1572:I1625)</f>
        <v>0</v>
      </c>
      <c r="K1571" s="144">
        <f>SUM(K1572:K1625)</f>
        <v>4.5296565</v>
      </c>
      <c r="M1571" s="144">
        <f>SUM(M1572:M1625)</f>
        <v>12.95952</v>
      </c>
      <c r="P1571" s="142" t="s">
        <v>314</v>
      </c>
    </row>
    <row r="1572" spans="1:16" s="14" customFormat="1" ht="13.5" customHeight="1">
      <c r="A1572" s="163" t="s">
        <v>1467</v>
      </c>
      <c r="B1572" s="163" t="s">
        <v>315</v>
      </c>
      <c r="C1572" s="163" t="s">
        <v>1465</v>
      </c>
      <c r="D1572" s="164" t="s">
        <v>1468</v>
      </c>
      <c r="E1572" s="165" t="s">
        <v>1469</v>
      </c>
      <c r="F1572" s="163" t="s">
        <v>400</v>
      </c>
      <c r="G1572" s="166">
        <v>235.2</v>
      </c>
      <c r="H1572" s="167"/>
      <c r="I1572" s="167">
        <f>ROUND(G1572*H1572,2)</f>
        <v>0</v>
      </c>
      <c r="J1572" s="168">
        <v>0</v>
      </c>
      <c r="K1572" s="166">
        <f>G1572*J1572</f>
        <v>0</v>
      </c>
      <c r="L1572" s="168">
        <v>0.0551</v>
      </c>
      <c r="M1572" s="166">
        <f>G1572*L1572</f>
        <v>12.95952</v>
      </c>
      <c r="N1572" s="169">
        <v>20</v>
      </c>
      <c r="O1572" s="170">
        <v>16</v>
      </c>
      <c r="P1572" s="14" t="s">
        <v>320</v>
      </c>
    </row>
    <row r="1573" spans="4:19" s="14" customFormat="1" ht="15.75" customHeight="1">
      <c r="D1573" s="171"/>
      <c r="E1573" s="172" t="s">
        <v>448</v>
      </c>
      <c r="G1573" s="173"/>
      <c r="P1573" s="171" t="s">
        <v>320</v>
      </c>
      <c r="Q1573" s="171" t="s">
        <v>314</v>
      </c>
      <c r="R1573" s="171" t="s">
        <v>322</v>
      </c>
      <c r="S1573" s="171" t="s">
        <v>311</v>
      </c>
    </row>
    <row r="1574" spans="4:19" s="14" customFormat="1" ht="15.75" customHeight="1">
      <c r="D1574" s="174"/>
      <c r="E1574" s="175" t="s">
        <v>1470</v>
      </c>
      <c r="G1574" s="176">
        <v>76</v>
      </c>
      <c r="P1574" s="174" t="s">
        <v>320</v>
      </c>
      <c r="Q1574" s="174" t="s">
        <v>320</v>
      </c>
      <c r="R1574" s="174" t="s">
        <v>322</v>
      </c>
      <c r="S1574" s="174" t="s">
        <v>311</v>
      </c>
    </row>
    <row r="1575" spans="4:19" s="14" customFormat="1" ht="15.75" customHeight="1">
      <c r="D1575" s="171"/>
      <c r="E1575" s="172" t="s">
        <v>1471</v>
      </c>
      <c r="G1575" s="180"/>
      <c r="P1575" s="171" t="s">
        <v>320</v>
      </c>
      <c r="Q1575" s="171" t="s">
        <v>314</v>
      </c>
      <c r="R1575" s="171" t="s">
        <v>322</v>
      </c>
      <c r="S1575" s="171" t="s">
        <v>311</v>
      </c>
    </row>
    <row r="1576" spans="4:19" s="14" customFormat="1" ht="15.75" customHeight="1">
      <c r="D1576" s="174"/>
      <c r="E1576" s="175" t="s">
        <v>1472</v>
      </c>
      <c r="G1576" s="176">
        <v>105.6</v>
      </c>
      <c r="P1576" s="174" t="s">
        <v>320</v>
      </c>
      <c r="Q1576" s="174" t="s">
        <v>320</v>
      </c>
      <c r="R1576" s="174" t="s">
        <v>322</v>
      </c>
      <c r="S1576" s="174" t="s">
        <v>311</v>
      </c>
    </row>
    <row r="1577" spans="4:19" s="14" customFormat="1" ht="15.75" customHeight="1">
      <c r="D1577" s="171"/>
      <c r="E1577" s="172" t="s">
        <v>0</v>
      </c>
      <c r="G1577" s="180"/>
      <c r="P1577" s="171" t="s">
        <v>320</v>
      </c>
      <c r="Q1577" s="171" t="s">
        <v>314</v>
      </c>
      <c r="R1577" s="171" t="s">
        <v>322</v>
      </c>
      <c r="S1577" s="171" t="s">
        <v>311</v>
      </c>
    </row>
    <row r="1578" spans="4:19" s="14" customFormat="1" ht="15.75" customHeight="1">
      <c r="D1578" s="174"/>
      <c r="E1578" s="175" t="s">
        <v>572</v>
      </c>
      <c r="G1578" s="176">
        <v>53.6</v>
      </c>
      <c r="P1578" s="174" t="s">
        <v>320</v>
      </c>
      <c r="Q1578" s="174" t="s">
        <v>320</v>
      </c>
      <c r="R1578" s="174" t="s">
        <v>322</v>
      </c>
      <c r="S1578" s="174" t="s">
        <v>311</v>
      </c>
    </row>
    <row r="1579" spans="4:19" s="14" customFormat="1" ht="15.75" customHeight="1">
      <c r="D1579" s="177"/>
      <c r="E1579" s="178" t="s">
        <v>325</v>
      </c>
      <c r="G1579" s="179">
        <v>235.2</v>
      </c>
      <c r="P1579" s="177" t="s">
        <v>320</v>
      </c>
      <c r="Q1579" s="177" t="s">
        <v>326</v>
      </c>
      <c r="R1579" s="177" t="s">
        <v>322</v>
      </c>
      <c r="S1579" s="177" t="s">
        <v>314</v>
      </c>
    </row>
    <row r="1580" spans="1:16" s="14" customFormat="1" ht="24" customHeight="1">
      <c r="A1580" s="163" t="s">
        <v>1</v>
      </c>
      <c r="B1580" s="163" t="s">
        <v>315</v>
      </c>
      <c r="C1580" s="163" t="s">
        <v>1465</v>
      </c>
      <c r="D1580" s="164" t="s">
        <v>2</v>
      </c>
      <c r="E1580" s="165" t="s">
        <v>3</v>
      </c>
      <c r="F1580" s="163" t="s">
        <v>400</v>
      </c>
      <c r="G1580" s="166">
        <v>271.97</v>
      </c>
      <c r="H1580" s="167"/>
      <c r="I1580" s="167">
        <f>ROUND(G1580*H1580,2)</f>
        <v>0</v>
      </c>
      <c r="J1580" s="168">
        <v>0.003</v>
      </c>
      <c r="K1580" s="166">
        <f>G1580*J1580</f>
        <v>0.8159100000000001</v>
      </c>
      <c r="L1580" s="168">
        <v>0</v>
      </c>
      <c r="M1580" s="166">
        <f>G1580*L1580</f>
        <v>0</v>
      </c>
      <c r="N1580" s="169">
        <v>20</v>
      </c>
      <c r="O1580" s="170">
        <v>16</v>
      </c>
      <c r="P1580" s="14" t="s">
        <v>320</v>
      </c>
    </row>
    <row r="1581" spans="4:19" s="14" customFormat="1" ht="15.75" customHeight="1">
      <c r="D1581" s="171"/>
      <c r="E1581" s="172" t="s">
        <v>594</v>
      </c>
      <c r="G1581" s="173"/>
      <c r="P1581" s="171" t="s">
        <v>320</v>
      </c>
      <c r="Q1581" s="171" t="s">
        <v>314</v>
      </c>
      <c r="R1581" s="171" t="s">
        <v>322</v>
      </c>
      <c r="S1581" s="171" t="s">
        <v>311</v>
      </c>
    </row>
    <row r="1582" spans="4:19" s="14" customFormat="1" ht="15.75" customHeight="1">
      <c r="D1582" s="174"/>
      <c r="E1582" s="175" t="s">
        <v>4</v>
      </c>
      <c r="G1582" s="176">
        <v>13.02</v>
      </c>
      <c r="P1582" s="174" t="s">
        <v>320</v>
      </c>
      <c r="Q1582" s="174" t="s">
        <v>320</v>
      </c>
      <c r="R1582" s="174" t="s">
        <v>322</v>
      </c>
      <c r="S1582" s="174" t="s">
        <v>311</v>
      </c>
    </row>
    <row r="1583" spans="4:19" s="14" customFormat="1" ht="15.75" customHeight="1">
      <c r="D1583" s="171"/>
      <c r="E1583" s="172" t="s">
        <v>1273</v>
      </c>
      <c r="G1583" s="180"/>
      <c r="P1583" s="171" t="s">
        <v>320</v>
      </c>
      <c r="Q1583" s="171" t="s">
        <v>314</v>
      </c>
      <c r="R1583" s="171" t="s">
        <v>322</v>
      </c>
      <c r="S1583" s="171" t="s">
        <v>311</v>
      </c>
    </row>
    <row r="1584" spans="4:19" s="14" customFormat="1" ht="15.75" customHeight="1">
      <c r="D1584" s="174"/>
      <c r="E1584" s="175" t="s">
        <v>5</v>
      </c>
      <c r="G1584" s="176">
        <v>22.48</v>
      </c>
      <c r="P1584" s="174" t="s">
        <v>320</v>
      </c>
      <c r="Q1584" s="174" t="s">
        <v>320</v>
      </c>
      <c r="R1584" s="174" t="s">
        <v>322</v>
      </c>
      <c r="S1584" s="174" t="s">
        <v>311</v>
      </c>
    </row>
    <row r="1585" spans="4:19" s="14" customFormat="1" ht="15.75" customHeight="1">
      <c r="D1585" s="171"/>
      <c r="E1585" s="172" t="s">
        <v>6</v>
      </c>
      <c r="G1585" s="180"/>
      <c r="P1585" s="171" t="s">
        <v>320</v>
      </c>
      <c r="Q1585" s="171" t="s">
        <v>314</v>
      </c>
      <c r="R1585" s="171" t="s">
        <v>322</v>
      </c>
      <c r="S1585" s="171" t="s">
        <v>311</v>
      </c>
    </row>
    <row r="1586" spans="4:19" s="14" customFormat="1" ht="15.75" customHeight="1">
      <c r="D1586" s="174"/>
      <c r="E1586" s="175" t="s">
        <v>7</v>
      </c>
      <c r="G1586" s="176">
        <v>19.68</v>
      </c>
      <c r="P1586" s="174" t="s">
        <v>320</v>
      </c>
      <c r="Q1586" s="174" t="s">
        <v>320</v>
      </c>
      <c r="R1586" s="174" t="s">
        <v>322</v>
      </c>
      <c r="S1586" s="174" t="s">
        <v>311</v>
      </c>
    </row>
    <row r="1587" spans="4:19" s="14" customFormat="1" ht="15.75" customHeight="1">
      <c r="D1587" s="171"/>
      <c r="E1587" s="172" t="s">
        <v>1242</v>
      </c>
      <c r="G1587" s="180"/>
      <c r="P1587" s="171" t="s">
        <v>320</v>
      </c>
      <c r="Q1587" s="171" t="s">
        <v>314</v>
      </c>
      <c r="R1587" s="171" t="s">
        <v>322</v>
      </c>
      <c r="S1587" s="171" t="s">
        <v>311</v>
      </c>
    </row>
    <row r="1588" spans="4:19" s="14" customFormat="1" ht="15.75" customHeight="1">
      <c r="D1588" s="174"/>
      <c r="E1588" s="175" t="s">
        <v>8</v>
      </c>
      <c r="G1588" s="176">
        <v>22.88</v>
      </c>
      <c r="P1588" s="174" t="s">
        <v>320</v>
      </c>
      <c r="Q1588" s="174" t="s">
        <v>320</v>
      </c>
      <c r="R1588" s="174" t="s">
        <v>322</v>
      </c>
      <c r="S1588" s="174" t="s">
        <v>311</v>
      </c>
    </row>
    <row r="1589" spans="4:19" s="14" customFormat="1" ht="15.75" customHeight="1">
      <c r="D1589" s="171"/>
      <c r="E1589" s="172" t="s">
        <v>9</v>
      </c>
      <c r="G1589" s="180"/>
      <c r="P1589" s="171" t="s">
        <v>320</v>
      </c>
      <c r="Q1589" s="171" t="s">
        <v>314</v>
      </c>
      <c r="R1589" s="171" t="s">
        <v>322</v>
      </c>
      <c r="S1589" s="171" t="s">
        <v>311</v>
      </c>
    </row>
    <row r="1590" spans="4:19" s="14" customFormat="1" ht="15.75" customHeight="1">
      <c r="D1590" s="174"/>
      <c r="E1590" s="175" t="s">
        <v>10</v>
      </c>
      <c r="G1590" s="176">
        <v>19.2</v>
      </c>
      <c r="P1590" s="174" t="s">
        <v>320</v>
      </c>
      <c r="Q1590" s="174" t="s">
        <v>320</v>
      </c>
      <c r="R1590" s="174" t="s">
        <v>322</v>
      </c>
      <c r="S1590" s="174" t="s">
        <v>311</v>
      </c>
    </row>
    <row r="1591" spans="4:19" s="14" customFormat="1" ht="15.75" customHeight="1">
      <c r="D1591" s="171"/>
      <c r="E1591" s="172" t="s">
        <v>1276</v>
      </c>
      <c r="G1591" s="180"/>
      <c r="P1591" s="171" t="s">
        <v>320</v>
      </c>
      <c r="Q1591" s="171" t="s">
        <v>314</v>
      </c>
      <c r="R1591" s="171" t="s">
        <v>322</v>
      </c>
      <c r="S1591" s="171" t="s">
        <v>311</v>
      </c>
    </row>
    <row r="1592" spans="4:19" s="14" customFormat="1" ht="15.75" customHeight="1">
      <c r="D1592" s="174"/>
      <c r="E1592" s="175" t="s">
        <v>11</v>
      </c>
      <c r="G1592" s="176">
        <v>21.2</v>
      </c>
      <c r="P1592" s="174" t="s">
        <v>320</v>
      </c>
      <c r="Q1592" s="174" t="s">
        <v>320</v>
      </c>
      <c r="R1592" s="174" t="s">
        <v>322</v>
      </c>
      <c r="S1592" s="174" t="s">
        <v>311</v>
      </c>
    </row>
    <row r="1593" spans="4:19" s="14" customFormat="1" ht="15.75" customHeight="1">
      <c r="D1593" s="171"/>
      <c r="E1593" s="172" t="s">
        <v>1278</v>
      </c>
      <c r="G1593" s="180"/>
      <c r="P1593" s="171" t="s">
        <v>320</v>
      </c>
      <c r="Q1593" s="171" t="s">
        <v>314</v>
      </c>
      <c r="R1593" s="171" t="s">
        <v>322</v>
      </c>
      <c r="S1593" s="171" t="s">
        <v>311</v>
      </c>
    </row>
    <row r="1594" spans="4:19" s="14" customFormat="1" ht="15.75" customHeight="1">
      <c r="D1594" s="174"/>
      <c r="E1594" s="175" t="s">
        <v>12</v>
      </c>
      <c r="G1594" s="176">
        <v>23.28</v>
      </c>
      <c r="P1594" s="174" t="s">
        <v>320</v>
      </c>
      <c r="Q1594" s="174" t="s">
        <v>320</v>
      </c>
      <c r="R1594" s="174" t="s">
        <v>322</v>
      </c>
      <c r="S1594" s="174" t="s">
        <v>311</v>
      </c>
    </row>
    <row r="1595" spans="4:19" s="14" customFormat="1" ht="15.75" customHeight="1">
      <c r="D1595" s="171"/>
      <c r="E1595" s="172" t="s">
        <v>549</v>
      </c>
      <c r="G1595" s="180"/>
      <c r="P1595" s="171" t="s">
        <v>320</v>
      </c>
      <c r="Q1595" s="171" t="s">
        <v>314</v>
      </c>
      <c r="R1595" s="171" t="s">
        <v>322</v>
      </c>
      <c r="S1595" s="171" t="s">
        <v>311</v>
      </c>
    </row>
    <row r="1596" spans="4:19" s="14" customFormat="1" ht="15.75" customHeight="1">
      <c r="D1596" s="174"/>
      <c r="E1596" s="175" t="s">
        <v>13</v>
      </c>
      <c r="G1596" s="176">
        <v>2.1</v>
      </c>
      <c r="P1596" s="174" t="s">
        <v>320</v>
      </c>
      <c r="Q1596" s="174" t="s">
        <v>320</v>
      </c>
      <c r="R1596" s="174" t="s">
        <v>322</v>
      </c>
      <c r="S1596" s="174" t="s">
        <v>311</v>
      </c>
    </row>
    <row r="1597" spans="4:19" s="14" customFormat="1" ht="15.75" customHeight="1">
      <c r="D1597" s="171"/>
      <c r="E1597" s="172" t="s">
        <v>569</v>
      </c>
      <c r="G1597" s="180"/>
      <c r="P1597" s="171" t="s">
        <v>320</v>
      </c>
      <c r="Q1597" s="171" t="s">
        <v>314</v>
      </c>
      <c r="R1597" s="171" t="s">
        <v>322</v>
      </c>
      <c r="S1597" s="171" t="s">
        <v>311</v>
      </c>
    </row>
    <row r="1598" spans="4:19" s="14" customFormat="1" ht="15.75" customHeight="1">
      <c r="D1598" s="174"/>
      <c r="E1598" s="175" t="s">
        <v>570</v>
      </c>
      <c r="G1598" s="176">
        <v>19.32</v>
      </c>
      <c r="P1598" s="174" t="s">
        <v>320</v>
      </c>
      <c r="Q1598" s="174" t="s">
        <v>320</v>
      </c>
      <c r="R1598" s="174" t="s">
        <v>322</v>
      </c>
      <c r="S1598" s="174" t="s">
        <v>311</v>
      </c>
    </row>
    <row r="1599" spans="4:19" s="14" customFormat="1" ht="15.75" customHeight="1">
      <c r="D1599" s="171"/>
      <c r="E1599" s="172" t="s">
        <v>698</v>
      </c>
      <c r="G1599" s="180"/>
      <c r="P1599" s="171" t="s">
        <v>320</v>
      </c>
      <c r="Q1599" s="171" t="s">
        <v>314</v>
      </c>
      <c r="R1599" s="171" t="s">
        <v>322</v>
      </c>
      <c r="S1599" s="171" t="s">
        <v>311</v>
      </c>
    </row>
    <row r="1600" spans="4:19" s="14" customFormat="1" ht="15.75" customHeight="1">
      <c r="D1600" s="174"/>
      <c r="E1600" s="175" t="s">
        <v>14</v>
      </c>
      <c r="G1600" s="176">
        <v>49.56</v>
      </c>
      <c r="P1600" s="174" t="s">
        <v>320</v>
      </c>
      <c r="Q1600" s="174" t="s">
        <v>320</v>
      </c>
      <c r="R1600" s="174" t="s">
        <v>322</v>
      </c>
      <c r="S1600" s="174" t="s">
        <v>311</v>
      </c>
    </row>
    <row r="1601" spans="4:19" s="14" customFormat="1" ht="15.75" customHeight="1">
      <c r="D1601" s="174"/>
      <c r="E1601" s="175" t="s">
        <v>15</v>
      </c>
      <c r="G1601" s="176">
        <v>55.44</v>
      </c>
      <c r="P1601" s="174" t="s">
        <v>320</v>
      </c>
      <c r="Q1601" s="174" t="s">
        <v>320</v>
      </c>
      <c r="R1601" s="174" t="s">
        <v>322</v>
      </c>
      <c r="S1601" s="174" t="s">
        <v>311</v>
      </c>
    </row>
    <row r="1602" spans="4:19" s="14" customFormat="1" ht="15.75" customHeight="1">
      <c r="D1602" s="171"/>
      <c r="E1602" s="172" t="s">
        <v>1111</v>
      </c>
      <c r="G1602" s="180"/>
      <c r="P1602" s="171" t="s">
        <v>320</v>
      </c>
      <c r="Q1602" s="171" t="s">
        <v>314</v>
      </c>
      <c r="R1602" s="171" t="s">
        <v>322</v>
      </c>
      <c r="S1602" s="171" t="s">
        <v>311</v>
      </c>
    </row>
    <row r="1603" spans="4:19" s="14" customFormat="1" ht="15.75" customHeight="1">
      <c r="D1603" s="174"/>
      <c r="E1603" s="175" t="s">
        <v>16</v>
      </c>
      <c r="G1603" s="176">
        <v>2.25</v>
      </c>
      <c r="P1603" s="174" t="s">
        <v>320</v>
      </c>
      <c r="Q1603" s="174" t="s">
        <v>320</v>
      </c>
      <c r="R1603" s="174" t="s">
        <v>322</v>
      </c>
      <c r="S1603" s="174" t="s">
        <v>311</v>
      </c>
    </row>
    <row r="1604" spans="4:19" s="14" customFormat="1" ht="15.75" customHeight="1">
      <c r="D1604" s="171"/>
      <c r="E1604" s="172" t="s">
        <v>473</v>
      </c>
      <c r="G1604" s="180"/>
      <c r="P1604" s="171" t="s">
        <v>320</v>
      </c>
      <c r="Q1604" s="171" t="s">
        <v>314</v>
      </c>
      <c r="R1604" s="171" t="s">
        <v>322</v>
      </c>
      <c r="S1604" s="171" t="s">
        <v>311</v>
      </c>
    </row>
    <row r="1605" spans="4:19" s="14" customFormat="1" ht="15.75" customHeight="1">
      <c r="D1605" s="174"/>
      <c r="E1605" s="175" t="s">
        <v>17</v>
      </c>
      <c r="G1605" s="176">
        <v>1.56</v>
      </c>
      <c r="P1605" s="174" t="s">
        <v>320</v>
      </c>
      <c r="Q1605" s="174" t="s">
        <v>320</v>
      </c>
      <c r="R1605" s="174" t="s">
        <v>322</v>
      </c>
      <c r="S1605" s="174" t="s">
        <v>311</v>
      </c>
    </row>
    <row r="1606" spans="4:19" s="14" customFormat="1" ht="15.75" customHeight="1">
      <c r="D1606" s="177"/>
      <c r="E1606" s="178" t="s">
        <v>325</v>
      </c>
      <c r="G1606" s="179">
        <v>271.97</v>
      </c>
      <c r="P1606" s="177" t="s">
        <v>320</v>
      </c>
      <c r="Q1606" s="177" t="s">
        <v>326</v>
      </c>
      <c r="R1606" s="177" t="s">
        <v>322</v>
      </c>
      <c r="S1606" s="177" t="s">
        <v>314</v>
      </c>
    </row>
    <row r="1607" spans="1:16" s="14" customFormat="1" ht="13.5" customHeight="1">
      <c r="A1607" s="181" t="s">
        <v>18</v>
      </c>
      <c r="B1607" s="181" t="s">
        <v>430</v>
      </c>
      <c r="C1607" s="181" t="s">
        <v>431</v>
      </c>
      <c r="D1607" s="182" t="s">
        <v>19</v>
      </c>
      <c r="E1607" s="183" t="s">
        <v>20</v>
      </c>
      <c r="F1607" s="181" t="s">
        <v>400</v>
      </c>
      <c r="G1607" s="184">
        <v>299.167</v>
      </c>
      <c r="H1607" s="185"/>
      <c r="I1607" s="185">
        <f>ROUND(G1607*H1607,2)</f>
        <v>0</v>
      </c>
      <c r="J1607" s="186">
        <v>0.0118</v>
      </c>
      <c r="K1607" s="184">
        <f>G1607*J1607</f>
        <v>3.5301705999999995</v>
      </c>
      <c r="L1607" s="186">
        <v>0</v>
      </c>
      <c r="M1607" s="184">
        <f>G1607*L1607</f>
        <v>0</v>
      </c>
      <c r="N1607" s="187">
        <v>20</v>
      </c>
      <c r="O1607" s="188">
        <v>32</v>
      </c>
      <c r="P1607" s="189" t="s">
        <v>320</v>
      </c>
    </row>
    <row r="1608" spans="1:16" s="14" customFormat="1" ht="13.5" customHeight="1">
      <c r="A1608" s="163" t="s">
        <v>21</v>
      </c>
      <c r="B1608" s="163" t="s">
        <v>315</v>
      </c>
      <c r="C1608" s="163" t="s">
        <v>1465</v>
      </c>
      <c r="D1608" s="164" t="s">
        <v>22</v>
      </c>
      <c r="E1608" s="165" t="s">
        <v>23</v>
      </c>
      <c r="F1608" s="163" t="s">
        <v>400</v>
      </c>
      <c r="G1608" s="166">
        <v>271.97</v>
      </c>
      <c r="H1608" s="167"/>
      <c r="I1608" s="167">
        <f>ROUND(G1608*H1608,2)</f>
        <v>0</v>
      </c>
      <c r="J1608" s="168">
        <v>0</v>
      </c>
      <c r="K1608" s="166">
        <f>G1608*J1608</f>
        <v>0</v>
      </c>
      <c r="L1608" s="168">
        <v>0</v>
      </c>
      <c r="M1608" s="166">
        <f>G1608*L1608</f>
        <v>0</v>
      </c>
      <c r="N1608" s="169">
        <v>20</v>
      </c>
      <c r="O1608" s="170">
        <v>16</v>
      </c>
      <c r="P1608" s="14" t="s">
        <v>320</v>
      </c>
    </row>
    <row r="1609" spans="1:16" s="14" customFormat="1" ht="13.5" customHeight="1">
      <c r="A1609" s="163" t="s">
        <v>24</v>
      </c>
      <c r="B1609" s="163" t="s">
        <v>315</v>
      </c>
      <c r="C1609" s="163" t="s">
        <v>1465</v>
      </c>
      <c r="D1609" s="164" t="s">
        <v>25</v>
      </c>
      <c r="E1609" s="165" t="s">
        <v>26</v>
      </c>
      <c r="F1609" s="163" t="s">
        <v>400</v>
      </c>
      <c r="G1609" s="166">
        <v>271.97</v>
      </c>
      <c r="H1609" s="167"/>
      <c r="I1609" s="167">
        <f>ROUND(G1609*H1609,2)</f>
        <v>0</v>
      </c>
      <c r="J1609" s="168">
        <v>0.00027</v>
      </c>
      <c r="K1609" s="166">
        <f>G1609*J1609</f>
        <v>0.07343190000000001</v>
      </c>
      <c r="L1609" s="168">
        <v>0</v>
      </c>
      <c r="M1609" s="166">
        <f>G1609*L1609</f>
        <v>0</v>
      </c>
      <c r="N1609" s="169">
        <v>20</v>
      </c>
      <c r="O1609" s="170">
        <v>16</v>
      </c>
      <c r="P1609" s="14" t="s">
        <v>320</v>
      </c>
    </row>
    <row r="1610" spans="1:16" s="14" customFormat="1" ht="13.5" customHeight="1">
      <c r="A1610" s="163" t="s">
        <v>27</v>
      </c>
      <c r="B1610" s="163" t="s">
        <v>315</v>
      </c>
      <c r="C1610" s="163" t="s">
        <v>1465</v>
      </c>
      <c r="D1610" s="164" t="s">
        <v>28</v>
      </c>
      <c r="E1610" s="165" t="s">
        <v>29</v>
      </c>
      <c r="F1610" s="163" t="s">
        <v>370</v>
      </c>
      <c r="G1610" s="166">
        <v>320</v>
      </c>
      <c r="H1610" s="167"/>
      <c r="I1610" s="167">
        <f>ROUND(G1610*H1610,2)</f>
        <v>0</v>
      </c>
      <c r="J1610" s="168">
        <v>9E-05</v>
      </c>
      <c r="K1610" s="166">
        <f>G1610*J1610</f>
        <v>0.028800000000000003</v>
      </c>
      <c r="L1610" s="168">
        <v>0</v>
      </c>
      <c r="M1610" s="166">
        <f>G1610*L1610</f>
        <v>0</v>
      </c>
      <c r="N1610" s="169">
        <v>20</v>
      </c>
      <c r="O1610" s="170">
        <v>16</v>
      </c>
      <c r="P1610" s="14" t="s">
        <v>320</v>
      </c>
    </row>
    <row r="1611" spans="1:16" s="14" customFormat="1" ht="13.5" customHeight="1">
      <c r="A1611" s="163" t="s">
        <v>30</v>
      </c>
      <c r="B1611" s="163" t="s">
        <v>315</v>
      </c>
      <c r="C1611" s="163" t="s">
        <v>1465</v>
      </c>
      <c r="D1611" s="164" t="s">
        <v>31</v>
      </c>
      <c r="E1611" s="165" t="s">
        <v>32</v>
      </c>
      <c r="F1611" s="163" t="s">
        <v>370</v>
      </c>
      <c r="G1611" s="166">
        <v>262.4</v>
      </c>
      <c r="H1611" s="167"/>
      <c r="I1611" s="167">
        <f>ROUND(G1611*H1611,2)</f>
        <v>0</v>
      </c>
      <c r="J1611" s="168">
        <v>0.00031</v>
      </c>
      <c r="K1611" s="166">
        <f>G1611*J1611</f>
        <v>0.081344</v>
      </c>
      <c r="L1611" s="168">
        <v>0</v>
      </c>
      <c r="M1611" s="166">
        <f>G1611*L1611</f>
        <v>0</v>
      </c>
      <c r="N1611" s="169">
        <v>20</v>
      </c>
      <c r="O1611" s="170">
        <v>16</v>
      </c>
      <c r="P1611" s="14" t="s">
        <v>320</v>
      </c>
    </row>
    <row r="1612" spans="4:19" s="14" customFormat="1" ht="15.75" customHeight="1">
      <c r="D1612" s="171"/>
      <c r="E1612" s="172" t="s">
        <v>594</v>
      </c>
      <c r="G1612" s="173"/>
      <c r="P1612" s="171" t="s">
        <v>320</v>
      </c>
      <c r="Q1612" s="171" t="s">
        <v>314</v>
      </c>
      <c r="R1612" s="171" t="s">
        <v>322</v>
      </c>
      <c r="S1612" s="171" t="s">
        <v>311</v>
      </c>
    </row>
    <row r="1613" spans="4:19" s="14" customFormat="1" ht="15.75" customHeight="1">
      <c r="D1613" s="174"/>
      <c r="E1613" s="175" t="s">
        <v>33</v>
      </c>
      <c r="G1613" s="176">
        <v>10.4</v>
      </c>
      <c r="P1613" s="174" t="s">
        <v>320</v>
      </c>
      <c r="Q1613" s="174" t="s">
        <v>320</v>
      </c>
      <c r="R1613" s="174" t="s">
        <v>322</v>
      </c>
      <c r="S1613" s="174" t="s">
        <v>311</v>
      </c>
    </row>
    <row r="1614" spans="4:19" s="14" customFormat="1" ht="15.75" customHeight="1">
      <c r="D1614" s="171"/>
      <c r="E1614" s="172" t="s">
        <v>448</v>
      </c>
      <c r="G1614" s="180"/>
      <c r="P1614" s="171" t="s">
        <v>320</v>
      </c>
      <c r="Q1614" s="171" t="s">
        <v>314</v>
      </c>
      <c r="R1614" s="171" t="s">
        <v>322</v>
      </c>
      <c r="S1614" s="171" t="s">
        <v>311</v>
      </c>
    </row>
    <row r="1615" spans="4:19" s="14" customFormat="1" ht="15.75" customHeight="1">
      <c r="D1615" s="174"/>
      <c r="E1615" s="175" t="s">
        <v>1045</v>
      </c>
      <c r="G1615" s="176">
        <v>120</v>
      </c>
      <c r="P1615" s="174" t="s">
        <v>320</v>
      </c>
      <c r="Q1615" s="174" t="s">
        <v>320</v>
      </c>
      <c r="R1615" s="174" t="s">
        <v>322</v>
      </c>
      <c r="S1615" s="174" t="s">
        <v>311</v>
      </c>
    </row>
    <row r="1616" spans="4:19" s="14" customFormat="1" ht="15.75" customHeight="1">
      <c r="D1616" s="171"/>
      <c r="E1616" s="172" t="s">
        <v>549</v>
      </c>
      <c r="G1616" s="180"/>
      <c r="P1616" s="171" t="s">
        <v>320</v>
      </c>
      <c r="Q1616" s="171" t="s">
        <v>314</v>
      </c>
      <c r="R1616" s="171" t="s">
        <v>322</v>
      </c>
      <c r="S1616" s="171" t="s">
        <v>311</v>
      </c>
    </row>
    <row r="1617" spans="4:19" s="14" customFormat="1" ht="15.75" customHeight="1">
      <c r="D1617" s="174"/>
      <c r="E1617" s="175" t="s">
        <v>351</v>
      </c>
      <c r="G1617" s="176">
        <v>7</v>
      </c>
      <c r="P1617" s="174" t="s">
        <v>320</v>
      </c>
      <c r="Q1617" s="174" t="s">
        <v>320</v>
      </c>
      <c r="R1617" s="174" t="s">
        <v>322</v>
      </c>
      <c r="S1617" s="174" t="s">
        <v>311</v>
      </c>
    </row>
    <row r="1618" spans="4:19" s="14" customFormat="1" ht="15.75" customHeight="1">
      <c r="D1618" s="171"/>
      <c r="E1618" s="172" t="s">
        <v>569</v>
      </c>
      <c r="G1618" s="180"/>
      <c r="P1618" s="171" t="s">
        <v>320</v>
      </c>
      <c r="Q1618" s="171" t="s">
        <v>314</v>
      </c>
      <c r="R1618" s="171" t="s">
        <v>322</v>
      </c>
      <c r="S1618" s="171" t="s">
        <v>311</v>
      </c>
    </row>
    <row r="1619" spans="4:19" s="14" customFormat="1" ht="15.75" customHeight="1">
      <c r="D1619" s="174"/>
      <c r="E1619" s="175" t="s">
        <v>403</v>
      </c>
      <c r="G1619" s="176">
        <v>15</v>
      </c>
      <c r="P1619" s="174" t="s">
        <v>320</v>
      </c>
      <c r="Q1619" s="174" t="s">
        <v>320</v>
      </c>
      <c r="R1619" s="174" t="s">
        <v>322</v>
      </c>
      <c r="S1619" s="174" t="s">
        <v>311</v>
      </c>
    </row>
    <row r="1620" spans="4:19" s="14" customFormat="1" ht="15.75" customHeight="1">
      <c r="D1620" s="171"/>
      <c r="E1620" s="172" t="s">
        <v>698</v>
      </c>
      <c r="G1620" s="180"/>
      <c r="P1620" s="171" t="s">
        <v>320</v>
      </c>
      <c r="Q1620" s="171" t="s">
        <v>314</v>
      </c>
      <c r="R1620" s="171" t="s">
        <v>322</v>
      </c>
      <c r="S1620" s="171" t="s">
        <v>311</v>
      </c>
    </row>
    <row r="1621" spans="4:19" s="14" customFormat="1" ht="15.75" customHeight="1">
      <c r="D1621" s="174"/>
      <c r="E1621" s="175" t="s">
        <v>961</v>
      </c>
      <c r="G1621" s="176">
        <v>100</v>
      </c>
      <c r="P1621" s="174" t="s">
        <v>320</v>
      </c>
      <c r="Q1621" s="174" t="s">
        <v>320</v>
      </c>
      <c r="R1621" s="174" t="s">
        <v>322</v>
      </c>
      <c r="S1621" s="174" t="s">
        <v>311</v>
      </c>
    </row>
    <row r="1622" spans="4:19" s="14" customFormat="1" ht="15.75" customHeight="1">
      <c r="D1622" s="171"/>
      <c r="E1622" s="172" t="s">
        <v>473</v>
      </c>
      <c r="G1622" s="180"/>
      <c r="P1622" s="171" t="s">
        <v>320</v>
      </c>
      <c r="Q1622" s="171" t="s">
        <v>314</v>
      </c>
      <c r="R1622" s="171" t="s">
        <v>322</v>
      </c>
      <c r="S1622" s="171" t="s">
        <v>311</v>
      </c>
    </row>
    <row r="1623" spans="4:19" s="14" customFormat="1" ht="15.75" customHeight="1">
      <c r="D1623" s="174"/>
      <c r="E1623" s="175" t="s">
        <v>373</v>
      </c>
      <c r="G1623" s="176">
        <v>10</v>
      </c>
      <c r="P1623" s="174" t="s">
        <v>320</v>
      </c>
      <c r="Q1623" s="174" t="s">
        <v>320</v>
      </c>
      <c r="R1623" s="174" t="s">
        <v>322</v>
      </c>
      <c r="S1623" s="174" t="s">
        <v>311</v>
      </c>
    </row>
    <row r="1624" spans="4:19" s="14" customFormat="1" ht="15.75" customHeight="1">
      <c r="D1624" s="177"/>
      <c r="E1624" s="178" t="s">
        <v>325</v>
      </c>
      <c r="G1624" s="179">
        <v>262.4</v>
      </c>
      <c r="P1624" s="177" t="s">
        <v>320</v>
      </c>
      <c r="Q1624" s="177" t="s">
        <v>326</v>
      </c>
      <c r="R1624" s="177" t="s">
        <v>322</v>
      </c>
      <c r="S1624" s="177" t="s">
        <v>314</v>
      </c>
    </row>
    <row r="1625" spans="1:16" s="14" customFormat="1" ht="13.5" customHeight="1">
      <c r="A1625" s="163" t="s">
        <v>34</v>
      </c>
      <c r="B1625" s="163" t="s">
        <v>315</v>
      </c>
      <c r="C1625" s="163" t="s">
        <v>1465</v>
      </c>
      <c r="D1625" s="164" t="s">
        <v>35</v>
      </c>
      <c r="E1625" s="165" t="s">
        <v>36</v>
      </c>
      <c r="F1625" s="163" t="s">
        <v>251</v>
      </c>
      <c r="G1625" s="166">
        <v>2616.684</v>
      </c>
      <c r="H1625" s="167"/>
      <c r="I1625" s="167">
        <f>ROUND(G1625*H1625,2)</f>
        <v>0</v>
      </c>
      <c r="J1625" s="168">
        <v>0</v>
      </c>
      <c r="K1625" s="166">
        <f>G1625*J1625</f>
        <v>0</v>
      </c>
      <c r="L1625" s="168">
        <v>0</v>
      </c>
      <c r="M1625" s="166">
        <f>G1625*L1625</f>
        <v>0</v>
      </c>
      <c r="N1625" s="169">
        <v>20</v>
      </c>
      <c r="O1625" s="170">
        <v>16</v>
      </c>
      <c r="P1625" s="14" t="s">
        <v>320</v>
      </c>
    </row>
    <row r="1626" spans="2:16" s="136" customFormat="1" ht="12.75" customHeight="1">
      <c r="B1626" s="141" t="s">
        <v>268</v>
      </c>
      <c r="D1626" s="142" t="s">
        <v>37</v>
      </c>
      <c r="E1626" s="142" t="s">
        <v>38</v>
      </c>
      <c r="I1626" s="143">
        <f>SUM(I1627:I1671)</f>
        <v>0</v>
      </c>
      <c r="K1626" s="144">
        <f>SUM(K1627:K1671)</f>
        <v>1.4150277</v>
      </c>
      <c r="M1626" s="144">
        <f>SUM(M1627:M1671)</f>
        <v>0</v>
      </c>
      <c r="P1626" s="142" t="s">
        <v>314</v>
      </c>
    </row>
    <row r="1627" spans="1:16" s="14" customFormat="1" ht="13.5" customHeight="1">
      <c r="A1627" s="163" t="s">
        <v>39</v>
      </c>
      <c r="B1627" s="163" t="s">
        <v>315</v>
      </c>
      <c r="C1627" s="163" t="s">
        <v>37</v>
      </c>
      <c r="D1627" s="164" t="s">
        <v>40</v>
      </c>
      <c r="E1627" s="165" t="s">
        <v>41</v>
      </c>
      <c r="F1627" s="163" t="s">
        <v>400</v>
      </c>
      <c r="G1627" s="166">
        <v>1126.98</v>
      </c>
      <c r="H1627" s="167"/>
      <c r="I1627" s="167">
        <f>ROUND(G1627*H1627,2)</f>
        <v>0</v>
      </c>
      <c r="J1627" s="168">
        <v>0</v>
      </c>
      <c r="K1627" s="166">
        <f>G1627*J1627</f>
        <v>0</v>
      </c>
      <c r="L1627" s="168">
        <v>0</v>
      </c>
      <c r="M1627" s="166">
        <f>G1627*L1627</f>
        <v>0</v>
      </c>
      <c r="N1627" s="169">
        <v>20</v>
      </c>
      <c r="O1627" s="170">
        <v>16</v>
      </c>
      <c r="P1627" s="14" t="s">
        <v>320</v>
      </c>
    </row>
    <row r="1628" spans="4:19" s="14" customFormat="1" ht="15.75" customHeight="1">
      <c r="D1628" s="171"/>
      <c r="E1628" s="172" t="s">
        <v>968</v>
      </c>
      <c r="G1628" s="173"/>
      <c r="P1628" s="171" t="s">
        <v>320</v>
      </c>
      <c r="Q1628" s="171" t="s">
        <v>314</v>
      </c>
      <c r="R1628" s="171" t="s">
        <v>322</v>
      </c>
      <c r="S1628" s="171" t="s">
        <v>311</v>
      </c>
    </row>
    <row r="1629" spans="4:19" s="14" customFormat="1" ht="15.75" customHeight="1">
      <c r="D1629" s="171"/>
      <c r="E1629" s="172" t="s">
        <v>42</v>
      </c>
      <c r="G1629" s="173"/>
      <c r="P1629" s="171" t="s">
        <v>320</v>
      </c>
      <c r="Q1629" s="171" t="s">
        <v>314</v>
      </c>
      <c r="R1629" s="171" t="s">
        <v>322</v>
      </c>
      <c r="S1629" s="171" t="s">
        <v>311</v>
      </c>
    </row>
    <row r="1630" spans="4:19" s="14" customFormat="1" ht="15.75" customHeight="1">
      <c r="D1630" s="174"/>
      <c r="E1630" s="175" t="s">
        <v>43</v>
      </c>
      <c r="G1630" s="176">
        <v>1126.98</v>
      </c>
      <c r="P1630" s="174" t="s">
        <v>320</v>
      </c>
      <c r="Q1630" s="174" t="s">
        <v>320</v>
      </c>
      <c r="R1630" s="174" t="s">
        <v>322</v>
      </c>
      <c r="S1630" s="174" t="s">
        <v>311</v>
      </c>
    </row>
    <row r="1631" spans="4:19" s="14" customFormat="1" ht="15.75" customHeight="1">
      <c r="D1631" s="177"/>
      <c r="E1631" s="178" t="s">
        <v>325</v>
      </c>
      <c r="G1631" s="179">
        <v>1126.98</v>
      </c>
      <c r="P1631" s="177" t="s">
        <v>320</v>
      </c>
      <c r="Q1631" s="177" t="s">
        <v>326</v>
      </c>
      <c r="R1631" s="177" t="s">
        <v>322</v>
      </c>
      <c r="S1631" s="177" t="s">
        <v>314</v>
      </c>
    </row>
    <row r="1632" spans="1:16" s="14" customFormat="1" ht="24" customHeight="1">
      <c r="A1632" s="163" t="s">
        <v>44</v>
      </c>
      <c r="B1632" s="163" t="s">
        <v>315</v>
      </c>
      <c r="C1632" s="163" t="s">
        <v>37</v>
      </c>
      <c r="D1632" s="164" t="s">
        <v>45</v>
      </c>
      <c r="E1632" s="165" t="s">
        <v>46</v>
      </c>
      <c r="F1632" s="163" t="s">
        <v>400</v>
      </c>
      <c r="G1632" s="166">
        <f>+G1639</f>
        <v>108.77</v>
      </c>
      <c r="H1632" s="167"/>
      <c r="I1632" s="167">
        <f>ROUND(G1632*H1632,2)</f>
        <v>0</v>
      </c>
      <c r="J1632" s="168">
        <v>0.00081</v>
      </c>
      <c r="K1632" s="166">
        <f>G1632*J1632</f>
        <v>0.0881037</v>
      </c>
      <c r="L1632" s="168">
        <v>0</v>
      </c>
      <c r="M1632" s="166">
        <f>G1632*L1632</f>
        <v>0</v>
      </c>
      <c r="N1632" s="169">
        <v>20</v>
      </c>
      <c r="O1632" s="170">
        <v>16</v>
      </c>
      <c r="P1632" s="14" t="s">
        <v>320</v>
      </c>
    </row>
    <row r="1633" spans="4:19" s="14" customFormat="1" ht="15.75" customHeight="1">
      <c r="D1633" s="171"/>
      <c r="E1633" s="172" t="s">
        <v>47</v>
      </c>
      <c r="G1633" s="173"/>
      <c r="P1633" s="171" t="s">
        <v>320</v>
      </c>
      <c r="Q1633" s="171" t="s">
        <v>314</v>
      </c>
      <c r="R1633" s="171" t="s">
        <v>322</v>
      </c>
      <c r="S1633" s="171" t="s">
        <v>311</v>
      </c>
    </row>
    <row r="1634" spans="4:19" s="14" customFormat="1" ht="15.75" customHeight="1">
      <c r="D1634" s="171"/>
      <c r="E1634" s="172" t="s">
        <v>109</v>
      </c>
      <c r="G1634" s="173"/>
      <c r="P1634" s="171" t="s">
        <v>320</v>
      </c>
      <c r="Q1634" s="171" t="s">
        <v>314</v>
      </c>
      <c r="R1634" s="171" t="s">
        <v>322</v>
      </c>
      <c r="S1634" s="171" t="s">
        <v>311</v>
      </c>
    </row>
    <row r="1635" spans="4:19" s="14" customFormat="1" ht="15.75" customHeight="1">
      <c r="D1635" s="174"/>
      <c r="E1635" s="175" t="s">
        <v>114</v>
      </c>
      <c r="G1635" s="176">
        <f>(2*1.97+0.8)*(0.15+2*0.05)*81</f>
        <v>95.985</v>
      </c>
      <c r="P1635" s="174" t="s">
        <v>320</v>
      </c>
      <c r="Q1635" s="174" t="s">
        <v>320</v>
      </c>
      <c r="R1635" s="174" t="s">
        <v>322</v>
      </c>
      <c r="S1635" s="174" t="s">
        <v>311</v>
      </c>
    </row>
    <row r="1636" spans="4:19" s="14" customFormat="1" ht="15.75" customHeight="1">
      <c r="D1636" s="174"/>
      <c r="E1636" s="175" t="s">
        <v>111</v>
      </c>
      <c r="G1636" s="176">
        <f>(2*1.97+0.7)*(0.15+2*0.05)*9</f>
        <v>10.44</v>
      </c>
      <c r="P1636" s="174"/>
      <c r="Q1636" s="174"/>
      <c r="R1636" s="174"/>
      <c r="S1636" s="174"/>
    </row>
    <row r="1637" spans="4:19" s="14" customFormat="1" ht="15.75" customHeight="1">
      <c r="D1637" s="174"/>
      <c r="E1637" s="175" t="s">
        <v>112</v>
      </c>
      <c r="G1637" s="176">
        <f>(2*1.97+0.6)*(0.15+2*0.05)*1</f>
        <v>1.135</v>
      </c>
      <c r="P1637" s="174"/>
      <c r="Q1637" s="174"/>
      <c r="R1637" s="174"/>
      <c r="S1637" s="174"/>
    </row>
    <row r="1638" spans="4:19" s="14" customFormat="1" ht="15.75" customHeight="1">
      <c r="D1638" s="174"/>
      <c r="E1638" s="175" t="s">
        <v>113</v>
      </c>
      <c r="G1638" s="176">
        <f>(2*1.97+0.9)*(0.15+2*0.05)*1</f>
        <v>1.21</v>
      </c>
      <c r="P1638" s="174"/>
      <c r="Q1638" s="174"/>
      <c r="R1638" s="174"/>
      <c r="S1638" s="174"/>
    </row>
    <row r="1639" spans="4:19" s="14" customFormat="1" ht="15.75" customHeight="1">
      <c r="D1639" s="177"/>
      <c r="E1639" s="178" t="s">
        <v>325</v>
      </c>
      <c r="G1639" s="179">
        <f>SUM(G1635:G1638)</f>
        <v>108.77</v>
      </c>
      <c r="P1639" s="177" t="s">
        <v>320</v>
      </c>
      <c r="Q1639" s="177" t="s">
        <v>326</v>
      </c>
      <c r="R1639" s="177" t="s">
        <v>322</v>
      </c>
      <c r="S1639" s="177" t="s">
        <v>314</v>
      </c>
    </row>
    <row r="1640" spans="1:16" s="14" customFormat="1" ht="24" customHeight="1">
      <c r="A1640" s="163" t="s">
        <v>48</v>
      </c>
      <c r="B1640" s="163" t="s">
        <v>315</v>
      </c>
      <c r="C1640" s="163" t="s">
        <v>37</v>
      </c>
      <c r="D1640" s="164" t="s">
        <v>49</v>
      </c>
      <c r="E1640" s="165" t="s">
        <v>50</v>
      </c>
      <c r="F1640" s="163" t="s">
        <v>400</v>
      </c>
      <c r="G1640" s="166">
        <v>1126.98</v>
      </c>
      <c r="H1640" s="167"/>
      <c r="I1640" s="167">
        <f>ROUND(G1640*H1640,2)</f>
        <v>0</v>
      </c>
      <c r="J1640" s="168">
        <v>0.00066</v>
      </c>
      <c r="K1640" s="166">
        <f>G1640*J1640</f>
        <v>0.7438068</v>
      </c>
      <c r="L1640" s="168">
        <v>0</v>
      </c>
      <c r="M1640" s="166">
        <f>G1640*L1640</f>
        <v>0</v>
      </c>
      <c r="N1640" s="169">
        <v>20</v>
      </c>
      <c r="O1640" s="170">
        <v>16</v>
      </c>
      <c r="P1640" s="14" t="s">
        <v>320</v>
      </c>
    </row>
    <row r="1641" spans="4:19" s="14" customFormat="1" ht="15.75" customHeight="1">
      <c r="D1641" s="171"/>
      <c r="E1641" s="172" t="s">
        <v>968</v>
      </c>
      <c r="G1641" s="173"/>
      <c r="P1641" s="171" t="s">
        <v>320</v>
      </c>
      <c r="Q1641" s="171" t="s">
        <v>314</v>
      </c>
      <c r="R1641" s="171" t="s">
        <v>322</v>
      </c>
      <c r="S1641" s="171" t="s">
        <v>311</v>
      </c>
    </row>
    <row r="1642" spans="4:19" s="14" customFormat="1" ht="15.75" customHeight="1">
      <c r="D1642" s="171"/>
      <c r="E1642" s="172" t="s">
        <v>51</v>
      </c>
      <c r="G1642" s="173"/>
      <c r="P1642" s="171" t="s">
        <v>320</v>
      </c>
      <c r="Q1642" s="171" t="s">
        <v>314</v>
      </c>
      <c r="R1642" s="171" t="s">
        <v>322</v>
      </c>
      <c r="S1642" s="171" t="s">
        <v>311</v>
      </c>
    </row>
    <row r="1643" spans="4:19" s="14" customFormat="1" ht="15.75" customHeight="1">
      <c r="D1643" s="174"/>
      <c r="E1643" s="175" t="s">
        <v>43</v>
      </c>
      <c r="G1643" s="176">
        <v>1126.98</v>
      </c>
      <c r="P1643" s="174" t="s">
        <v>320</v>
      </c>
      <c r="Q1643" s="174" t="s">
        <v>320</v>
      </c>
      <c r="R1643" s="174" t="s">
        <v>322</v>
      </c>
      <c r="S1643" s="174" t="s">
        <v>311</v>
      </c>
    </row>
    <row r="1644" spans="4:19" s="14" customFormat="1" ht="15.75" customHeight="1">
      <c r="D1644" s="177"/>
      <c r="E1644" s="178" t="s">
        <v>325</v>
      </c>
      <c r="G1644" s="179">
        <v>1126.98</v>
      </c>
      <c r="P1644" s="177" t="s">
        <v>320</v>
      </c>
      <c r="Q1644" s="177" t="s">
        <v>326</v>
      </c>
      <c r="R1644" s="177" t="s">
        <v>322</v>
      </c>
      <c r="S1644" s="177" t="s">
        <v>314</v>
      </c>
    </row>
    <row r="1645" spans="1:16" s="14" customFormat="1" ht="24" customHeight="1">
      <c r="A1645" s="163" t="s">
        <v>367</v>
      </c>
      <c r="B1645" s="163" t="s">
        <v>315</v>
      </c>
      <c r="C1645" s="163" t="s">
        <v>37</v>
      </c>
      <c r="D1645" s="164" t="s">
        <v>52</v>
      </c>
      <c r="E1645" s="165" t="s">
        <v>53</v>
      </c>
      <c r="F1645" s="163" t="s">
        <v>400</v>
      </c>
      <c r="G1645" s="166">
        <v>400</v>
      </c>
      <c r="H1645" s="167"/>
      <c r="I1645" s="167">
        <f>ROUND(G1645*H1645,2)</f>
        <v>0</v>
      </c>
      <c r="J1645" s="168">
        <v>0.00077</v>
      </c>
      <c r="K1645" s="166">
        <f>G1645*J1645</f>
        <v>0.308</v>
      </c>
      <c r="L1645" s="168">
        <v>0</v>
      </c>
      <c r="M1645" s="166">
        <f>G1645*L1645</f>
        <v>0</v>
      </c>
      <c r="N1645" s="169">
        <v>20</v>
      </c>
      <c r="O1645" s="170">
        <v>16</v>
      </c>
      <c r="P1645" s="14" t="s">
        <v>320</v>
      </c>
    </row>
    <row r="1646" spans="4:19" s="14" customFormat="1" ht="15.75" customHeight="1">
      <c r="D1646" s="171"/>
      <c r="E1646" s="172" t="s">
        <v>54</v>
      </c>
      <c r="G1646" s="173"/>
      <c r="P1646" s="171" t="s">
        <v>320</v>
      </c>
      <c r="Q1646" s="171" t="s">
        <v>314</v>
      </c>
      <c r="R1646" s="171" t="s">
        <v>322</v>
      </c>
      <c r="S1646" s="171" t="s">
        <v>311</v>
      </c>
    </row>
    <row r="1647" spans="4:19" s="14" customFormat="1" ht="15.75" customHeight="1">
      <c r="D1647" s="174"/>
      <c r="E1647" s="175" t="s">
        <v>55</v>
      </c>
      <c r="G1647" s="176">
        <v>400</v>
      </c>
      <c r="P1647" s="174" t="s">
        <v>320</v>
      </c>
      <c r="Q1647" s="174" t="s">
        <v>320</v>
      </c>
      <c r="R1647" s="174" t="s">
        <v>322</v>
      </c>
      <c r="S1647" s="174" t="s">
        <v>311</v>
      </c>
    </row>
    <row r="1648" spans="4:19" s="14" customFormat="1" ht="15.75" customHeight="1">
      <c r="D1648" s="177"/>
      <c r="E1648" s="178" t="s">
        <v>325</v>
      </c>
      <c r="G1648" s="179">
        <v>400</v>
      </c>
      <c r="P1648" s="177" t="s">
        <v>320</v>
      </c>
      <c r="Q1648" s="177" t="s">
        <v>326</v>
      </c>
      <c r="R1648" s="177" t="s">
        <v>322</v>
      </c>
      <c r="S1648" s="177" t="s">
        <v>314</v>
      </c>
    </row>
    <row r="1649" spans="1:16" s="14" customFormat="1" ht="13.5" customHeight="1">
      <c r="A1649" s="163" t="s">
        <v>56</v>
      </c>
      <c r="B1649" s="163" t="s">
        <v>315</v>
      </c>
      <c r="C1649" s="163" t="s">
        <v>37</v>
      </c>
      <c r="D1649" s="164" t="s">
        <v>57</v>
      </c>
      <c r="E1649" s="165" t="s">
        <v>58</v>
      </c>
      <c r="F1649" s="163" t="s">
        <v>400</v>
      </c>
      <c r="G1649" s="166">
        <f>+G1650</f>
        <v>60.800000000000004</v>
      </c>
      <c r="H1649" s="167"/>
      <c r="I1649" s="167">
        <f>ROUND(G1649*H1649,2)</f>
        <v>0</v>
      </c>
      <c r="J1649" s="168">
        <v>0</v>
      </c>
      <c r="K1649" s="166">
        <f>G1649*J1649</f>
        <v>0</v>
      </c>
      <c r="L1649" s="168">
        <v>0</v>
      </c>
      <c r="M1649" s="166">
        <f>G1649*L1649</f>
        <v>0</v>
      </c>
      <c r="N1649" s="169">
        <v>20</v>
      </c>
      <c r="O1649" s="170">
        <v>16</v>
      </c>
      <c r="P1649" s="14" t="s">
        <v>320</v>
      </c>
    </row>
    <row r="1650" spans="1:16" s="14" customFormat="1" ht="24" customHeight="1">
      <c r="A1650" s="163" t="s">
        <v>59</v>
      </c>
      <c r="B1650" s="163" t="s">
        <v>315</v>
      </c>
      <c r="C1650" s="163" t="s">
        <v>37</v>
      </c>
      <c r="D1650" s="164" t="s">
        <v>60</v>
      </c>
      <c r="E1650" s="165" t="s">
        <v>61</v>
      </c>
      <c r="F1650" s="163" t="s">
        <v>400</v>
      </c>
      <c r="G1650" s="166">
        <f>+G1661</f>
        <v>60.800000000000004</v>
      </c>
      <c r="H1650" s="167"/>
      <c r="I1650" s="167">
        <f>ROUND(G1650*H1650,2)</f>
        <v>0</v>
      </c>
      <c r="J1650" s="168">
        <v>0.00037</v>
      </c>
      <c r="K1650" s="166">
        <f>G1650*J1650</f>
        <v>0.022496000000000002</v>
      </c>
      <c r="L1650" s="168">
        <v>0</v>
      </c>
      <c r="M1650" s="166">
        <f>G1650*L1650</f>
        <v>0</v>
      </c>
      <c r="N1650" s="169">
        <v>20</v>
      </c>
      <c r="O1650" s="170">
        <v>16</v>
      </c>
      <c r="P1650" s="14" t="s">
        <v>320</v>
      </c>
    </row>
    <row r="1651" spans="4:19" s="14" customFormat="1" ht="15.75" customHeight="1">
      <c r="D1651" s="171"/>
      <c r="E1651" s="172" t="s">
        <v>62</v>
      </c>
      <c r="G1651" s="173"/>
      <c r="P1651" s="171" t="s">
        <v>320</v>
      </c>
      <c r="Q1651" s="171" t="s">
        <v>314</v>
      </c>
      <c r="R1651" s="171" t="s">
        <v>322</v>
      </c>
      <c r="S1651" s="171" t="s">
        <v>311</v>
      </c>
    </row>
    <row r="1652" spans="4:19" s="14" customFormat="1" ht="15.75" customHeight="1">
      <c r="D1652" s="174"/>
      <c r="E1652" s="175" t="s">
        <v>841</v>
      </c>
      <c r="G1652" s="176">
        <v>3.2</v>
      </c>
      <c r="P1652" s="174" t="s">
        <v>320</v>
      </c>
      <c r="Q1652" s="174" t="s">
        <v>320</v>
      </c>
      <c r="R1652" s="174" t="s">
        <v>322</v>
      </c>
      <c r="S1652" s="174" t="s">
        <v>311</v>
      </c>
    </row>
    <row r="1653" spans="4:19" s="14" customFormat="1" ht="15.75" customHeight="1">
      <c r="D1653" s="171"/>
      <c r="E1653" s="172" t="s">
        <v>63</v>
      </c>
      <c r="G1653" s="180"/>
      <c r="P1653" s="171" t="s">
        <v>320</v>
      </c>
      <c r="Q1653" s="171" t="s">
        <v>314</v>
      </c>
      <c r="R1653" s="171" t="s">
        <v>322</v>
      </c>
      <c r="S1653" s="171" t="s">
        <v>311</v>
      </c>
    </row>
    <row r="1654" spans="4:19" s="14" customFormat="1" ht="15.75" customHeight="1">
      <c r="D1654" s="174"/>
      <c r="E1654" s="175" t="s">
        <v>64</v>
      </c>
      <c r="G1654" s="176">
        <v>6.4</v>
      </c>
      <c r="P1654" s="174" t="s">
        <v>320</v>
      </c>
      <c r="Q1654" s="174" t="s">
        <v>320</v>
      </c>
      <c r="R1654" s="174" t="s">
        <v>322</v>
      </c>
      <c r="S1654" s="174" t="s">
        <v>311</v>
      </c>
    </row>
    <row r="1655" spans="4:19" s="14" customFormat="1" ht="15.75" customHeight="1">
      <c r="D1655" s="171"/>
      <c r="E1655" s="172" t="s">
        <v>65</v>
      </c>
      <c r="G1655" s="180"/>
      <c r="P1655" s="171" t="s">
        <v>320</v>
      </c>
      <c r="Q1655" s="171" t="s">
        <v>314</v>
      </c>
      <c r="R1655" s="171" t="s">
        <v>322</v>
      </c>
      <c r="S1655" s="171" t="s">
        <v>311</v>
      </c>
    </row>
    <row r="1656" spans="4:19" s="14" customFormat="1" ht="15.75" customHeight="1">
      <c r="D1656" s="174"/>
      <c r="E1656" s="175" t="s">
        <v>66</v>
      </c>
      <c r="G1656" s="176">
        <v>19.2</v>
      </c>
      <c r="P1656" s="174" t="s">
        <v>320</v>
      </c>
      <c r="Q1656" s="174" t="s">
        <v>320</v>
      </c>
      <c r="R1656" s="174" t="s">
        <v>322</v>
      </c>
      <c r="S1656" s="174" t="s">
        <v>311</v>
      </c>
    </row>
    <row r="1657" spans="4:19" s="14" customFormat="1" ht="15.75" customHeight="1">
      <c r="D1657" s="174"/>
      <c r="E1657" s="172" t="s">
        <v>105</v>
      </c>
      <c r="G1657" s="176"/>
      <c r="P1657" s="174"/>
      <c r="Q1657" s="174"/>
      <c r="R1657" s="174"/>
      <c r="S1657" s="174"/>
    </row>
    <row r="1658" spans="4:19" s="14" customFormat="1" ht="15.75" customHeight="1">
      <c r="D1658" s="174"/>
      <c r="E1658" s="175" t="s">
        <v>106</v>
      </c>
      <c r="G1658" s="176">
        <f>0.7*2*2*8</f>
        <v>22.4</v>
      </c>
      <c r="P1658" s="174"/>
      <c r="Q1658" s="174"/>
      <c r="R1658" s="174"/>
      <c r="S1658" s="174"/>
    </row>
    <row r="1659" spans="4:19" s="14" customFormat="1" ht="15.75" customHeight="1">
      <c r="D1659" s="174"/>
      <c r="E1659" s="172" t="s">
        <v>107</v>
      </c>
      <c r="G1659" s="176"/>
      <c r="P1659" s="174"/>
      <c r="Q1659" s="174"/>
      <c r="R1659" s="174"/>
      <c r="S1659" s="174"/>
    </row>
    <row r="1660" spans="4:19" s="14" customFormat="1" ht="15.75" customHeight="1">
      <c r="D1660" s="174"/>
      <c r="E1660" s="175" t="s">
        <v>108</v>
      </c>
      <c r="G1660" s="176">
        <f>0.8*2*2*3</f>
        <v>9.600000000000001</v>
      </c>
      <c r="P1660" s="174"/>
      <c r="Q1660" s="174"/>
      <c r="R1660" s="174"/>
      <c r="S1660" s="174"/>
    </row>
    <row r="1661" spans="4:19" s="14" customFormat="1" ht="15.75" customHeight="1">
      <c r="D1661" s="177"/>
      <c r="E1661" s="178" t="s">
        <v>325</v>
      </c>
      <c r="G1661" s="179">
        <f>SUM(G1651:G1660)</f>
        <v>60.800000000000004</v>
      </c>
      <c r="P1661" s="177" t="s">
        <v>320</v>
      </c>
      <c r="Q1661" s="177" t="s">
        <v>326</v>
      </c>
      <c r="R1661" s="177" t="s">
        <v>322</v>
      </c>
      <c r="S1661" s="177" t="s">
        <v>314</v>
      </c>
    </row>
    <row r="1662" spans="1:16" s="14" customFormat="1" ht="13.5" customHeight="1">
      <c r="A1662" s="163" t="s">
        <v>67</v>
      </c>
      <c r="B1662" s="163" t="s">
        <v>315</v>
      </c>
      <c r="C1662" s="163" t="s">
        <v>37</v>
      </c>
      <c r="D1662" s="164" t="s">
        <v>68</v>
      </c>
      <c r="E1662" s="165" t="s">
        <v>69</v>
      </c>
      <c r="F1662" s="163" t="s">
        <v>400</v>
      </c>
      <c r="G1662" s="166">
        <v>250.12</v>
      </c>
      <c r="H1662" s="167"/>
      <c r="I1662" s="167">
        <f>ROUND(G1662*H1662,2)</f>
        <v>0</v>
      </c>
      <c r="J1662" s="168">
        <v>0.00101</v>
      </c>
      <c r="K1662" s="166">
        <f>G1662*J1662</f>
        <v>0.2526212</v>
      </c>
      <c r="L1662" s="168">
        <v>0</v>
      </c>
      <c r="M1662" s="166">
        <f>G1662*L1662</f>
        <v>0</v>
      </c>
      <c r="N1662" s="169">
        <v>20</v>
      </c>
      <c r="O1662" s="170">
        <v>16</v>
      </c>
      <c r="P1662" s="14" t="s">
        <v>320</v>
      </c>
    </row>
    <row r="1663" spans="4:19" s="14" customFormat="1" ht="15.75" customHeight="1">
      <c r="D1663" s="171"/>
      <c r="E1663" s="172" t="s">
        <v>690</v>
      </c>
      <c r="G1663" s="173"/>
      <c r="P1663" s="171" t="s">
        <v>320</v>
      </c>
      <c r="Q1663" s="171" t="s">
        <v>314</v>
      </c>
      <c r="R1663" s="171" t="s">
        <v>322</v>
      </c>
      <c r="S1663" s="171" t="s">
        <v>311</v>
      </c>
    </row>
    <row r="1664" spans="4:19" s="14" customFormat="1" ht="15.75" customHeight="1">
      <c r="D1664" s="174"/>
      <c r="E1664" s="175" t="s">
        <v>70</v>
      </c>
      <c r="G1664" s="176">
        <v>110.56</v>
      </c>
      <c r="P1664" s="174" t="s">
        <v>320</v>
      </c>
      <c r="Q1664" s="174" t="s">
        <v>320</v>
      </c>
      <c r="R1664" s="174" t="s">
        <v>322</v>
      </c>
      <c r="S1664" s="174" t="s">
        <v>311</v>
      </c>
    </row>
    <row r="1665" spans="4:19" s="14" customFormat="1" ht="15.75" customHeight="1">
      <c r="D1665" s="171"/>
      <c r="E1665" s="172" t="s">
        <v>692</v>
      </c>
      <c r="G1665" s="180"/>
      <c r="P1665" s="171" t="s">
        <v>320</v>
      </c>
      <c r="Q1665" s="171" t="s">
        <v>314</v>
      </c>
      <c r="R1665" s="171" t="s">
        <v>322</v>
      </c>
      <c r="S1665" s="171" t="s">
        <v>311</v>
      </c>
    </row>
    <row r="1666" spans="4:19" s="14" customFormat="1" ht="15.75" customHeight="1">
      <c r="D1666" s="174"/>
      <c r="E1666" s="175" t="s">
        <v>71</v>
      </c>
      <c r="G1666" s="176">
        <v>94.56</v>
      </c>
      <c r="P1666" s="174" t="s">
        <v>320</v>
      </c>
      <c r="Q1666" s="174" t="s">
        <v>320</v>
      </c>
      <c r="R1666" s="174" t="s">
        <v>322</v>
      </c>
      <c r="S1666" s="174" t="s">
        <v>311</v>
      </c>
    </row>
    <row r="1667" spans="4:19" s="14" customFormat="1" ht="15.75" customHeight="1">
      <c r="D1667" s="171"/>
      <c r="E1667" s="172" t="s">
        <v>611</v>
      </c>
      <c r="G1667" s="180"/>
      <c r="P1667" s="171" t="s">
        <v>320</v>
      </c>
      <c r="Q1667" s="171" t="s">
        <v>314</v>
      </c>
      <c r="R1667" s="171" t="s">
        <v>322</v>
      </c>
      <c r="S1667" s="171" t="s">
        <v>311</v>
      </c>
    </row>
    <row r="1668" spans="4:19" s="14" customFormat="1" ht="15.75" customHeight="1">
      <c r="D1668" s="174"/>
      <c r="E1668" s="175" t="s">
        <v>72</v>
      </c>
      <c r="G1668" s="176">
        <v>12</v>
      </c>
      <c r="P1668" s="174" t="s">
        <v>320</v>
      </c>
      <c r="Q1668" s="174" t="s">
        <v>320</v>
      </c>
      <c r="R1668" s="174" t="s">
        <v>322</v>
      </c>
      <c r="S1668" s="174" t="s">
        <v>311</v>
      </c>
    </row>
    <row r="1669" spans="4:19" s="14" customFormat="1" ht="15.75" customHeight="1">
      <c r="D1669" s="171"/>
      <c r="E1669" s="172" t="s">
        <v>73</v>
      </c>
      <c r="G1669" s="180"/>
      <c r="P1669" s="171" t="s">
        <v>320</v>
      </c>
      <c r="Q1669" s="171" t="s">
        <v>314</v>
      </c>
      <c r="R1669" s="171" t="s">
        <v>322</v>
      </c>
      <c r="S1669" s="171" t="s">
        <v>311</v>
      </c>
    </row>
    <row r="1670" spans="4:19" s="14" customFormat="1" ht="15.75" customHeight="1">
      <c r="D1670" s="174"/>
      <c r="E1670" s="175" t="s">
        <v>74</v>
      </c>
      <c r="G1670" s="176">
        <v>33</v>
      </c>
      <c r="P1670" s="174" t="s">
        <v>320</v>
      </c>
      <c r="Q1670" s="174" t="s">
        <v>320</v>
      </c>
      <c r="R1670" s="174" t="s">
        <v>322</v>
      </c>
      <c r="S1670" s="174" t="s">
        <v>311</v>
      </c>
    </row>
    <row r="1671" spans="4:19" s="14" customFormat="1" ht="15.75" customHeight="1">
      <c r="D1671" s="177"/>
      <c r="E1671" s="178" t="s">
        <v>325</v>
      </c>
      <c r="G1671" s="179">
        <v>250.12</v>
      </c>
      <c r="P1671" s="177" t="s">
        <v>320</v>
      </c>
      <c r="Q1671" s="177" t="s">
        <v>326</v>
      </c>
      <c r="R1671" s="177" t="s">
        <v>322</v>
      </c>
      <c r="S1671" s="177" t="s">
        <v>314</v>
      </c>
    </row>
    <row r="1672" spans="2:16" s="136" customFormat="1" ht="12.75" customHeight="1">
      <c r="B1672" s="141" t="s">
        <v>268</v>
      </c>
      <c r="D1672" s="142" t="s">
        <v>75</v>
      </c>
      <c r="E1672" s="142" t="s">
        <v>76</v>
      </c>
      <c r="I1672" s="143">
        <f>SUM(I1673:I1818)</f>
        <v>0</v>
      </c>
      <c r="K1672" s="144">
        <f>SUM(K1673:K1818)</f>
        <v>1.8130495999999998</v>
      </c>
      <c r="M1672" s="144">
        <f>SUM(M1673:M1818)</f>
        <v>0</v>
      </c>
      <c r="P1672" s="142" t="s">
        <v>314</v>
      </c>
    </row>
    <row r="1673" spans="1:16" s="14" customFormat="1" ht="13.5" customHeight="1">
      <c r="A1673" s="163" t="s">
        <v>77</v>
      </c>
      <c r="B1673" s="163" t="s">
        <v>315</v>
      </c>
      <c r="C1673" s="163" t="s">
        <v>75</v>
      </c>
      <c r="D1673" s="164" t="s">
        <v>78</v>
      </c>
      <c r="E1673" s="165" t="s">
        <v>115</v>
      </c>
      <c r="F1673" s="163" t="s">
        <v>400</v>
      </c>
      <c r="G1673" s="166">
        <v>3300</v>
      </c>
      <c r="H1673" s="167"/>
      <c r="I1673" s="167">
        <f>ROUND(G1673*H1673,2)</f>
        <v>0</v>
      </c>
      <c r="J1673" s="168">
        <v>0</v>
      </c>
      <c r="K1673" s="166">
        <f>G1673*J1673</f>
        <v>0</v>
      </c>
      <c r="L1673" s="168">
        <v>0</v>
      </c>
      <c r="M1673" s="166">
        <f>G1673*L1673</f>
        <v>0</v>
      </c>
      <c r="N1673" s="169">
        <v>20</v>
      </c>
      <c r="O1673" s="170">
        <v>16</v>
      </c>
      <c r="P1673" s="14" t="s">
        <v>320</v>
      </c>
    </row>
    <row r="1674" spans="1:16" s="14" customFormat="1" ht="13.5" customHeight="1">
      <c r="A1674" s="163" t="s">
        <v>116</v>
      </c>
      <c r="B1674" s="163" t="s">
        <v>315</v>
      </c>
      <c r="C1674" s="163" t="s">
        <v>75</v>
      </c>
      <c r="D1674" s="164" t="s">
        <v>117</v>
      </c>
      <c r="E1674" s="165" t="s">
        <v>118</v>
      </c>
      <c r="F1674" s="163" t="s">
        <v>400</v>
      </c>
      <c r="G1674" s="166">
        <v>2219.663</v>
      </c>
      <c r="H1674" s="167"/>
      <c r="I1674" s="167">
        <f>ROUND(G1674*H1674,2)</f>
        <v>0</v>
      </c>
      <c r="J1674" s="168">
        <v>0.00024</v>
      </c>
      <c r="K1674" s="166">
        <f>G1674*J1674</f>
        <v>0.53271912</v>
      </c>
      <c r="L1674" s="168">
        <v>0</v>
      </c>
      <c r="M1674" s="166">
        <f>G1674*L1674</f>
        <v>0</v>
      </c>
      <c r="N1674" s="169">
        <v>20</v>
      </c>
      <c r="O1674" s="170">
        <v>16</v>
      </c>
      <c r="P1674" s="14" t="s">
        <v>320</v>
      </c>
    </row>
    <row r="1675" spans="4:19" s="14" customFormat="1" ht="15.75" customHeight="1">
      <c r="D1675" s="171"/>
      <c r="E1675" s="172" t="s">
        <v>577</v>
      </c>
      <c r="G1675" s="173"/>
      <c r="P1675" s="171" t="s">
        <v>320</v>
      </c>
      <c r="Q1675" s="171" t="s">
        <v>314</v>
      </c>
      <c r="R1675" s="171" t="s">
        <v>322</v>
      </c>
      <c r="S1675" s="171" t="s">
        <v>311</v>
      </c>
    </row>
    <row r="1676" spans="4:19" s="14" customFormat="1" ht="15.75" customHeight="1">
      <c r="D1676" s="174"/>
      <c r="E1676" s="175" t="s">
        <v>119</v>
      </c>
      <c r="G1676" s="176">
        <v>142.23</v>
      </c>
      <c r="P1676" s="174" t="s">
        <v>320</v>
      </c>
      <c r="Q1676" s="174" t="s">
        <v>320</v>
      </c>
      <c r="R1676" s="174" t="s">
        <v>322</v>
      </c>
      <c r="S1676" s="174" t="s">
        <v>311</v>
      </c>
    </row>
    <row r="1677" spans="4:19" s="14" customFormat="1" ht="15.75" customHeight="1">
      <c r="D1677" s="171"/>
      <c r="E1677" s="172" t="s">
        <v>666</v>
      </c>
      <c r="G1677" s="180"/>
      <c r="P1677" s="171" t="s">
        <v>320</v>
      </c>
      <c r="Q1677" s="171" t="s">
        <v>314</v>
      </c>
      <c r="R1677" s="171" t="s">
        <v>322</v>
      </c>
      <c r="S1677" s="171" t="s">
        <v>311</v>
      </c>
    </row>
    <row r="1678" spans="4:19" s="14" customFormat="1" ht="15.75" customHeight="1">
      <c r="D1678" s="174"/>
      <c r="E1678" s="175" t="s">
        <v>120</v>
      </c>
      <c r="G1678" s="176">
        <v>68.66</v>
      </c>
      <c r="P1678" s="174" t="s">
        <v>320</v>
      </c>
      <c r="Q1678" s="174" t="s">
        <v>320</v>
      </c>
      <c r="R1678" s="174" t="s">
        <v>322</v>
      </c>
      <c r="S1678" s="174" t="s">
        <v>311</v>
      </c>
    </row>
    <row r="1679" spans="4:19" s="14" customFormat="1" ht="15.75" customHeight="1">
      <c r="D1679" s="171"/>
      <c r="E1679" s="172" t="s">
        <v>541</v>
      </c>
      <c r="G1679" s="180"/>
      <c r="P1679" s="171" t="s">
        <v>320</v>
      </c>
      <c r="Q1679" s="171" t="s">
        <v>314</v>
      </c>
      <c r="R1679" s="171" t="s">
        <v>322</v>
      </c>
      <c r="S1679" s="171" t="s">
        <v>311</v>
      </c>
    </row>
    <row r="1680" spans="4:19" s="14" customFormat="1" ht="15.75" customHeight="1">
      <c r="D1680" s="174"/>
      <c r="E1680" s="175" t="s">
        <v>121</v>
      </c>
      <c r="G1680" s="176">
        <v>115.12</v>
      </c>
      <c r="P1680" s="174" t="s">
        <v>320</v>
      </c>
      <c r="Q1680" s="174" t="s">
        <v>320</v>
      </c>
      <c r="R1680" s="174" t="s">
        <v>322</v>
      </c>
      <c r="S1680" s="174" t="s">
        <v>311</v>
      </c>
    </row>
    <row r="1681" spans="4:19" s="14" customFormat="1" ht="15.75" customHeight="1">
      <c r="D1681" s="171"/>
      <c r="E1681" s="172" t="s">
        <v>1206</v>
      </c>
      <c r="G1681" s="180"/>
      <c r="P1681" s="171" t="s">
        <v>320</v>
      </c>
      <c r="Q1681" s="171" t="s">
        <v>314</v>
      </c>
      <c r="R1681" s="171" t="s">
        <v>322</v>
      </c>
      <c r="S1681" s="171" t="s">
        <v>311</v>
      </c>
    </row>
    <row r="1682" spans="4:19" s="14" customFormat="1" ht="15.75" customHeight="1">
      <c r="D1682" s="174"/>
      <c r="E1682" s="175" t="s">
        <v>121</v>
      </c>
      <c r="G1682" s="176">
        <v>115.12</v>
      </c>
      <c r="P1682" s="174" t="s">
        <v>320</v>
      </c>
      <c r="Q1682" s="174" t="s">
        <v>320</v>
      </c>
      <c r="R1682" s="174" t="s">
        <v>322</v>
      </c>
      <c r="S1682" s="174" t="s">
        <v>311</v>
      </c>
    </row>
    <row r="1683" spans="4:19" s="14" customFormat="1" ht="15.75" customHeight="1">
      <c r="D1683" s="171"/>
      <c r="E1683" s="172" t="s">
        <v>891</v>
      </c>
      <c r="G1683" s="180"/>
      <c r="P1683" s="171" t="s">
        <v>320</v>
      </c>
      <c r="Q1683" s="171" t="s">
        <v>314</v>
      </c>
      <c r="R1683" s="171" t="s">
        <v>322</v>
      </c>
      <c r="S1683" s="171" t="s">
        <v>311</v>
      </c>
    </row>
    <row r="1684" spans="4:19" s="14" customFormat="1" ht="15.75" customHeight="1">
      <c r="D1684" s="174"/>
      <c r="E1684" s="175" t="s">
        <v>122</v>
      </c>
      <c r="G1684" s="176">
        <v>75.74</v>
      </c>
      <c r="P1684" s="174" t="s">
        <v>320</v>
      </c>
      <c r="Q1684" s="174" t="s">
        <v>320</v>
      </c>
      <c r="R1684" s="174" t="s">
        <v>322</v>
      </c>
      <c r="S1684" s="174" t="s">
        <v>311</v>
      </c>
    </row>
    <row r="1685" spans="4:19" s="14" customFormat="1" ht="15.75" customHeight="1">
      <c r="D1685" s="171"/>
      <c r="E1685" s="172" t="s">
        <v>364</v>
      </c>
      <c r="G1685" s="180"/>
      <c r="P1685" s="171" t="s">
        <v>320</v>
      </c>
      <c r="Q1685" s="171" t="s">
        <v>314</v>
      </c>
      <c r="R1685" s="171" t="s">
        <v>322</v>
      </c>
      <c r="S1685" s="171" t="s">
        <v>311</v>
      </c>
    </row>
    <row r="1686" spans="4:19" s="14" customFormat="1" ht="15.75" customHeight="1">
      <c r="D1686" s="174"/>
      <c r="E1686" s="175" t="s">
        <v>123</v>
      </c>
      <c r="G1686" s="176">
        <v>93.77</v>
      </c>
      <c r="P1686" s="174" t="s">
        <v>320</v>
      </c>
      <c r="Q1686" s="174" t="s">
        <v>320</v>
      </c>
      <c r="R1686" s="174" t="s">
        <v>322</v>
      </c>
      <c r="S1686" s="174" t="s">
        <v>311</v>
      </c>
    </row>
    <row r="1687" spans="4:19" s="14" customFormat="1" ht="15.75" customHeight="1">
      <c r="D1687" s="171"/>
      <c r="E1687" s="172" t="s">
        <v>596</v>
      </c>
      <c r="G1687" s="180"/>
      <c r="P1687" s="171" t="s">
        <v>320</v>
      </c>
      <c r="Q1687" s="171" t="s">
        <v>314</v>
      </c>
      <c r="R1687" s="171" t="s">
        <v>322</v>
      </c>
      <c r="S1687" s="171" t="s">
        <v>311</v>
      </c>
    </row>
    <row r="1688" spans="4:19" s="14" customFormat="1" ht="15.75" customHeight="1">
      <c r="D1688" s="174"/>
      <c r="E1688" s="175" t="s">
        <v>124</v>
      </c>
      <c r="G1688" s="176">
        <v>65.04</v>
      </c>
      <c r="P1688" s="174" t="s">
        <v>320</v>
      </c>
      <c r="Q1688" s="174" t="s">
        <v>320</v>
      </c>
      <c r="R1688" s="174" t="s">
        <v>322</v>
      </c>
      <c r="S1688" s="174" t="s">
        <v>311</v>
      </c>
    </row>
    <row r="1689" spans="4:19" s="14" customFormat="1" ht="15.75" customHeight="1">
      <c r="D1689" s="171"/>
      <c r="E1689" s="172" t="s">
        <v>598</v>
      </c>
      <c r="G1689" s="180"/>
      <c r="P1689" s="171" t="s">
        <v>320</v>
      </c>
      <c r="Q1689" s="171" t="s">
        <v>314</v>
      </c>
      <c r="R1689" s="171" t="s">
        <v>322</v>
      </c>
      <c r="S1689" s="171" t="s">
        <v>311</v>
      </c>
    </row>
    <row r="1690" spans="4:19" s="14" customFormat="1" ht="15.75" customHeight="1">
      <c r="D1690" s="174"/>
      <c r="E1690" s="175" t="s">
        <v>125</v>
      </c>
      <c r="G1690" s="176">
        <v>68</v>
      </c>
      <c r="P1690" s="174" t="s">
        <v>320</v>
      </c>
      <c r="Q1690" s="174" t="s">
        <v>320</v>
      </c>
      <c r="R1690" s="174" t="s">
        <v>322</v>
      </c>
      <c r="S1690" s="174" t="s">
        <v>311</v>
      </c>
    </row>
    <row r="1691" spans="4:19" s="14" customFormat="1" ht="15.75" customHeight="1">
      <c r="D1691" s="171"/>
      <c r="E1691" s="172" t="s">
        <v>600</v>
      </c>
      <c r="G1691" s="180"/>
      <c r="P1691" s="171" t="s">
        <v>320</v>
      </c>
      <c r="Q1691" s="171" t="s">
        <v>314</v>
      </c>
      <c r="R1691" s="171" t="s">
        <v>322</v>
      </c>
      <c r="S1691" s="171" t="s">
        <v>311</v>
      </c>
    </row>
    <row r="1692" spans="4:19" s="14" customFormat="1" ht="15.75" customHeight="1">
      <c r="D1692" s="174"/>
      <c r="E1692" s="175" t="s">
        <v>126</v>
      </c>
      <c r="G1692" s="176">
        <v>97.53</v>
      </c>
      <c r="P1692" s="174" t="s">
        <v>320</v>
      </c>
      <c r="Q1692" s="174" t="s">
        <v>320</v>
      </c>
      <c r="R1692" s="174" t="s">
        <v>322</v>
      </c>
      <c r="S1692" s="174" t="s">
        <v>311</v>
      </c>
    </row>
    <row r="1693" spans="4:19" s="14" customFormat="1" ht="15.75" customHeight="1">
      <c r="D1693" s="171"/>
      <c r="E1693" s="172" t="s">
        <v>602</v>
      </c>
      <c r="G1693" s="180"/>
      <c r="P1693" s="171" t="s">
        <v>320</v>
      </c>
      <c r="Q1693" s="171" t="s">
        <v>314</v>
      </c>
      <c r="R1693" s="171" t="s">
        <v>322</v>
      </c>
      <c r="S1693" s="171" t="s">
        <v>311</v>
      </c>
    </row>
    <row r="1694" spans="4:19" s="14" customFormat="1" ht="15.75" customHeight="1">
      <c r="D1694" s="174"/>
      <c r="E1694" s="175" t="s">
        <v>127</v>
      </c>
      <c r="G1694" s="176">
        <v>72.31</v>
      </c>
      <c r="P1694" s="174" t="s">
        <v>320</v>
      </c>
      <c r="Q1694" s="174" t="s">
        <v>320</v>
      </c>
      <c r="R1694" s="174" t="s">
        <v>322</v>
      </c>
      <c r="S1694" s="174" t="s">
        <v>311</v>
      </c>
    </row>
    <row r="1695" spans="4:19" s="14" customFormat="1" ht="15.75" customHeight="1">
      <c r="D1695" s="171"/>
      <c r="E1695" s="172" t="s">
        <v>690</v>
      </c>
      <c r="G1695" s="180"/>
      <c r="P1695" s="171" t="s">
        <v>320</v>
      </c>
      <c r="Q1695" s="171" t="s">
        <v>314</v>
      </c>
      <c r="R1695" s="171" t="s">
        <v>322</v>
      </c>
      <c r="S1695" s="171" t="s">
        <v>311</v>
      </c>
    </row>
    <row r="1696" spans="4:19" s="14" customFormat="1" ht="15.75" customHeight="1">
      <c r="D1696" s="174"/>
      <c r="E1696" s="175" t="s">
        <v>128</v>
      </c>
      <c r="G1696" s="176">
        <v>85.26</v>
      </c>
      <c r="P1696" s="174" t="s">
        <v>320</v>
      </c>
      <c r="Q1696" s="174" t="s">
        <v>320</v>
      </c>
      <c r="R1696" s="174" t="s">
        <v>322</v>
      </c>
      <c r="S1696" s="174" t="s">
        <v>311</v>
      </c>
    </row>
    <row r="1697" spans="4:19" s="14" customFormat="1" ht="15.75" customHeight="1">
      <c r="D1697" s="171"/>
      <c r="E1697" s="172" t="s">
        <v>692</v>
      </c>
      <c r="G1697" s="180"/>
      <c r="P1697" s="171" t="s">
        <v>320</v>
      </c>
      <c r="Q1697" s="171" t="s">
        <v>314</v>
      </c>
      <c r="R1697" s="171" t="s">
        <v>322</v>
      </c>
      <c r="S1697" s="171" t="s">
        <v>311</v>
      </c>
    </row>
    <row r="1698" spans="4:19" s="14" customFormat="1" ht="15.75" customHeight="1">
      <c r="D1698" s="174"/>
      <c r="E1698" s="175" t="s">
        <v>129</v>
      </c>
      <c r="G1698" s="176">
        <v>61.933</v>
      </c>
      <c r="P1698" s="174" t="s">
        <v>320</v>
      </c>
      <c r="Q1698" s="174" t="s">
        <v>320</v>
      </c>
      <c r="R1698" s="174" t="s">
        <v>322</v>
      </c>
      <c r="S1698" s="174" t="s">
        <v>311</v>
      </c>
    </row>
    <row r="1699" spans="4:19" s="14" customFormat="1" ht="15.75" customHeight="1">
      <c r="D1699" s="171"/>
      <c r="E1699" s="172" t="s">
        <v>708</v>
      </c>
      <c r="G1699" s="180"/>
      <c r="P1699" s="171" t="s">
        <v>320</v>
      </c>
      <c r="Q1699" s="171" t="s">
        <v>314</v>
      </c>
      <c r="R1699" s="171" t="s">
        <v>322</v>
      </c>
      <c r="S1699" s="171" t="s">
        <v>311</v>
      </c>
    </row>
    <row r="1700" spans="4:19" s="14" customFormat="1" ht="15.75" customHeight="1">
      <c r="D1700" s="174"/>
      <c r="E1700" s="175" t="s">
        <v>130</v>
      </c>
      <c r="G1700" s="176">
        <v>82.992</v>
      </c>
      <c r="P1700" s="174" t="s">
        <v>320</v>
      </c>
      <c r="Q1700" s="174" t="s">
        <v>320</v>
      </c>
      <c r="R1700" s="174" t="s">
        <v>322</v>
      </c>
      <c r="S1700" s="174" t="s">
        <v>311</v>
      </c>
    </row>
    <row r="1701" spans="4:19" s="14" customFormat="1" ht="15.75" customHeight="1">
      <c r="D1701" s="171"/>
      <c r="E1701" s="172" t="s">
        <v>710</v>
      </c>
      <c r="G1701" s="180"/>
      <c r="P1701" s="171" t="s">
        <v>320</v>
      </c>
      <c r="Q1701" s="171" t="s">
        <v>314</v>
      </c>
      <c r="R1701" s="171" t="s">
        <v>322</v>
      </c>
      <c r="S1701" s="171" t="s">
        <v>311</v>
      </c>
    </row>
    <row r="1702" spans="4:19" s="14" customFormat="1" ht="15.75" customHeight="1">
      <c r="D1702" s="174"/>
      <c r="E1702" s="175" t="s">
        <v>131</v>
      </c>
      <c r="G1702" s="176">
        <v>40.168</v>
      </c>
      <c r="P1702" s="174" t="s">
        <v>320</v>
      </c>
      <c r="Q1702" s="174" t="s">
        <v>320</v>
      </c>
      <c r="R1702" s="174" t="s">
        <v>322</v>
      </c>
      <c r="S1702" s="174" t="s">
        <v>311</v>
      </c>
    </row>
    <row r="1703" spans="4:19" s="14" customFormat="1" ht="15.75" customHeight="1">
      <c r="D1703" s="171"/>
      <c r="E1703" s="172" t="s">
        <v>712</v>
      </c>
      <c r="G1703" s="180"/>
      <c r="P1703" s="171" t="s">
        <v>320</v>
      </c>
      <c r="Q1703" s="171" t="s">
        <v>314</v>
      </c>
      <c r="R1703" s="171" t="s">
        <v>322</v>
      </c>
      <c r="S1703" s="171" t="s">
        <v>311</v>
      </c>
    </row>
    <row r="1704" spans="4:19" s="14" customFormat="1" ht="15.75" customHeight="1">
      <c r="D1704" s="174"/>
      <c r="E1704" s="175" t="s">
        <v>132</v>
      </c>
      <c r="G1704" s="176">
        <v>40.248</v>
      </c>
      <c r="P1704" s="174" t="s">
        <v>320</v>
      </c>
      <c r="Q1704" s="174" t="s">
        <v>320</v>
      </c>
      <c r="R1704" s="174" t="s">
        <v>322</v>
      </c>
      <c r="S1704" s="174" t="s">
        <v>311</v>
      </c>
    </row>
    <row r="1705" spans="4:19" s="14" customFormat="1" ht="15.75" customHeight="1">
      <c r="D1705" s="171"/>
      <c r="E1705" s="172" t="s">
        <v>448</v>
      </c>
      <c r="G1705" s="180"/>
      <c r="P1705" s="171" t="s">
        <v>320</v>
      </c>
      <c r="Q1705" s="171" t="s">
        <v>314</v>
      </c>
      <c r="R1705" s="171" t="s">
        <v>322</v>
      </c>
      <c r="S1705" s="171" t="s">
        <v>311</v>
      </c>
    </row>
    <row r="1706" spans="4:19" s="14" customFormat="1" ht="15.75" customHeight="1">
      <c r="D1706" s="174"/>
      <c r="E1706" s="175" t="s">
        <v>133</v>
      </c>
      <c r="G1706" s="176">
        <v>24.062</v>
      </c>
      <c r="P1706" s="174" t="s">
        <v>320</v>
      </c>
      <c r="Q1706" s="174" t="s">
        <v>320</v>
      </c>
      <c r="R1706" s="174" t="s">
        <v>322</v>
      </c>
      <c r="S1706" s="174" t="s">
        <v>311</v>
      </c>
    </row>
    <row r="1707" spans="4:19" s="14" customFormat="1" ht="15.75" customHeight="1">
      <c r="D1707" s="171"/>
      <c r="E1707" s="172" t="s">
        <v>459</v>
      </c>
      <c r="G1707" s="180"/>
      <c r="P1707" s="171" t="s">
        <v>320</v>
      </c>
      <c r="Q1707" s="171" t="s">
        <v>314</v>
      </c>
      <c r="R1707" s="171" t="s">
        <v>322</v>
      </c>
      <c r="S1707" s="171" t="s">
        <v>311</v>
      </c>
    </row>
    <row r="1708" spans="4:19" s="14" customFormat="1" ht="15.75" customHeight="1">
      <c r="D1708" s="174"/>
      <c r="E1708" s="175" t="s">
        <v>638</v>
      </c>
      <c r="G1708" s="176">
        <v>112.2</v>
      </c>
      <c r="P1708" s="174" t="s">
        <v>320</v>
      </c>
      <c r="Q1708" s="174" t="s">
        <v>320</v>
      </c>
      <c r="R1708" s="174" t="s">
        <v>322</v>
      </c>
      <c r="S1708" s="174" t="s">
        <v>311</v>
      </c>
    </row>
    <row r="1709" spans="4:19" s="14" customFormat="1" ht="15.75" customHeight="1">
      <c r="D1709" s="171"/>
      <c r="E1709" s="172" t="s">
        <v>453</v>
      </c>
      <c r="G1709" s="180"/>
      <c r="P1709" s="171" t="s">
        <v>320</v>
      </c>
      <c r="Q1709" s="171" t="s">
        <v>314</v>
      </c>
      <c r="R1709" s="171" t="s">
        <v>322</v>
      </c>
      <c r="S1709" s="171" t="s">
        <v>311</v>
      </c>
    </row>
    <row r="1710" spans="4:19" s="14" customFormat="1" ht="15.75" customHeight="1">
      <c r="D1710" s="174"/>
      <c r="E1710" s="175" t="s">
        <v>134</v>
      </c>
      <c r="G1710" s="176">
        <v>8.28</v>
      </c>
      <c r="P1710" s="174" t="s">
        <v>320</v>
      </c>
      <c r="Q1710" s="174" t="s">
        <v>320</v>
      </c>
      <c r="R1710" s="174" t="s">
        <v>322</v>
      </c>
      <c r="S1710" s="174" t="s">
        <v>311</v>
      </c>
    </row>
    <row r="1711" spans="4:19" s="14" customFormat="1" ht="15.75" customHeight="1">
      <c r="D1711" s="174"/>
      <c r="E1711" s="175" t="s">
        <v>135</v>
      </c>
      <c r="G1711" s="176">
        <v>12</v>
      </c>
      <c r="P1711" s="174" t="s">
        <v>320</v>
      </c>
      <c r="Q1711" s="174" t="s">
        <v>320</v>
      </c>
      <c r="R1711" s="174" t="s">
        <v>322</v>
      </c>
      <c r="S1711" s="174" t="s">
        <v>311</v>
      </c>
    </row>
    <row r="1712" spans="4:19" s="14" customFormat="1" ht="15.75" customHeight="1">
      <c r="D1712" s="171"/>
      <c r="E1712" s="172" t="s">
        <v>714</v>
      </c>
      <c r="G1712" s="180"/>
      <c r="P1712" s="171" t="s">
        <v>320</v>
      </c>
      <c r="Q1712" s="171" t="s">
        <v>314</v>
      </c>
      <c r="R1712" s="171" t="s">
        <v>322</v>
      </c>
      <c r="S1712" s="171" t="s">
        <v>311</v>
      </c>
    </row>
    <row r="1713" spans="4:19" s="14" customFormat="1" ht="15.75" customHeight="1">
      <c r="D1713" s="174"/>
      <c r="E1713" s="175" t="s">
        <v>136</v>
      </c>
      <c r="G1713" s="176">
        <v>29.1</v>
      </c>
      <c r="P1713" s="174" t="s">
        <v>320</v>
      </c>
      <c r="Q1713" s="174" t="s">
        <v>320</v>
      </c>
      <c r="R1713" s="174" t="s">
        <v>322</v>
      </c>
      <c r="S1713" s="174" t="s">
        <v>311</v>
      </c>
    </row>
    <row r="1714" spans="4:19" s="14" customFormat="1" ht="15.75" customHeight="1">
      <c r="D1714" s="171"/>
      <c r="E1714" s="172" t="s">
        <v>716</v>
      </c>
      <c r="G1714" s="180"/>
      <c r="P1714" s="171" t="s">
        <v>320</v>
      </c>
      <c r="Q1714" s="171" t="s">
        <v>314</v>
      </c>
      <c r="R1714" s="171" t="s">
        <v>322</v>
      </c>
      <c r="S1714" s="171" t="s">
        <v>311</v>
      </c>
    </row>
    <row r="1715" spans="4:19" s="14" customFormat="1" ht="15.75" customHeight="1">
      <c r="D1715" s="174"/>
      <c r="E1715" s="175" t="s">
        <v>137</v>
      </c>
      <c r="G1715" s="176">
        <v>10.2</v>
      </c>
      <c r="P1715" s="174" t="s">
        <v>320</v>
      </c>
      <c r="Q1715" s="174" t="s">
        <v>320</v>
      </c>
      <c r="R1715" s="174" t="s">
        <v>322</v>
      </c>
      <c r="S1715" s="174" t="s">
        <v>311</v>
      </c>
    </row>
    <row r="1716" spans="4:19" s="14" customFormat="1" ht="15.75" customHeight="1">
      <c r="D1716" s="171"/>
      <c r="E1716" s="172" t="s">
        <v>718</v>
      </c>
      <c r="G1716" s="180"/>
      <c r="P1716" s="171" t="s">
        <v>320</v>
      </c>
      <c r="Q1716" s="171" t="s">
        <v>314</v>
      </c>
      <c r="R1716" s="171" t="s">
        <v>322</v>
      </c>
      <c r="S1716" s="171" t="s">
        <v>311</v>
      </c>
    </row>
    <row r="1717" spans="4:19" s="14" customFormat="1" ht="15.75" customHeight="1">
      <c r="D1717" s="174"/>
      <c r="E1717" s="175" t="s">
        <v>138</v>
      </c>
      <c r="G1717" s="176">
        <v>10.5</v>
      </c>
      <c r="P1717" s="174" t="s">
        <v>320</v>
      </c>
      <c r="Q1717" s="174" t="s">
        <v>320</v>
      </c>
      <c r="R1717" s="174" t="s">
        <v>322</v>
      </c>
      <c r="S1717" s="174" t="s">
        <v>311</v>
      </c>
    </row>
    <row r="1718" spans="4:19" s="14" customFormat="1" ht="15.75" customHeight="1">
      <c r="D1718" s="171"/>
      <c r="E1718" s="172" t="s">
        <v>720</v>
      </c>
      <c r="G1718" s="180"/>
      <c r="P1718" s="171" t="s">
        <v>320</v>
      </c>
      <c r="Q1718" s="171" t="s">
        <v>314</v>
      </c>
      <c r="R1718" s="171" t="s">
        <v>322</v>
      </c>
      <c r="S1718" s="171" t="s">
        <v>311</v>
      </c>
    </row>
    <row r="1719" spans="4:19" s="14" customFormat="1" ht="15.75" customHeight="1">
      <c r="D1719" s="174"/>
      <c r="E1719" s="175" t="s">
        <v>139</v>
      </c>
      <c r="G1719" s="176">
        <v>30</v>
      </c>
      <c r="P1719" s="174" t="s">
        <v>320</v>
      </c>
      <c r="Q1719" s="174" t="s">
        <v>320</v>
      </c>
      <c r="R1719" s="174" t="s">
        <v>322</v>
      </c>
      <c r="S1719" s="174" t="s">
        <v>311</v>
      </c>
    </row>
    <row r="1720" spans="4:19" s="14" customFormat="1" ht="15.75" customHeight="1">
      <c r="D1720" s="171"/>
      <c r="E1720" s="172" t="s">
        <v>722</v>
      </c>
      <c r="G1720" s="180"/>
      <c r="P1720" s="171" t="s">
        <v>320</v>
      </c>
      <c r="Q1720" s="171" t="s">
        <v>314</v>
      </c>
      <c r="R1720" s="171" t="s">
        <v>322</v>
      </c>
      <c r="S1720" s="171" t="s">
        <v>311</v>
      </c>
    </row>
    <row r="1721" spans="4:19" s="14" customFormat="1" ht="15.75" customHeight="1">
      <c r="D1721" s="174"/>
      <c r="E1721" s="175" t="s">
        <v>139</v>
      </c>
      <c r="G1721" s="176">
        <v>30</v>
      </c>
      <c r="P1721" s="174" t="s">
        <v>320</v>
      </c>
      <c r="Q1721" s="174" t="s">
        <v>320</v>
      </c>
      <c r="R1721" s="174" t="s">
        <v>322</v>
      </c>
      <c r="S1721" s="174" t="s">
        <v>311</v>
      </c>
    </row>
    <row r="1722" spans="4:19" s="14" customFormat="1" ht="15.75" customHeight="1">
      <c r="D1722" s="171"/>
      <c r="E1722" s="172" t="s">
        <v>724</v>
      </c>
      <c r="G1722" s="180"/>
      <c r="P1722" s="171" t="s">
        <v>320</v>
      </c>
      <c r="Q1722" s="171" t="s">
        <v>314</v>
      </c>
      <c r="R1722" s="171" t="s">
        <v>322</v>
      </c>
      <c r="S1722" s="171" t="s">
        <v>311</v>
      </c>
    </row>
    <row r="1723" spans="4:19" s="14" customFormat="1" ht="15.75" customHeight="1">
      <c r="D1723" s="174"/>
      <c r="E1723" s="175" t="s">
        <v>140</v>
      </c>
      <c r="G1723" s="176">
        <v>42</v>
      </c>
      <c r="P1723" s="174" t="s">
        <v>320</v>
      </c>
      <c r="Q1723" s="174" t="s">
        <v>320</v>
      </c>
      <c r="R1723" s="174" t="s">
        <v>322</v>
      </c>
      <c r="S1723" s="174" t="s">
        <v>311</v>
      </c>
    </row>
    <row r="1724" spans="4:19" s="14" customFormat="1" ht="15.75" customHeight="1">
      <c r="D1724" s="171"/>
      <c r="E1724" s="172" t="s">
        <v>726</v>
      </c>
      <c r="G1724" s="180"/>
      <c r="P1724" s="171" t="s">
        <v>320</v>
      </c>
      <c r="Q1724" s="171" t="s">
        <v>314</v>
      </c>
      <c r="R1724" s="171" t="s">
        <v>322</v>
      </c>
      <c r="S1724" s="171" t="s">
        <v>311</v>
      </c>
    </row>
    <row r="1725" spans="4:19" s="14" customFormat="1" ht="15.75" customHeight="1">
      <c r="D1725" s="174"/>
      <c r="E1725" s="175" t="s">
        <v>1088</v>
      </c>
      <c r="G1725" s="176">
        <v>18.6</v>
      </c>
      <c r="P1725" s="174" t="s">
        <v>320</v>
      </c>
      <c r="Q1725" s="174" t="s">
        <v>320</v>
      </c>
      <c r="R1725" s="174" t="s">
        <v>322</v>
      </c>
      <c r="S1725" s="174" t="s">
        <v>311</v>
      </c>
    </row>
    <row r="1726" spans="4:19" s="14" customFormat="1" ht="15.75" customHeight="1">
      <c r="D1726" s="171"/>
      <c r="E1726" s="172" t="s">
        <v>728</v>
      </c>
      <c r="G1726" s="180"/>
      <c r="P1726" s="171" t="s">
        <v>320</v>
      </c>
      <c r="Q1726" s="171" t="s">
        <v>314</v>
      </c>
      <c r="R1726" s="171" t="s">
        <v>322</v>
      </c>
      <c r="S1726" s="171" t="s">
        <v>311</v>
      </c>
    </row>
    <row r="1727" spans="4:19" s="14" customFormat="1" ht="15.75" customHeight="1">
      <c r="D1727" s="174"/>
      <c r="E1727" s="175" t="s">
        <v>1088</v>
      </c>
      <c r="G1727" s="176">
        <v>18.6</v>
      </c>
      <c r="P1727" s="174" t="s">
        <v>320</v>
      </c>
      <c r="Q1727" s="174" t="s">
        <v>320</v>
      </c>
      <c r="R1727" s="174" t="s">
        <v>322</v>
      </c>
      <c r="S1727" s="174" t="s">
        <v>311</v>
      </c>
    </row>
    <row r="1728" spans="4:19" s="14" customFormat="1" ht="15.75" customHeight="1">
      <c r="D1728" s="171"/>
      <c r="E1728" s="172" t="s">
        <v>730</v>
      </c>
      <c r="G1728" s="180"/>
      <c r="P1728" s="171" t="s">
        <v>320</v>
      </c>
      <c r="Q1728" s="171" t="s">
        <v>314</v>
      </c>
      <c r="R1728" s="171" t="s">
        <v>322</v>
      </c>
      <c r="S1728" s="171" t="s">
        <v>311</v>
      </c>
    </row>
    <row r="1729" spans="4:19" s="14" customFormat="1" ht="15.75" customHeight="1">
      <c r="D1729" s="174"/>
      <c r="E1729" s="175" t="s">
        <v>141</v>
      </c>
      <c r="G1729" s="176">
        <v>30.9</v>
      </c>
      <c r="P1729" s="174" t="s">
        <v>320</v>
      </c>
      <c r="Q1729" s="174" t="s">
        <v>320</v>
      </c>
      <c r="R1729" s="174" t="s">
        <v>322</v>
      </c>
      <c r="S1729" s="174" t="s">
        <v>311</v>
      </c>
    </row>
    <row r="1730" spans="4:19" s="14" customFormat="1" ht="15.75" customHeight="1">
      <c r="D1730" s="171"/>
      <c r="E1730" s="172" t="s">
        <v>857</v>
      </c>
      <c r="G1730" s="180"/>
      <c r="P1730" s="171" t="s">
        <v>320</v>
      </c>
      <c r="Q1730" s="171" t="s">
        <v>314</v>
      </c>
      <c r="R1730" s="171" t="s">
        <v>322</v>
      </c>
      <c r="S1730" s="171" t="s">
        <v>311</v>
      </c>
    </row>
    <row r="1731" spans="4:19" s="14" customFormat="1" ht="15.75" customHeight="1">
      <c r="D1731" s="174"/>
      <c r="E1731" s="175" t="s">
        <v>138</v>
      </c>
      <c r="G1731" s="176">
        <v>10.5</v>
      </c>
      <c r="P1731" s="174" t="s">
        <v>320</v>
      </c>
      <c r="Q1731" s="174" t="s">
        <v>320</v>
      </c>
      <c r="R1731" s="174" t="s">
        <v>322</v>
      </c>
      <c r="S1731" s="174" t="s">
        <v>311</v>
      </c>
    </row>
    <row r="1732" spans="4:19" s="14" customFormat="1" ht="15.75" customHeight="1">
      <c r="D1732" s="171"/>
      <c r="E1732" s="172" t="s">
        <v>1434</v>
      </c>
      <c r="G1732" s="180"/>
      <c r="P1732" s="171" t="s">
        <v>320</v>
      </c>
      <c r="Q1732" s="171" t="s">
        <v>314</v>
      </c>
      <c r="R1732" s="171" t="s">
        <v>322</v>
      </c>
      <c r="S1732" s="171" t="s">
        <v>311</v>
      </c>
    </row>
    <row r="1733" spans="4:19" s="14" customFormat="1" ht="15.75" customHeight="1">
      <c r="D1733" s="174"/>
      <c r="E1733" s="175" t="s">
        <v>139</v>
      </c>
      <c r="G1733" s="176">
        <v>30</v>
      </c>
      <c r="P1733" s="174" t="s">
        <v>320</v>
      </c>
      <c r="Q1733" s="174" t="s">
        <v>320</v>
      </c>
      <c r="R1733" s="174" t="s">
        <v>322</v>
      </c>
      <c r="S1733" s="174" t="s">
        <v>311</v>
      </c>
    </row>
    <row r="1734" spans="4:19" s="14" customFormat="1" ht="15.75" customHeight="1">
      <c r="D1734" s="171"/>
      <c r="E1734" s="172" t="s">
        <v>732</v>
      </c>
      <c r="G1734" s="180"/>
      <c r="P1734" s="171" t="s">
        <v>320</v>
      </c>
      <c r="Q1734" s="171" t="s">
        <v>314</v>
      </c>
      <c r="R1734" s="171" t="s">
        <v>322</v>
      </c>
      <c r="S1734" s="171" t="s">
        <v>311</v>
      </c>
    </row>
    <row r="1735" spans="4:19" s="14" customFormat="1" ht="15.75" customHeight="1">
      <c r="D1735" s="174"/>
      <c r="E1735" s="175" t="s">
        <v>142</v>
      </c>
      <c r="G1735" s="176">
        <v>36</v>
      </c>
      <c r="P1735" s="174" t="s">
        <v>320</v>
      </c>
      <c r="Q1735" s="174" t="s">
        <v>320</v>
      </c>
      <c r="R1735" s="174" t="s">
        <v>322</v>
      </c>
      <c r="S1735" s="174" t="s">
        <v>311</v>
      </c>
    </row>
    <row r="1736" spans="4:19" s="14" customFormat="1" ht="15.75" customHeight="1">
      <c r="D1736" s="171"/>
      <c r="E1736" s="172" t="s">
        <v>734</v>
      </c>
      <c r="G1736" s="180"/>
      <c r="P1736" s="171" t="s">
        <v>320</v>
      </c>
      <c r="Q1736" s="171" t="s">
        <v>314</v>
      </c>
      <c r="R1736" s="171" t="s">
        <v>322</v>
      </c>
      <c r="S1736" s="171" t="s">
        <v>311</v>
      </c>
    </row>
    <row r="1737" spans="4:19" s="14" customFormat="1" ht="15.75" customHeight="1">
      <c r="D1737" s="174"/>
      <c r="E1737" s="175" t="s">
        <v>143</v>
      </c>
      <c r="G1737" s="176">
        <v>29.4</v>
      </c>
      <c r="P1737" s="174" t="s">
        <v>320</v>
      </c>
      <c r="Q1737" s="174" t="s">
        <v>320</v>
      </c>
      <c r="R1737" s="174" t="s">
        <v>322</v>
      </c>
      <c r="S1737" s="174" t="s">
        <v>311</v>
      </c>
    </row>
    <row r="1738" spans="4:19" s="14" customFormat="1" ht="15.75" customHeight="1">
      <c r="D1738" s="171"/>
      <c r="E1738" s="172" t="s">
        <v>736</v>
      </c>
      <c r="G1738" s="180"/>
      <c r="P1738" s="171" t="s">
        <v>320</v>
      </c>
      <c r="Q1738" s="171" t="s">
        <v>314</v>
      </c>
      <c r="R1738" s="171" t="s">
        <v>322</v>
      </c>
      <c r="S1738" s="171" t="s">
        <v>311</v>
      </c>
    </row>
    <row r="1739" spans="4:19" s="14" customFormat="1" ht="15.75" customHeight="1">
      <c r="D1739" s="174"/>
      <c r="E1739" s="175" t="s">
        <v>144</v>
      </c>
      <c r="G1739" s="176">
        <v>21.6</v>
      </c>
      <c r="P1739" s="174" t="s">
        <v>320</v>
      </c>
      <c r="Q1739" s="174" t="s">
        <v>320</v>
      </c>
      <c r="R1739" s="174" t="s">
        <v>322</v>
      </c>
      <c r="S1739" s="174" t="s">
        <v>311</v>
      </c>
    </row>
    <row r="1740" spans="4:19" s="14" customFormat="1" ht="15.75" customHeight="1">
      <c r="D1740" s="171"/>
      <c r="E1740" s="172" t="s">
        <v>738</v>
      </c>
      <c r="G1740" s="180"/>
      <c r="P1740" s="171" t="s">
        <v>320</v>
      </c>
      <c r="Q1740" s="171" t="s">
        <v>314</v>
      </c>
      <c r="R1740" s="171" t="s">
        <v>322</v>
      </c>
      <c r="S1740" s="171" t="s">
        <v>311</v>
      </c>
    </row>
    <row r="1741" spans="4:19" s="14" customFormat="1" ht="15.75" customHeight="1">
      <c r="D1741" s="174"/>
      <c r="E1741" s="175" t="s">
        <v>143</v>
      </c>
      <c r="G1741" s="176">
        <v>29.4</v>
      </c>
      <c r="P1741" s="174" t="s">
        <v>320</v>
      </c>
      <c r="Q1741" s="174" t="s">
        <v>320</v>
      </c>
      <c r="R1741" s="174" t="s">
        <v>322</v>
      </c>
      <c r="S1741" s="174" t="s">
        <v>311</v>
      </c>
    </row>
    <row r="1742" spans="4:19" s="14" customFormat="1" ht="15.75" customHeight="1">
      <c r="D1742" s="171"/>
      <c r="E1742" s="172" t="s">
        <v>556</v>
      </c>
      <c r="G1742" s="180"/>
      <c r="P1742" s="171" t="s">
        <v>320</v>
      </c>
      <c r="Q1742" s="171" t="s">
        <v>314</v>
      </c>
      <c r="R1742" s="171" t="s">
        <v>322</v>
      </c>
      <c r="S1742" s="171" t="s">
        <v>311</v>
      </c>
    </row>
    <row r="1743" spans="4:19" s="14" customFormat="1" ht="15.75" customHeight="1">
      <c r="D1743" s="174"/>
      <c r="E1743" s="175" t="s">
        <v>145</v>
      </c>
      <c r="G1743" s="176">
        <v>16.5</v>
      </c>
      <c r="P1743" s="174" t="s">
        <v>320</v>
      </c>
      <c r="Q1743" s="174" t="s">
        <v>320</v>
      </c>
      <c r="R1743" s="174" t="s">
        <v>322</v>
      </c>
      <c r="S1743" s="174" t="s">
        <v>311</v>
      </c>
    </row>
    <row r="1744" spans="4:19" s="14" customFormat="1" ht="15.75" customHeight="1">
      <c r="D1744" s="174"/>
      <c r="E1744" s="175" t="s">
        <v>146</v>
      </c>
      <c r="G1744" s="176">
        <v>22.8</v>
      </c>
      <c r="P1744" s="174" t="s">
        <v>320</v>
      </c>
      <c r="Q1744" s="174" t="s">
        <v>320</v>
      </c>
      <c r="R1744" s="174" t="s">
        <v>322</v>
      </c>
      <c r="S1744" s="174" t="s">
        <v>311</v>
      </c>
    </row>
    <row r="1745" spans="4:19" s="14" customFormat="1" ht="15.75" customHeight="1">
      <c r="D1745" s="174"/>
      <c r="E1745" s="175" t="s">
        <v>147</v>
      </c>
      <c r="G1745" s="176">
        <v>25.6</v>
      </c>
      <c r="P1745" s="174" t="s">
        <v>320</v>
      </c>
      <c r="Q1745" s="174" t="s">
        <v>320</v>
      </c>
      <c r="R1745" s="174" t="s">
        <v>322</v>
      </c>
      <c r="S1745" s="174" t="s">
        <v>311</v>
      </c>
    </row>
    <row r="1746" spans="4:19" s="14" customFormat="1" ht="15.75" customHeight="1">
      <c r="D1746" s="174"/>
      <c r="E1746" s="175" t="s">
        <v>560</v>
      </c>
      <c r="G1746" s="176">
        <v>12</v>
      </c>
      <c r="P1746" s="174" t="s">
        <v>320</v>
      </c>
      <c r="Q1746" s="174" t="s">
        <v>320</v>
      </c>
      <c r="R1746" s="174" t="s">
        <v>322</v>
      </c>
      <c r="S1746" s="174" t="s">
        <v>311</v>
      </c>
    </row>
    <row r="1747" spans="4:19" s="14" customFormat="1" ht="15.75" customHeight="1">
      <c r="D1747" s="174"/>
      <c r="E1747" s="175" t="s">
        <v>561</v>
      </c>
      <c r="G1747" s="176">
        <v>6.6</v>
      </c>
      <c r="P1747" s="174" t="s">
        <v>320</v>
      </c>
      <c r="Q1747" s="174" t="s">
        <v>320</v>
      </c>
      <c r="R1747" s="174" t="s">
        <v>322</v>
      </c>
      <c r="S1747" s="174" t="s">
        <v>311</v>
      </c>
    </row>
    <row r="1748" spans="4:19" s="14" customFormat="1" ht="15.75" customHeight="1">
      <c r="D1748" s="174"/>
      <c r="E1748" s="175" t="s">
        <v>561</v>
      </c>
      <c r="G1748" s="176">
        <v>6.6</v>
      </c>
      <c r="P1748" s="174" t="s">
        <v>320</v>
      </c>
      <c r="Q1748" s="174" t="s">
        <v>320</v>
      </c>
      <c r="R1748" s="174" t="s">
        <v>322</v>
      </c>
      <c r="S1748" s="174" t="s">
        <v>311</v>
      </c>
    </row>
    <row r="1749" spans="4:19" s="14" customFormat="1" ht="15.75" customHeight="1">
      <c r="D1749" s="174"/>
      <c r="E1749" s="175" t="s">
        <v>562</v>
      </c>
      <c r="G1749" s="176">
        <v>30</v>
      </c>
      <c r="P1749" s="174" t="s">
        <v>320</v>
      </c>
      <c r="Q1749" s="174" t="s">
        <v>320</v>
      </c>
      <c r="R1749" s="174" t="s">
        <v>322</v>
      </c>
      <c r="S1749" s="174" t="s">
        <v>311</v>
      </c>
    </row>
    <row r="1750" spans="4:19" s="14" customFormat="1" ht="15.75" customHeight="1">
      <c r="D1750" s="174"/>
      <c r="E1750" s="175" t="s">
        <v>563</v>
      </c>
      <c r="G1750" s="176">
        <v>58.8</v>
      </c>
      <c r="P1750" s="174" t="s">
        <v>320</v>
      </c>
      <c r="Q1750" s="174" t="s">
        <v>320</v>
      </c>
      <c r="R1750" s="174" t="s">
        <v>322</v>
      </c>
      <c r="S1750" s="174" t="s">
        <v>311</v>
      </c>
    </row>
    <row r="1751" spans="4:19" s="14" customFormat="1" ht="15.75" customHeight="1">
      <c r="D1751" s="174"/>
      <c r="E1751" s="175" t="s">
        <v>145</v>
      </c>
      <c r="G1751" s="176">
        <v>16.5</v>
      </c>
      <c r="P1751" s="174" t="s">
        <v>320</v>
      </c>
      <c r="Q1751" s="174" t="s">
        <v>320</v>
      </c>
      <c r="R1751" s="174" t="s">
        <v>322</v>
      </c>
      <c r="S1751" s="174" t="s">
        <v>311</v>
      </c>
    </row>
    <row r="1752" spans="4:19" s="14" customFormat="1" ht="15.75" customHeight="1">
      <c r="D1752" s="171"/>
      <c r="E1752" s="172" t="s">
        <v>473</v>
      </c>
      <c r="G1752" s="180"/>
      <c r="P1752" s="171" t="s">
        <v>320</v>
      </c>
      <c r="Q1752" s="171" t="s">
        <v>314</v>
      </c>
      <c r="R1752" s="171" t="s">
        <v>322</v>
      </c>
      <c r="S1752" s="171" t="s">
        <v>311</v>
      </c>
    </row>
    <row r="1753" spans="4:19" s="14" customFormat="1" ht="15.75" customHeight="1">
      <c r="D1753" s="174"/>
      <c r="E1753" s="175" t="s">
        <v>563</v>
      </c>
      <c r="G1753" s="176">
        <v>58.8</v>
      </c>
      <c r="P1753" s="174" t="s">
        <v>320</v>
      </c>
      <c r="Q1753" s="174" t="s">
        <v>320</v>
      </c>
      <c r="R1753" s="174" t="s">
        <v>322</v>
      </c>
      <c r="S1753" s="174" t="s">
        <v>311</v>
      </c>
    </row>
    <row r="1754" spans="4:19" s="14" customFormat="1" ht="15.75" customHeight="1">
      <c r="D1754" s="171"/>
      <c r="E1754" s="172" t="s">
        <v>740</v>
      </c>
      <c r="G1754" s="180"/>
      <c r="P1754" s="171" t="s">
        <v>320</v>
      </c>
      <c r="Q1754" s="171" t="s">
        <v>314</v>
      </c>
      <c r="R1754" s="171" t="s">
        <v>322</v>
      </c>
      <c r="S1754" s="171" t="s">
        <v>311</v>
      </c>
    </row>
    <row r="1755" spans="4:19" s="14" customFormat="1" ht="15.75" customHeight="1">
      <c r="D1755" s="174"/>
      <c r="E1755" s="175" t="s">
        <v>148</v>
      </c>
      <c r="G1755" s="176">
        <v>129.6</v>
      </c>
      <c r="P1755" s="174" t="s">
        <v>320</v>
      </c>
      <c r="Q1755" s="174" t="s">
        <v>320</v>
      </c>
      <c r="R1755" s="174" t="s">
        <v>322</v>
      </c>
      <c r="S1755" s="174" t="s">
        <v>311</v>
      </c>
    </row>
    <row r="1756" spans="4:19" s="14" customFormat="1" ht="15.75" customHeight="1">
      <c r="D1756" s="174"/>
      <c r="E1756" s="175" t="s">
        <v>149</v>
      </c>
      <c r="G1756" s="176">
        <v>78.4</v>
      </c>
      <c r="P1756" s="174" t="s">
        <v>320</v>
      </c>
      <c r="Q1756" s="174" t="s">
        <v>320</v>
      </c>
      <c r="R1756" s="174" t="s">
        <v>322</v>
      </c>
      <c r="S1756" s="174" t="s">
        <v>311</v>
      </c>
    </row>
    <row r="1757" spans="4:19" s="14" customFormat="1" ht="15.75" customHeight="1">
      <c r="D1757" s="177"/>
      <c r="E1757" s="178" t="s">
        <v>325</v>
      </c>
      <c r="G1757" s="179">
        <v>2219.663</v>
      </c>
      <c r="P1757" s="177" t="s">
        <v>320</v>
      </c>
      <c r="Q1757" s="177" t="s">
        <v>326</v>
      </c>
      <c r="R1757" s="177" t="s">
        <v>322</v>
      </c>
      <c r="S1757" s="177" t="s">
        <v>314</v>
      </c>
    </row>
    <row r="1758" spans="1:16" s="14" customFormat="1" ht="13.5" customHeight="1">
      <c r="A1758" s="163" t="s">
        <v>150</v>
      </c>
      <c r="B1758" s="163" t="s">
        <v>315</v>
      </c>
      <c r="C1758" s="163" t="s">
        <v>75</v>
      </c>
      <c r="D1758" s="164" t="s">
        <v>151</v>
      </c>
      <c r="E1758" s="165" t="s">
        <v>152</v>
      </c>
      <c r="F1758" s="163" t="s">
        <v>400</v>
      </c>
      <c r="G1758" s="166">
        <v>1539.264</v>
      </c>
      <c r="H1758" s="167"/>
      <c r="I1758" s="167">
        <f>ROUND(G1758*H1758,2)</f>
        <v>0</v>
      </c>
      <c r="J1758" s="168">
        <v>0.00057</v>
      </c>
      <c r="K1758" s="166">
        <f>G1758*J1758</f>
        <v>0.8773804799999999</v>
      </c>
      <c r="L1758" s="168">
        <v>0</v>
      </c>
      <c r="M1758" s="166">
        <f>G1758*L1758</f>
        <v>0</v>
      </c>
      <c r="N1758" s="169">
        <v>20</v>
      </c>
      <c r="O1758" s="170">
        <v>16</v>
      </c>
      <c r="P1758" s="14" t="s">
        <v>320</v>
      </c>
    </row>
    <row r="1759" spans="4:19" s="14" customFormat="1" ht="15.75" customHeight="1">
      <c r="D1759" s="171"/>
      <c r="E1759" s="172" t="s">
        <v>891</v>
      </c>
      <c r="G1759" s="173"/>
      <c r="P1759" s="171" t="s">
        <v>320</v>
      </c>
      <c r="Q1759" s="171" t="s">
        <v>314</v>
      </c>
      <c r="R1759" s="171" t="s">
        <v>322</v>
      </c>
      <c r="S1759" s="171" t="s">
        <v>311</v>
      </c>
    </row>
    <row r="1760" spans="4:19" s="14" customFormat="1" ht="15.75" customHeight="1">
      <c r="D1760" s="174"/>
      <c r="E1760" s="175" t="s">
        <v>542</v>
      </c>
      <c r="G1760" s="176">
        <v>15.6</v>
      </c>
      <c r="P1760" s="174" t="s">
        <v>320</v>
      </c>
      <c r="Q1760" s="174" t="s">
        <v>320</v>
      </c>
      <c r="R1760" s="174" t="s">
        <v>322</v>
      </c>
      <c r="S1760" s="174" t="s">
        <v>311</v>
      </c>
    </row>
    <row r="1761" spans="4:19" s="14" customFormat="1" ht="15.75" customHeight="1">
      <c r="D1761" s="171"/>
      <c r="E1761" s="172" t="s">
        <v>690</v>
      </c>
      <c r="G1761" s="180"/>
      <c r="P1761" s="171" t="s">
        <v>320</v>
      </c>
      <c r="Q1761" s="171" t="s">
        <v>314</v>
      </c>
      <c r="R1761" s="171" t="s">
        <v>322</v>
      </c>
      <c r="S1761" s="171" t="s">
        <v>311</v>
      </c>
    </row>
    <row r="1762" spans="4:19" s="14" customFormat="1" ht="15.75" customHeight="1">
      <c r="D1762" s="174"/>
      <c r="E1762" s="175" t="s">
        <v>153</v>
      </c>
      <c r="G1762" s="176">
        <v>20.425</v>
      </c>
      <c r="P1762" s="174" t="s">
        <v>320</v>
      </c>
      <c r="Q1762" s="174" t="s">
        <v>320</v>
      </c>
      <c r="R1762" s="174" t="s">
        <v>322</v>
      </c>
      <c r="S1762" s="174" t="s">
        <v>311</v>
      </c>
    </row>
    <row r="1763" spans="4:19" s="14" customFormat="1" ht="15.75" customHeight="1">
      <c r="D1763" s="171"/>
      <c r="E1763" s="172" t="s">
        <v>692</v>
      </c>
      <c r="G1763" s="180"/>
      <c r="P1763" s="171" t="s">
        <v>320</v>
      </c>
      <c r="Q1763" s="171" t="s">
        <v>314</v>
      </c>
      <c r="R1763" s="171" t="s">
        <v>322</v>
      </c>
      <c r="S1763" s="171" t="s">
        <v>311</v>
      </c>
    </row>
    <row r="1764" spans="4:19" s="14" customFormat="1" ht="15.75" customHeight="1">
      <c r="D1764" s="174"/>
      <c r="E1764" s="175" t="s">
        <v>154</v>
      </c>
      <c r="G1764" s="176">
        <v>33.383</v>
      </c>
      <c r="P1764" s="174" t="s">
        <v>320</v>
      </c>
      <c r="Q1764" s="174" t="s">
        <v>320</v>
      </c>
      <c r="R1764" s="174" t="s">
        <v>322</v>
      </c>
      <c r="S1764" s="174" t="s">
        <v>311</v>
      </c>
    </row>
    <row r="1765" spans="4:19" s="14" customFormat="1" ht="15.75" customHeight="1">
      <c r="D1765" s="171"/>
      <c r="E1765" s="172" t="s">
        <v>710</v>
      </c>
      <c r="G1765" s="180"/>
      <c r="P1765" s="171" t="s">
        <v>320</v>
      </c>
      <c r="Q1765" s="171" t="s">
        <v>314</v>
      </c>
      <c r="R1765" s="171" t="s">
        <v>322</v>
      </c>
      <c r="S1765" s="171" t="s">
        <v>311</v>
      </c>
    </row>
    <row r="1766" spans="4:19" s="14" customFormat="1" ht="15.75" customHeight="1">
      <c r="D1766" s="174"/>
      <c r="E1766" s="175" t="s">
        <v>155</v>
      </c>
      <c r="G1766" s="176">
        <v>39.368</v>
      </c>
      <c r="P1766" s="174" t="s">
        <v>320</v>
      </c>
      <c r="Q1766" s="174" t="s">
        <v>320</v>
      </c>
      <c r="R1766" s="174" t="s">
        <v>322</v>
      </c>
      <c r="S1766" s="174" t="s">
        <v>311</v>
      </c>
    </row>
    <row r="1767" spans="4:19" s="14" customFormat="1" ht="15.75" customHeight="1">
      <c r="D1767" s="171"/>
      <c r="E1767" s="172" t="s">
        <v>712</v>
      </c>
      <c r="G1767" s="180"/>
      <c r="P1767" s="171" t="s">
        <v>320</v>
      </c>
      <c r="Q1767" s="171" t="s">
        <v>314</v>
      </c>
      <c r="R1767" s="171" t="s">
        <v>322</v>
      </c>
      <c r="S1767" s="171" t="s">
        <v>311</v>
      </c>
    </row>
    <row r="1768" spans="4:19" s="14" customFormat="1" ht="15.75" customHeight="1">
      <c r="D1768" s="174"/>
      <c r="E1768" s="175" t="s">
        <v>155</v>
      </c>
      <c r="G1768" s="176">
        <v>39.368</v>
      </c>
      <c r="P1768" s="174" t="s">
        <v>320</v>
      </c>
      <c r="Q1768" s="174" t="s">
        <v>320</v>
      </c>
      <c r="R1768" s="174" t="s">
        <v>322</v>
      </c>
      <c r="S1768" s="174" t="s">
        <v>311</v>
      </c>
    </row>
    <row r="1769" spans="4:19" s="14" customFormat="1" ht="15.75" customHeight="1">
      <c r="D1769" s="171"/>
      <c r="E1769" s="172" t="s">
        <v>448</v>
      </c>
      <c r="G1769" s="180"/>
      <c r="P1769" s="171" t="s">
        <v>320</v>
      </c>
      <c r="Q1769" s="171" t="s">
        <v>314</v>
      </c>
      <c r="R1769" s="171" t="s">
        <v>322</v>
      </c>
      <c r="S1769" s="171" t="s">
        <v>311</v>
      </c>
    </row>
    <row r="1770" spans="4:19" s="14" customFormat="1" ht="15.75" customHeight="1">
      <c r="D1770" s="174"/>
      <c r="E1770" s="175" t="s">
        <v>980</v>
      </c>
      <c r="G1770" s="176">
        <v>39.19</v>
      </c>
      <c r="P1770" s="174" t="s">
        <v>320</v>
      </c>
      <c r="Q1770" s="174" t="s">
        <v>320</v>
      </c>
      <c r="R1770" s="174" t="s">
        <v>322</v>
      </c>
      <c r="S1770" s="174" t="s">
        <v>311</v>
      </c>
    </row>
    <row r="1771" spans="4:19" s="14" customFormat="1" ht="15.75" customHeight="1">
      <c r="D1771" s="171"/>
      <c r="E1771" s="172" t="s">
        <v>551</v>
      </c>
      <c r="G1771" s="180"/>
      <c r="P1771" s="171" t="s">
        <v>320</v>
      </c>
      <c r="Q1771" s="171" t="s">
        <v>314</v>
      </c>
      <c r="R1771" s="171" t="s">
        <v>322</v>
      </c>
      <c r="S1771" s="171" t="s">
        <v>311</v>
      </c>
    </row>
    <row r="1772" spans="4:19" s="14" customFormat="1" ht="15.75" customHeight="1">
      <c r="D1772" s="174"/>
      <c r="E1772" s="175" t="s">
        <v>1121</v>
      </c>
      <c r="G1772" s="176">
        <v>6.62</v>
      </c>
      <c r="P1772" s="174" t="s">
        <v>320</v>
      </c>
      <c r="Q1772" s="174" t="s">
        <v>320</v>
      </c>
      <c r="R1772" s="174" t="s">
        <v>322</v>
      </c>
      <c r="S1772" s="174" t="s">
        <v>311</v>
      </c>
    </row>
    <row r="1773" spans="4:19" s="14" customFormat="1" ht="15.75" customHeight="1">
      <c r="D1773" s="171"/>
      <c r="E1773" s="172" t="s">
        <v>453</v>
      </c>
      <c r="G1773" s="180"/>
      <c r="P1773" s="171" t="s">
        <v>320</v>
      </c>
      <c r="Q1773" s="171" t="s">
        <v>314</v>
      </c>
      <c r="R1773" s="171" t="s">
        <v>322</v>
      </c>
      <c r="S1773" s="171" t="s">
        <v>311</v>
      </c>
    </row>
    <row r="1774" spans="4:19" s="14" customFormat="1" ht="15.75" customHeight="1">
      <c r="D1774" s="174"/>
      <c r="E1774" s="175" t="s">
        <v>694</v>
      </c>
      <c r="G1774" s="176">
        <v>7.8</v>
      </c>
      <c r="P1774" s="174" t="s">
        <v>320</v>
      </c>
      <c r="Q1774" s="174" t="s">
        <v>320</v>
      </c>
      <c r="R1774" s="174" t="s">
        <v>322</v>
      </c>
      <c r="S1774" s="174" t="s">
        <v>311</v>
      </c>
    </row>
    <row r="1775" spans="4:19" s="14" customFormat="1" ht="15.75" customHeight="1">
      <c r="D1775" s="171"/>
      <c r="E1775" s="172" t="s">
        <v>714</v>
      </c>
      <c r="G1775" s="180"/>
      <c r="P1775" s="171" t="s">
        <v>320</v>
      </c>
      <c r="Q1775" s="171" t="s">
        <v>314</v>
      </c>
      <c r="R1775" s="171" t="s">
        <v>322</v>
      </c>
      <c r="S1775" s="171" t="s">
        <v>311</v>
      </c>
    </row>
    <row r="1776" spans="4:19" s="14" customFormat="1" ht="15.75" customHeight="1">
      <c r="D1776" s="174"/>
      <c r="E1776" s="175" t="s">
        <v>136</v>
      </c>
      <c r="G1776" s="176">
        <v>29.1</v>
      </c>
      <c r="P1776" s="174" t="s">
        <v>320</v>
      </c>
      <c r="Q1776" s="174" t="s">
        <v>320</v>
      </c>
      <c r="R1776" s="174" t="s">
        <v>322</v>
      </c>
      <c r="S1776" s="174" t="s">
        <v>311</v>
      </c>
    </row>
    <row r="1777" spans="4:19" s="14" customFormat="1" ht="15.75" customHeight="1">
      <c r="D1777" s="171"/>
      <c r="E1777" s="172" t="s">
        <v>716</v>
      </c>
      <c r="G1777" s="180"/>
      <c r="P1777" s="171" t="s">
        <v>320</v>
      </c>
      <c r="Q1777" s="171" t="s">
        <v>314</v>
      </c>
      <c r="R1777" s="171" t="s">
        <v>322</v>
      </c>
      <c r="S1777" s="171" t="s">
        <v>311</v>
      </c>
    </row>
    <row r="1778" spans="4:19" s="14" customFormat="1" ht="15.75" customHeight="1">
      <c r="D1778" s="174"/>
      <c r="E1778" s="175" t="s">
        <v>156</v>
      </c>
      <c r="G1778" s="176">
        <v>47.4</v>
      </c>
      <c r="P1778" s="174" t="s">
        <v>320</v>
      </c>
      <c r="Q1778" s="174" t="s">
        <v>320</v>
      </c>
      <c r="R1778" s="174" t="s">
        <v>322</v>
      </c>
      <c r="S1778" s="174" t="s">
        <v>311</v>
      </c>
    </row>
    <row r="1779" spans="4:19" s="14" customFormat="1" ht="15.75" customHeight="1">
      <c r="D1779" s="171"/>
      <c r="E1779" s="172" t="s">
        <v>718</v>
      </c>
      <c r="G1779" s="180"/>
      <c r="P1779" s="171" t="s">
        <v>320</v>
      </c>
      <c r="Q1779" s="171" t="s">
        <v>314</v>
      </c>
      <c r="R1779" s="171" t="s">
        <v>322</v>
      </c>
      <c r="S1779" s="171" t="s">
        <v>311</v>
      </c>
    </row>
    <row r="1780" spans="4:19" s="14" customFormat="1" ht="15.75" customHeight="1">
      <c r="D1780" s="174"/>
      <c r="E1780" s="175" t="s">
        <v>157</v>
      </c>
      <c r="G1780" s="176">
        <v>47.7</v>
      </c>
      <c r="P1780" s="174" t="s">
        <v>320</v>
      </c>
      <c r="Q1780" s="174" t="s">
        <v>320</v>
      </c>
      <c r="R1780" s="174" t="s">
        <v>322</v>
      </c>
      <c r="S1780" s="174" t="s">
        <v>311</v>
      </c>
    </row>
    <row r="1781" spans="4:19" s="14" customFormat="1" ht="15.75" customHeight="1">
      <c r="D1781" s="171"/>
      <c r="E1781" s="172" t="s">
        <v>720</v>
      </c>
      <c r="G1781" s="180"/>
      <c r="P1781" s="171" t="s">
        <v>320</v>
      </c>
      <c r="Q1781" s="171" t="s">
        <v>314</v>
      </c>
      <c r="R1781" s="171" t="s">
        <v>322</v>
      </c>
      <c r="S1781" s="171" t="s">
        <v>311</v>
      </c>
    </row>
    <row r="1782" spans="4:19" s="14" customFormat="1" ht="15.75" customHeight="1">
      <c r="D1782" s="174"/>
      <c r="E1782" s="175" t="s">
        <v>139</v>
      </c>
      <c r="G1782" s="176">
        <v>30</v>
      </c>
      <c r="P1782" s="174" t="s">
        <v>320</v>
      </c>
      <c r="Q1782" s="174" t="s">
        <v>320</v>
      </c>
      <c r="R1782" s="174" t="s">
        <v>322</v>
      </c>
      <c r="S1782" s="174" t="s">
        <v>311</v>
      </c>
    </row>
    <row r="1783" spans="4:19" s="14" customFormat="1" ht="15.75" customHeight="1">
      <c r="D1783" s="171"/>
      <c r="E1783" s="172" t="s">
        <v>722</v>
      </c>
      <c r="G1783" s="180"/>
      <c r="P1783" s="171" t="s">
        <v>320</v>
      </c>
      <c r="Q1783" s="171" t="s">
        <v>314</v>
      </c>
      <c r="R1783" s="171" t="s">
        <v>322</v>
      </c>
      <c r="S1783" s="171" t="s">
        <v>311</v>
      </c>
    </row>
    <row r="1784" spans="4:19" s="14" customFormat="1" ht="15.75" customHeight="1">
      <c r="D1784" s="174"/>
      <c r="E1784" s="175" t="s">
        <v>139</v>
      </c>
      <c r="G1784" s="176">
        <v>30</v>
      </c>
      <c r="P1784" s="174" t="s">
        <v>320</v>
      </c>
      <c r="Q1784" s="174" t="s">
        <v>320</v>
      </c>
      <c r="R1784" s="174" t="s">
        <v>322</v>
      </c>
      <c r="S1784" s="174" t="s">
        <v>311</v>
      </c>
    </row>
    <row r="1785" spans="4:19" s="14" customFormat="1" ht="15.75" customHeight="1">
      <c r="D1785" s="171"/>
      <c r="E1785" s="172" t="s">
        <v>724</v>
      </c>
      <c r="G1785" s="180"/>
      <c r="P1785" s="171" t="s">
        <v>320</v>
      </c>
      <c r="Q1785" s="171" t="s">
        <v>314</v>
      </c>
      <c r="R1785" s="171" t="s">
        <v>322</v>
      </c>
      <c r="S1785" s="171" t="s">
        <v>311</v>
      </c>
    </row>
    <row r="1786" spans="4:19" s="14" customFormat="1" ht="15.75" customHeight="1">
      <c r="D1786" s="174"/>
      <c r="E1786" s="175" t="s">
        <v>158</v>
      </c>
      <c r="G1786" s="176">
        <v>190.8</v>
      </c>
      <c r="P1786" s="174" t="s">
        <v>320</v>
      </c>
      <c r="Q1786" s="174" t="s">
        <v>320</v>
      </c>
      <c r="R1786" s="174" t="s">
        <v>322</v>
      </c>
      <c r="S1786" s="174" t="s">
        <v>311</v>
      </c>
    </row>
    <row r="1787" spans="4:19" s="14" customFormat="1" ht="15.75" customHeight="1">
      <c r="D1787" s="171"/>
      <c r="E1787" s="172" t="s">
        <v>726</v>
      </c>
      <c r="G1787" s="180"/>
      <c r="P1787" s="171" t="s">
        <v>320</v>
      </c>
      <c r="Q1787" s="171" t="s">
        <v>314</v>
      </c>
      <c r="R1787" s="171" t="s">
        <v>322</v>
      </c>
      <c r="S1787" s="171" t="s">
        <v>311</v>
      </c>
    </row>
    <row r="1788" spans="4:19" s="14" customFormat="1" ht="15.75" customHeight="1">
      <c r="D1788" s="174"/>
      <c r="E1788" s="175" t="s">
        <v>159</v>
      </c>
      <c r="G1788" s="176">
        <v>39.6</v>
      </c>
      <c r="P1788" s="174" t="s">
        <v>320</v>
      </c>
      <c r="Q1788" s="174" t="s">
        <v>320</v>
      </c>
      <c r="R1788" s="174" t="s">
        <v>322</v>
      </c>
      <c r="S1788" s="174" t="s">
        <v>311</v>
      </c>
    </row>
    <row r="1789" spans="4:19" s="14" customFormat="1" ht="15.75" customHeight="1">
      <c r="D1789" s="171"/>
      <c r="E1789" s="172" t="s">
        <v>728</v>
      </c>
      <c r="G1789" s="180"/>
      <c r="P1789" s="171" t="s">
        <v>320</v>
      </c>
      <c r="Q1789" s="171" t="s">
        <v>314</v>
      </c>
      <c r="R1789" s="171" t="s">
        <v>322</v>
      </c>
      <c r="S1789" s="171" t="s">
        <v>311</v>
      </c>
    </row>
    <row r="1790" spans="4:19" s="14" customFormat="1" ht="15.75" customHeight="1">
      <c r="D1790" s="174"/>
      <c r="E1790" s="175" t="s">
        <v>159</v>
      </c>
      <c r="G1790" s="176">
        <v>39.6</v>
      </c>
      <c r="P1790" s="174" t="s">
        <v>320</v>
      </c>
      <c r="Q1790" s="174" t="s">
        <v>320</v>
      </c>
      <c r="R1790" s="174" t="s">
        <v>322</v>
      </c>
      <c r="S1790" s="174" t="s">
        <v>311</v>
      </c>
    </row>
    <row r="1791" spans="4:19" s="14" customFormat="1" ht="15.75" customHeight="1">
      <c r="D1791" s="171"/>
      <c r="E1791" s="172" t="s">
        <v>730</v>
      </c>
      <c r="G1791" s="180"/>
      <c r="P1791" s="171" t="s">
        <v>320</v>
      </c>
      <c r="Q1791" s="171" t="s">
        <v>314</v>
      </c>
      <c r="R1791" s="171" t="s">
        <v>322</v>
      </c>
      <c r="S1791" s="171" t="s">
        <v>311</v>
      </c>
    </row>
    <row r="1792" spans="4:19" s="14" customFormat="1" ht="15.75" customHeight="1">
      <c r="D1792" s="174"/>
      <c r="E1792" s="175" t="s">
        <v>160</v>
      </c>
      <c r="G1792" s="176">
        <v>142.5</v>
      </c>
      <c r="P1792" s="174" t="s">
        <v>320</v>
      </c>
      <c r="Q1792" s="174" t="s">
        <v>320</v>
      </c>
      <c r="R1792" s="174" t="s">
        <v>322</v>
      </c>
      <c r="S1792" s="174" t="s">
        <v>311</v>
      </c>
    </row>
    <row r="1793" spans="4:19" s="14" customFormat="1" ht="15.75" customHeight="1">
      <c r="D1793" s="171"/>
      <c r="E1793" s="172" t="s">
        <v>1434</v>
      </c>
      <c r="G1793" s="180"/>
      <c r="P1793" s="171" t="s">
        <v>320</v>
      </c>
      <c r="Q1793" s="171" t="s">
        <v>314</v>
      </c>
      <c r="R1793" s="171" t="s">
        <v>322</v>
      </c>
      <c r="S1793" s="171" t="s">
        <v>311</v>
      </c>
    </row>
    <row r="1794" spans="4:19" s="14" customFormat="1" ht="15.75" customHeight="1">
      <c r="D1794" s="174"/>
      <c r="E1794" s="175" t="s">
        <v>139</v>
      </c>
      <c r="G1794" s="176">
        <v>30</v>
      </c>
      <c r="P1794" s="174" t="s">
        <v>320</v>
      </c>
      <c r="Q1794" s="174" t="s">
        <v>320</v>
      </c>
      <c r="R1794" s="174" t="s">
        <v>322</v>
      </c>
      <c r="S1794" s="174" t="s">
        <v>311</v>
      </c>
    </row>
    <row r="1795" spans="4:19" s="14" customFormat="1" ht="15.75" customHeight="1">
      <c r="D1795" s="171"/>
      <c r="E1795" s="172" t="s">
        <v>857</v>
      </c>
      <c r="G1795" s="180"/>
      <c r="P1795" s="171" t="s">
        <v>320</v>
      </c>
      <c r="Q1795" s="171" t="s">
        <v>314</v>
      </c>
      <c r="R1795" s="171" t="s">
        <v>322</v>
      </c>
      <c r="S1795" s="171" t="s">
        <v>311</v>
      </c>
    </row>
    <row r="1796" spans="4:19" s="14" customFormat="1" ht="15.75" customHeight="1">
      <c r="D1796" s="174"/>
      <c r="E1796" s="175" t="s">
        <v>157</v>
      </c>
      <c r="G1796" s="176">
        <v>47.7</v>
      </c>
      <c r="P1796" s="174" t="s">
        <v>320</v>
      </c>
      <c r="Q1796" s="174" t="s">
        <v>320</v>
      </c>
      <c r="R1796" s="174" t="s">
        <v>322</v>
      </c>
      <c r="S1796" s="174" t="s">
        <v>311</v>
      </c>
    </row>
    <row r="1797" spans="4:19" s="14" customFormat="1" ht="15.75" customHeight="1">
      <c r="D1797" s="171"/>
      <c r="E1797" s="172" t="s">
        <v>732</v>
      </c>
      <c r="G1797" s="180"/>
      <c r="P1797" s="171" t="s">
        <v>320</v>
      </c>
      <c r="Q1797" s="171" t="s">
        <v>314</v>
      </c>
      <c r="R1797" s="171" t="s">
        <v>322</v>
      </c>
      <c r="S1797" s="171" t="s">
        <v>311</v>
      </c>
    </row>
    <row r="1798" spans="4:19" s="14" customFormat="1" ht="15.75" customHeight="1">
      <c r="D1798" s="174"/>
      <c r="E1798" s="175" t="s">
        <v>161</v>
      </c>
      <c r="G1798" s="176">
        <v>122.4</v>
      </c>
      <c r="P1798" s="174" t="s">
        <v>320</v>
      </c>
      <c r="Q1798" s="174" t="s">
        <v>320</v>
      </c>
      <c r="R1798" s="174" t="s">
        <v>322</v>
      </c>
      <c r="S1798" s="174" t="s">
        <v>311</v>
      </c>
    </row>
    <row r="1799" spans="4:19" s="14" customFormat="1" ht="15.75" customHeight="1">
      <c r="D1799" s="174"/>
      <c r="E1799" s="175" t="s">
        <v>161</v>
      </c>
      <c r="G1799" s="176">
        <v>122.4</v>
      </c>
      <c r="P1799" s="174" t="s">
        <v>320</v>
      </c>
      <c r="Q1799" s="174" t="s">
        <v>320</v>
      </c>
      <c r="R1799" s="174" t="s">
        <v>322</v>
      </c>
      <c r="S1799" s="174" t="s">
        <v>311</v>
      </c>
    </row>
    <row r="1800" spans="4:19" s="14" customFormat="1" ht="15.75" customHeight="1">
      <c r="D1800" s="171"/>
      <c r="E1800" s="172" t="s">
        <v>734</v>
      </c>
      <c r="G1800" s="180"/>
      <c r="P1800" s="171" t="s">
        <v>320</v>
      </c>
      <c r="Q1800" s="171" t="s">
        <v>314</v>
      </c>
      <c r="R1800" s="171" t="s">
        <v>322</v>
      </c>
      <c r="S1800" s="171" t="s">
        <v>311</v>
      </c>
    </row>
    <row r="1801" spans="4:19" s="14" customFormat="1" ht="15.75" customHeight="1">
      <c r="D1801" s="174"/>
      <c r="E1801" s="175" t="s">
        <v>143</v>
      </c>
      <c r="G1801" s="176">
        <v>29.4</v>
      </c>
      <c r="P1801" s="174" t="s">
        <v>320</v>
      </c>
      <c r="Q1801" s="174" t="s">
        <v>320</v>
      </c>
      <c r="R1801" s="174" t="s">
        <v>322</v>
      </c>
      <c r="S1801" s="174" t="s">
        <v>311</v>
      </c>
    </row>
    <row r="1802" spans="4:19" s="14" customFormat="1" ht="15.75" customHeight="1">
      <c r="D1802" s="171"/>
      <c r="E1802" s="172" t="s">
        <v>736</v>
      </c>
      <c r="G1802" s="180"/>
      <c r="P1802" s="171" t="s">
        <v>320</v>
      </c>
      <c r="Q1802" s="171" t="s">
        <v>314</v>
      </c>
      <c r="R1802" s="171" t="s">
        <v>322</v>
      </c>
      <c r="S1802" s="171" t="s">
        <v>311</v>
      </c>
    </row>
    <row r="1803" spans="4:19" s="14" customFormat="1" ht="15.75" customHeight="1">
      <c r="D1803" s="174"/>
      <c r="E1803" s="175" t="s">
        <v>162</v>
      </c>
      <c r="G1803" s="176">
        <v>58.8</v>
      </c>
      <c r="P1803" s="174" t="s">
        <v>320</v>
      </c>
      <c r="Q1803" s="174" t="s">
        <v>320</v>
      </c>
      <c r="R1803" s="174" t="s">
        <v>322</v>
      </c>
      <c r="S1803" s="174" t="s">
        <v>311</v>
      </c>
    </row>
    <row r="1804" spans="4:19" s="14" customFormat="1" ht="15.75" customHeight="1">
      <c r="D1804" s="171"/>
      <c r="E1804" s="172" t="s">
        <v>738</v>
      </c>
      <c r="G1804" s="180"/>
      <c r="P1804" s="171" t="s">
        <v>320</v>
      </c>
      <c r="Q1804" s="171" t="s">
        <v>314</v>
      </c>
      <c r="R1804" s="171" t="s">
        <v>322</v>
      </c>
      <c r="S1804" s="171" t="s">
        <v>311</v>
      </c>
    </row>
    <row r="1805" spans="4:19" s="14" customFormat="1" ht="15.75" customHeight="1">
      <c r="D1805" s="174"/>
      <c r="E1805" s="175" t="s">
        <v>143</v>
      </c>
      <c r="G1805" s="176">
        <v>29.4</v>
      </c>
      <c r="P1805" s="174" t="s">
        <v>320</v>
      </c>
      <c r="Q1805" s="174" t="s">
        <v>320</v>
      </c>
      <c r="R1805" s="174" t="s">
        <v>322</v>
      </c>
      <c r="S1805" s="174" t="s">
        <v>311</v>
      </c>
    </row>
    <row r="1806" spans="4:19" s="14" customFormat="1" ht="15.75" customHeight="1">
      <c r="D1806" s="171"/>
      <c r="E1806" s="172" t="s">
        <v>163</v>
      </c>
      <c r="G1806" s="180"/>
      <c r="P1806" s="171" t="s">
        <v>320</v>
      </c>
      <c r="Q1806" s="171" t="s">
        <v>314</v>
      </c>
      <c r="R1806" s="171" t="s">
        <v>322</v>
      </c>
      <c r="S1806" s="171" t="s">
        <v>311</v>
      </c>
    </row>
    <row r="1807" spans="4:19" s="14" customFormat="1" ht="15.75" customHeight="1">
      <c r="D1807" s="174"/>
      <c r="E1807" s="175" t="s">
        <v>1127</v>
      </c>
      <c r="G1807" s="176">
        <v>48.77</v>
      </c>
      <c r="P1807" s="174" t="s">
        <v>320</v>
      </c>
      <c r="Q1807" s="174" t="s">
        <v>320</v>
      </c>
      <c r="R1807" s="174" t="s">
        <v>322</v>
      </c>
      <c r="S1807" s="174" t="s">
        <v>311</v>
      </c>
    </row>
    <row r="1808" spans="4:19" s="14" customFormat="1" ht="15.75" customHeight="1">
      <c r="D1808" s="171"/>
      <c r="E1808" s="172" t="s">
        <v>744</v>
      </c>
      <c r="G1808" s="180"/>
      <c r="P1808" s="171" t="s">
        <v>320</v>
      </c>
      <c r="Q1808" s="171" t="s">
        <v>314</v>
      </c>
      <c r="R1808" s="171" t="s">
        <v>322</v>
      </c>
      <c r="S1808" s="171" t="s">
        <v>311</v>
      </c>
    </row>
    <row r="1809" spans="4:19" s="14" customFormat="1" ht="15.75" customHeight="1">
      <c r="D1809" s="174"/>
      <c r="E1809" s="175" t="s">
        <v>701</v>
      </c>
      <c r="G1809" s="176">
        <v>20.74</v>
      </c>
      <c r="P1809" s="174" t="s">
        <v>320</v>
      </c>
      <c r="Q1809" s="174" t="s">
        <v>320</v>
      </c>
      <c r="R1809" s="174" t="s">
        <v>322</v>
      </c>
      <c r="S1809" s="174" t="s">
        <v>311</v>
      </c>
    </row>
    <row r="1810" spans="4:19" s="14" customFormat="1" ht="15.75" customHeight="1">
      <c r="D1810" s="171"/>
      <c r="E1810" s="172" t="s">
        <v>956</v>
      </c>
      <c r="G1810" s="180"/>
      <c r="P1810" s="171" t="s">
        <v>320</v>
      </c>
      <c r="Q1810" s="171" t="s">
        <v>314</v>
      </c>
      <c r="R1810" s="171" t="s">
        <v>322</v>
      </c>
      <c r="S1810" s="171" t="s">
        <v>311</v>
      </c>
    </row>
    <row r="1811" spans="4:19" s="14" customFormat="1" ht="15.75" customHeight="1">
      <c r="D1811" s="174"/>
      <c r="E1811" s="175" t="s">
        <v>164</v>
      </c>
      <c r="G1811" s="176">
        <v>192</v>
      </c>
      <c r="P1811" s="174" t="s">
        <v>320</v>
      </c>
      <c r="Q1811" s="174" t="s">
        <v>320</v>
      </c>
      <c r="R1811" s="174" t="s">
        <v>322</v>
      </c>
      <c r="S1811" s="174" t="s">
        <v>311</v>
      </c>
    </row>
    <row r="1812" spans="4:19" s="14" customFormat="1" ht="15.75" customHeight="1">
      <c r="D1812" s="174"/>
      <c r="E1812" s="175" t="s">
        <v>165</v>
      </c>
      <c r="G1812" s="176">
        <v>39.2</v>
      </c>
      <c r="P1812" s="174" t="s">
        <v>320</v>
      </c>
      <c r="Q1812" s="174" t="s">
        <v>320</v>
      </c>
      <c r="R1812" s="174" t="s">
        <v>322</v>
      </c>
      <c r="S1812" s="174" t="s">
        <v>311</v>
      </c>
    </row>
    <row r="1813" spans="4:19" s="14" customFormat="1" ht="15.75" customHeight="1">
      <c r="D1813" s="177"/>
      <c r="E1813" s="178" t="s">
        <v>325</v>
      </c>
      <c r="G1813" s="179">
        <v>1539.264</v>
      </c>
      <c r="P1813" s="177" t="s">
        <v>320</v>
      </c>
      <c r="Q1813" s="177" t="s">
        <v>326</v>
      </c>
      <c r="R1813" s="177" t="s">
        <v>322</v>
      </c>
      <c r="S1813" s="177" t="s">
        <v>314</v>
      </c>
    </row>
    <row r="1814" spans="1:16" s="14" customFormat="1" ht="13.5" customHeight="1">
      <c r="A1814" s="163" t="s">
        <v>166</v>
      </c>
      <c r="B1814" s="163" t="s">
        <v>315</v>
      </c>
      <c r="C1814" s="163" t="s">
        <v>75</v>
      </c>
      <c r="D1814" s="164" t="s">
        <v>167</v>
      </c>
      <c r="E1814" s="165" t="s">
        <v>168</v>
      </c>
      <c r="F1814" s="163" t="s">
        <v>400</v>
      </c>
      <c r="G1814" s="166">
        <v>250</v>
      </c>
      <c r="H1814" s="167"/>
      <c r="I1814" s="167">
        <f>ROUND(G1814*H1814,2)</f>
        <v>0</v>
      </c>
      <c r="J1814" s="168">
        <v>0.0015</v>
      </c>
      <c r="K1814" s="166">
        <f>G1814*J1814</f>
        <v>0.375</v>
      </c>
      <c r="L1814" s="168">
        <v>0</v>
      </c>
      <c r="M1814" s="166">
        <f>G1814*L1814</f>
        <v>0</v>
      </c>
      <c r="N1814" s="169">
        <v>20</v>
      </c>
      <c r="O1814" s="170">
        <v>16</v>
      </c>
      <c r="P1814" s="14" t="s">
        <v>320</v>
      </c>
    </row>
    <row r="1815" spans="1:16" s="14" customFormat="1" ht="13.5" customHeight="1">
      <c r="A1815" s="163" t="s">
        <v>169</v>
      </c>
      <c r="B1815" s="163" t="s">
        <v>315</v>
      </c>
      <c r="C1815" s="163" t="s">
        <v>75</v>
      </c>
      <c r="D1815" s="164" t="s">
        <v>170</v>
      </c>
      <c r="E1815" s="165" t="s">
        <v>171</v>
      </c>
      <c r="F1815" s="163" t="s">
        <v>400</v>
      </c>
      <c r="G1815" s="166">
        <v>65</v>
      </c>
      <c r="H1815" s="167"/>
      <c r="I1815" s="167">
        <f>ROUND(G1815*H1815,2)</f>
        <v>0</v>
      </c>
      <c r="J1815" s="168">
        <v>0.00043</v>
      </c>
      <c r="K1815" s="166">
        <f>G1815*J1815</f>
        <v>0.02795</v>
      </c>
      <c r="L1815" s="168">
        <v>0</v>
      </c>
      <c r="M1815" s="166">
        <f>G1815*L1815</f>
        <v>0</v>
      </c>
      <c r="N1815" s="169">
        <v>20</v>
      </c>
      <c r="O1815" s="170">
        <v>16</v>
      </c>
      <c r="P1815" s="14" t="s">
        <v>320</v>
      </c>
    </row>
    <row r="1816" spans="4:19" s="14" customFormat="1" ht="15.75" customHeight="1">
      <c r="D1816" s="171"/>
      <c r="E1816" s="172" t="s">
        <v>172</v>
      </c>
      <c r="G1816" s="173"/>
      <c r="P1816" s="171" t="s">
        <v>320</v>
      </c>
      <c r="Q1816" s="171" t="s">
        <v>314</v>
      </c>
      <c r="R1816" s="171" t="s">
        <v>322</v>
      </c>
      <c r="S1816" s="171" t="s">
        <v>311</v>
      </c>
    </row>
    <row r="1817" spans="4:19" s="14" customFormat="1" ht="15.75" customHeight="1">
      <c r="D1817" s="174"/>
      <c r="E1817" s="175" t="s">
        <v>785</v>
      </c>
      <c r="G1817" s="176">
        <v>65</v>
      </c>
      <c r="P1817" s="174" t="s">
        <v>320</v>
      </c>
      <c r="Q1817" s="174" t="s">
        <v>320</v>
      </c>
      <c r="R1817" s="174" t="s">
        <v>322</v>
      </c>
      <c r="S1817" s="174" t="s">
        <v>311</v>
      </c>
    </row>
    <row r="1818" spans="4:19" s="14" customFormat="1" ht="15.75" customHeight="1">
      <c r="D1818" s="177"/>
      <c r="E1818" s="178" t="s">
        <v>325</v>
      </c>
      <c r="G1818" s="179">
        <v>65</v>
      </c>
      <c r="P1818" s="177" t="s">
        <v>320</v>
      </c>
      <c r="Q1818" s="177" t="s">
        <v>326</v>
      </c>
      <c r="R1818" s="177" t="s">
        <v>322</v>
      </c>
      <c r="S1818" s="177" t="s">
        <v>314</v>
      </c>
    </row>
    <row r="1819" spans="2:16" s="136" customFormat="1" ht="12.75" customHeight="1">
      <c r="B1819" s="141" t="s">
        <v>268</v>
      </c>
      <c r="D1819" s="142" t="s">
        <v>173</v>
      </c>
      <c r="E1819" s="142" t="s">
        <v>174</v>
      </c>
      <c r="I1819" s="143">
        <f>SUM(I1820:I1827)</f>
        <v>0</v>
      </c>
      <c r="K1819" s="144">
        <f>SUM(K1820:K1827)</f>
        <v>9E-05</v>
      </c>
      <c r="M1819" s="144">
        <f>SUM(M1820:M1827)</f>
        <v>0</v>
      </c>
      <c r="P1819" s="142" t="s">
        <v>314</v>
      </c>
    </row>
    <row r="1820" spans="1:16" s="14" customFormat="1" ht="24" customHeight="1">
      <c r="A1820" s="163" t="s">
        <v>175</v>
      </c>
      <c r="B1820" s="163" t="s">
        <v>315</v>
      </c>
      <c r="C1820" s="163" t="s">
        <v>173</v>
      </c>
      <c r="D1820" s="164" t="s">
        <v>176</v>
      </c>
      <c r="E1820" s="165" t="s">
        <v>177</v>
      </c>
      <c r="F1820" s="163" t="s">
        <v>400</v>
      </c>
      <c r="G1820" s="166">
        <v>9</v>
      </c>
      <c r="H1820" s="167"/>
      <c r="I1820" s="167">
        <f>ROUND(G1820*H1820,2)</f>
        <v>0</v>
      </c>
      <c r="J1820" s="168">
        <v>1E-05</v>
      </c>
      <c r="K1820" s="166">
        <f>G1820*J1820</f>
        <v>9E-05</v>
      </c>
      <c r="L1820" s="168">
        <v>0</v>
      </c>
      <c r="M1820" s="166">
        <f>G1820*L1820</f>
        <v>0</v>
      </c>
      <c r="N1820" s="169">
        <v>20</v>
      </c>
      <c r="O1820" s="170">
        <v>16</v>
      </c>
      <c r="P1820" s="14" t="s">
        <v>320</v>
      </c>
    </row>
    <row r="1821" spans="4:19" s="14" customFormat="1" ht="15.75" customHeight="1">
      <c r="D1821" s="171"/>
      <c r="E1821" s="172" t="s">
        <v>459</v>
      </c>
      <c r="G1821" s="173"/>
      <c r="P1821" s="171" t="s">
        <v>320</v>
      </c>
      <c r="Q1821" s="171" t="s">
        <v>314</v>
      </c>
      <c r="R1821" s="171" t="s">
        <v>322</v>
      </c>
      <c r="S1821" s="171" t="s">
        <v>311</v>
      </c>
    </row>
    <row r="1822" spans="4:19" s="14" customFormat="1" ht="15.75" customHeight="1">
      <c r="D1822" s="174"/>
      <c r="E1822" s="175" t="s">
        <v>178</v>
      </c>
      <c r="G1822" s="176">
        <v>9</v>
      </c>
      <c r="P1822" s="174" t="s">
        <v>320</v>
      </c>
      <c r="Q1822" s="174" t="s">
        <v>320</v>
      </c>
      <c r="R1822" s="174" t="s">
        <v>322</v>
      </c>
      <c r="S1822" s="174" t="s">
        <v>311</v>
      </c>
    </row>
    <row r="1823" spans="4:19" s="14" customFormat="1" ht="15.75" customHeight="1">
      <c r="D1823" s="177"/>
      <c r="E1823" s="178" t="s">
        <v>325</v>
      </c>
      <c r="G1823" s="179">
        <v>9</v>
      </c>
      <c r="P1823" s="177" t="s">
        <v>320</v>
      </c>
      <c r="Q1823" s="177" t="s">
        <v>326</v>
      </c>
      <c r="R1823" s="177" t="s">
        <v>322</v>
      </c>
      <c r="S1823" s="177" t="s">
        <v>314</v>
      </c>
    </row>
    <row r="1824" spans="1:16" s="14" customFormat="1" ht="13.5" customHeight="1">
      <c r="A1824" s="181" t="s">
        <v>179</v>
      </c>
      <c r="B1824" s="181" t="s">
        <v>430</v>
      </c>
      <c r="C1824" s="181" t="s">
        <v>431</v>
      </c>
      <c r="D1824" s="182" t="s">
        <v>180</v>
      </c>
      <c r="E1824" s="183" t="s">
        <v>181</v>
      </c>
      <c r="F1824" s="181" t="s">
        <v>400</v>
      </c>
      <c r="G1824" s="184">
        <v>9</v>
      </c>
      <c r="H1824" s="185"/>
      <c r="I1824" s="185">
        <f>ROUND(G1824*H1824,2)</f>
        <v>0</v>
      </c>
      <c r="J1824" s="186">
        <v>0</v>
      </c>
      <c r="K1824" s="184">
        <f>G1824*J1824</f>
        <v>0</v>
      </c>
      <c r="L1824" s="186">
        <v>0</v>
      </c>
      <c r="M1824" s="184">
        <f>G1824*L1824</f>
        <v>0</v>
      </c>
      <c r="N1824" s="187">
        <v>20</v>
      </c>
      <c r="O1824" s="188">
        <v>32</v>
      </c>
      <c r="P1824" s="189" t="s">
        <v>320</v>
      </c>
    </row>
    <row r="1825" spans="4:19" s="14" customFormat="1" ht="15.75" customHeight="1">
      <c r="D1825" s="171"/>
      <c r="E1825" s="172" t="s">
        <v>459</v>
      </c>
      <c r="G1825" s="173"/>
      <c r="P1825" s="171" t="s">
        <v>320</v>
      </c>
      <c r="Q1825" s="171" t="s">
        <v>314</v>
      </c>
      <c r="R1825" s="171" t="s">
        <v>322</v>
      </c>
      <c r="S1825" s="171" t="s">
        <v>311</v>
      </c>
    </row>
    <row r="1826" spans="4:19" s="14" customFormat="1" ht="15.75" customHeight="1">
      <c r="D1826" s="174"/>
      <c r="E1826" s="175" t="s">
        <v>366</v>
      </c>
      <c r="G1826" s="176">
        <v>9</v>
      </c>
      <c r="P1826" s="174" t="s">
        <v>320</v>
      </c>
      <c r="Q1826" s="174" t="s">
        <v>320</v>
      </c>
      <c r="R1826" s="174" t="s">
        <v>322</v>
      </c>
      <c r="S1826" s="174" t="s">
        <v>311</v>
      </c>
    </row>
    <row r="1827" spans="4:19" s="14" customFormat="1" ht="15.75" customHeight="1">
      <c r="D1827" s="177"/>
      <c r="E1827" s="178" t="s">
        <v>325</v>
      </c>
      <c r="G1827" s="179">
        <v>9</v>
      </c>
      <c r="P1827" s="177" t="s">
        <v>320</v>
      </c>
      <c r="Q1827" s="177" t="s">
        <v>326</v>
      </c>
      <c r="R1827" s="177" t="s">
        <v>322</v>
      </c>
      <c r="S1827" s="177" t="s">
        <v>314</v>
      </c>
    </row>
    <row r="1828" spans="2:16" s="136" customFormat="1" ht="12.75" customHeight="1">
      <c r="B1828" s="141" t="s">
        <v>268</v>
      </c>
      <c r="D1828" s="142" t="s">
        <v>182</v>
      </c>
      <c r="E1828" s="142" t="s">
        <v>183</v>
      </c>
      <c r="I1828" s="143">
        <f>SUM(I1829:I1833)</f>
        <v>0</v>
      </c>
      <c r="K1828" s="144">
        <f>SUM(K1829:K1833)</f>
        <v>0.0002843</v>
      </c>
      <c r="M1828" s="144">
        <f>SUM(M1829:M1833)</f>
        <v>0</v>
      </c>
      <c r="P1828" s="142" t="s">
        <v>314</v>
      </c>
    </row>
    <row r="1829" spans="1:16" s="14" customFormat="1" ht="13.5" customHeight="1">
      <c r="A1829" s="163" t="s">
        <v>184</v>
      </c>
      <c r="B1829" s="163" t="s">
        <v>315</v>
      </c>
      <c r="C1829" s="163" t="s">
        <v>182</v>
      </c>
      <c r="D1829" s="164" t="s">
        <v>185</v>
      </c>
      <c r="E1829" s="165" t="s">
        <v>186</v>
      </c>
      <c r="F1829" s="163" t="s">
        <v>400</v>
      </c>
      <c r="G1829" s="166">
        <v>2.76</v>
      </c>
      <c r="H1829" s="167"/>
      <c r="I1829" s="167">
        <f>ROUND(G1829*H1829,2)</f>
        <v>0</v>
      </c>
      <c r="J1829" s="168">
        <v>0</v>
      </c>
      <c r="K1829" s="166">
        <f>G1829*J1829</f>
        <v>0</v>
      </c>
      <c r="L1829" s="168">
        <v>0</v>
      </c>
      <c r="M1829" s="166">
        <f>G1829*L1829</f>
        <v>0</v>
      </c>
      <c r="N1829" s="169">
        <v>20</v>
      </c>
      <c r="O1829" s="170">
        <v>16</v>
      </c>
      <c r="P1829" s="14" t="s">
        <v>320</v>
      </c>
    </row>
    <row r="1830" spans="4:19" s="14" customFormat="1" ht="15.75" customHeight="1">
      <c r="D1830" s="171"/>
      <c r="E1830" s="172" t="s">
        <v>187</v>
      </c>
      <c r="G1830" s="173"/>
      <c r="P1830" s="171" t="s">
        <v>320</v>
      </c>
      <c r="Q1830" s="171" t="s">
        <v>314</v>
      </c>
      <c r="R1830" s="171" t="s">
        <v>322</v>
      </c>
      <c r="S1830" s="171" t="s">
        <v>311</v>
      </c>
    </row>
    <row r="1831" spans="4:19" s="14" customFormat="1" ht="15.75" customHeight="1">
      <c r="D1831" s="174"/>
      <c r="E1831" s="175" t="s">
        <v>188</v>
      </c>
      <c r="G1831" s="176">
        <v>2.76</v>
      </c>
      <c r="P1831" s="174" t="s">
        <v>320</v>
      </c>
      <c r="Q1831" s="174" t="s">
        <v>320</v>
      </c>
      <c r="R1831" s="174" t="s">
        <v>322</v>
      </c>
      <c r="S1831" s="174" t="s">
        <v>311</v>
      </c>
    </row>
    <row r="1832" spans="4:19" s="14" customFormat="1" ht="15.75" customHeight="1">
      <c r="D1832" s="177"/>
      <c r="E1832" s="178" t="s">
        <v>325</v>
      </c>
      <c r="G1832" s="179">
        <v>2.76</v>
      </c>
      <c r="P1832" s="177" t="s">
        <v>320</v>
      </c>
      <c r="Q1832" s="177" t="s">
        <v>326</v>
      </c>
      <c r="R1832" s="177" t="s">
        <v>322</v>
      </c>
      <c r="S1832" s="177" t="s">
        <v>314</v>
      </c>
    </row>
    <row r="1833" spans="1:16" s="14" customFormat="1" ht="13.5" customHeight="1">
      <c r="A1833" s="181" t="s">
        <v>189</v>
      </c>
      <c r="B1833" s="181" t="s">
        <v>430</v>
      </c>
      <c r="C1833" s="181" t="s">
        <v>431</v>
      </c>
      <c r="D1833" s="182" t="s">
        <v>190</v>
      </c>
      <c r="E1833" s="183" t="s">
        <v>191</v>
      </c>
      <c r="F1833" s="181" t="s">
        <v>400</v>
      </c>
      <c r="G1833" s="184">
        <v>2.843</v>
      </c>
      <c r="H1833" s="185"/>
      <c r="I1833" s="185">
        <f>ROUND(G1833*H1833,2)</f>
        <v>0</v>
      </c>
      <c r="J1833" s="186">
        <v>0.0001</v>
      </c>
      <c r="K1833" s="184">
        <f>G1833*J1833</f>
        <v>0.0002843</v>
      </c>
      <c r="L1833" s="186">
        <v>0</v>
      </c>
      <c r="M1833" s="184">
        <f>G1833*L1833</f>
        <v>0</v>
      </c>
      <c r="N1833" s="187">
        <v>20</v>
      </c>
      <c r="O1833" s="188">
        <v>32</v>
      </c>
      <c r="P1833" s="189" t="s">
        <v>320</v>
      </c>
    </row>
    <row r="1834" spans="2:16" s="136" customFormat="1" ht="12.75" customHeight="1">
      <c r="B1834" s="141" t="s">
        <v>268</v>
      </c>
      <c r="D1834" s="142" t="s">
        <v>192</v>
      </c>
      <c r="E1834" s="142" t="s">
        <v>193</v>
      </c>
      <c r="I1834" s="143">
        <f>I1835</f>
        <v>0</v>
      </c>
      <c r="K1834" s="144">
        <f>K1835</f>
        <v>0</v>
      </c>
      <c r="M1834" s="144">
        <f>M1835</f>
        <v>0</v>
      </c>
      <c r="P1834" s="142" t="s">
        <v>314</v>
      </c>
    </row>
    <row r="1835" spans="1:16" s="14" customFormat="1" ht="13.5" customHeight="1">
      <c r="A1835" s="181" t="s">
        <v>194</v>
      </c>
      <c r="B1835" s="181" t="s">
        <v>430</v>
      </c>
      <c r="C1835" s="181" t="s">
        <v>431</v>
      </c>
      <c r="D1835" s="182" t="s">
        <v>195</v>
      </c>
      <c r="E1835" s="183" t="s">
        <v>196</v>
      </c>
      <c r="F1835" s="181" t="s">
        <v>845</v>
      </c>
      <c r="G1835" s="184">
        <v>1</v>
      </c>
      <c r="H1835" s="185"/>
      <c r="I1835" s="185">
        <f>ROUND(G1835*H1835,2)</f>
        <v>0</v>
      </c>
      <c r="J1835" s="186">
        <v>0</v>
      </c>
      <c r="K1835" s="184">
        <f>G1835*J1835</f>
        <v>0</v>
      </c>
      <c r="L1835" s="186">
        <v>0</v>
      </c>
      <c r="M1835" s="184">
        <f>G1835*L1835</f>
        <v>0</v>
      </c>
      <c r="N1835" s="187">
        <v>20</v>
      </c>
      <c r="O1835" s="188">
        <v>32</v>
      </c>
      <c r="P1835" s="189" t="s">
        <v>320</v>
      </c>
    </row>
    <row r="1836" spans="2:16" s="136" customFormat="1" ht="12.75" customHeight="1">
      <c r="B1836" s="141" t="s">
        <v>268</v>
      </c>
      <c r="D1836" s="142" t="s">
        <v>197</v>
      </c>
      <c r="E1836" s="142" t="s">
        <v>198</v>
      </c>
      <c r="I1836" s="143">
        <f>SUM(I1837:I1840)</f>
        <v>0</v>
      </c>
      <c r="K1836" s="144">
        <f>SUM(K1837:K1840)</f>
        <v>0</v>
      </c>
      <c r="M1836" s="144">
        <f>SUM(M1837:M1840)</f>
        <v>0</v>
      </c>
      <c r="P1836" s="142" t="s">
        <v>314</v>
      </c>
    </row>
    <row r="1837" spans="1:16" s="14" customFormat="1" ht="13.5" customHeight="1">
      <c r="A1837" s="181" t="s">
        <v>199</v>
      </c>
      <c r="B1837" s="181" t="s">
        <v>430</v>
      </c>
      <c r="C1837" s="181" t="s">
        <v>431</v>
      </c>
      <c r="D1837" s="182" t="s">
        <v>200</v>
      </c>
      <c r="E1837" s="183" t="s">
        <v>201</v>
      </c>
      <c r="F1837" s="181" t="s">
        <v>845</v>
      </c>
      <c r="G1837" s="184">
        <v>1</v>
      </c>
      <c r="H1837" s="185"/>
      <c r="I1837" s="185">
        <f>ROUND(G1837*H1837,2)</f>
        <v>0</v>
      </c>
      <c r="J1837" s="186">
        <v>0</v>
      </c>
      <c r="K1837" s="184">
        <f>G1837*J1837</f>
        <v>0</v>
      </c>
      <c r="L1837" s="186">
        <v>0</v>
      </c>
      <c r="M1837" s="184">
        <f>G1837*L1837</f>
        <v>0</v>
      </c>
      <c r="N1837" s="187">
        <v>20</v>
      </c>
      <c r="O1837" s="188">
        <v>32</v>
      </c>
      <c r="P1837" s="189" t="s">
        <v>320</v>
      </c>
    </row>
    <row r="1838" spans="4:19" s="14" customFormat="1" ht="24" customHeight="1">
      <c r="D1838" s="171"/>
      <c r="E1838" s="172" t="s">
        <v>202</v>
      </c>
      <c r="G1838" s="173"/>
      <c r="P1838" s="171" t="s">
        <v>320</v>
      </c>
      <c r="Q1838" s="171" t="s">
        <v>314</v>
      </c>
      <c r="R1838" s="171" t="s">
        <v>322</v>
      </c>
      <c r="S1838" s="171" t="s">
        <v>311</v>
      </c>
    </row>
    <row r="1839" spans="4:19" s="14" customFormat="1" ht="15.75" customHeight="1">
      <c r="D1839" s="174"/>
      <c r="E1839" s="175" t="s">
        <v>314</v>
      </c>
      <c r="G1839" s="176">
        <v>1</v>
      </c>
      <c r="P1839" s="174" t="s">
        <v>320</v>
      </c>
      <c r="Q1839" s="174" t="s">
        <v>320</v>
      </c>
      <c r="R1839" s="174" t="s">
        <v>322</v>
      </c>
      <c r="S1839" s="174" t="s">
        <v>311</v>
      </c>
    </row>
    <row r="1840" spans="4:19" s="14" customFormat="1" ht="15.75" customHeight="1">
      <c r="D1840" s="177"/>
      <c r="E1840" s="178" t="s">
        <v>325</v>
      </c>
      <c r="G1840" s="179">
        <v>1</v>
      </c>
      <c r="P1840" s="177" t="s">
        <v>320</v>
      </c>
      <c r="Q1840" s="177" t="s">
        <v>326</v>
      </c>
      <c r="R1840" s="177" t="s">
        <v>322</v>
      </c>
      <c r="S1840" s="177" t="s">
        <v>314</v>
      </c>
    </row>
    <row r="1841" spans="5:13" s="145" customFormat="1" ht="12.75" customHeight="1">
      <c r="E1841" s="146" t="s">
        <v>293</v>
      </c>
      <c r="I1841" s="147">
        <f>I14+I716</f>
        <v>0</v>
      </c>
      <c r="K1841" s="148">
        <f>K14+K716</f>
        <v>150.4269581</v>
      </c>
      <c r="M1841" s="148">
        <f>M14+M716</f>
        <v>173.4192251</v>
      </c>
    </row>
  </sheetData>
  <sheetProtection/>
  <printOptions horizontalCentered="1"/>
  <pageMargins left="0.5905511975288391" right="0.5905511975288391" top="0.5905511975288391" bottom="0.5905511975288391" header="0" footer="0"/>
  <pageSetup fitToHeight="999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1"/>
  <sheetViews>
    <sheetView tabSelected="1" zoomScalePageLayoutView="0" workbookViewId="0" topLeftCell="A7">
      <selection activeCell="H4" sqref="H4"/>
    </sheetView>
  </sheetViews>
  <sheetFormatPr defaultColWidth="9.140625" defaultRowHeight="12.75"/>
  <cols>
    <col min="1" max="1" width="17.140625" style="194" customWidth="1"/>
    <col min="2" max="3" width="20.140625" style="194" customWidth="1"/>
    <col min="4" max="7" width="12.8515625" style="194" customWidth="1"/>
    <col min="8" max="8" width="11.57421875" style="194" customWidth="1"/>
    <col min="9" max="9" width="12.140625" style="194" customWidth="1"/>
    <col min="10" max="10" width="9.00390625" style="194" customWidth="1"/>
    <col min="11" max="16384" width="9.140625" style="194" customWidth="1"/>
  </cols>
  <sheetData>
    <row r="2" spans="9:10" ht="15">
      <c r="I2" s="194" t="s">
        <v>79</v>
      </c>
      <c r="J2" s="194" t="s">
        <v>80</v>
      </c>
    </row>
    <row r="3" spans="1:10" ht="15">
      <c r="A3" s="194" t="s">
        <v>81</v>
      </c>
      <c r="B3" s="194" t="s">
        <v>82</v>
      </c>
      <c r="C3" s="194" t="s">
        <v>83</v>
      </c>
      <c r="D3" s="194" t="s">
        <v>84</v>
      </c>
      <c r="E3" s="194" t="s">
        <v>85</v>
      </c>
      <c r="F3" s="194" t="s">
        <v>86</v>
      </c>
      <c r="G3" s="194" t="s">
        <v>87</v>
      </c>
      <c r="H3" s="194" t="s">
        <v>110</v>
      </c>
      <c r="J3" s="194" t="s">
        <v>88</v>
      </c>
    </row>
    <row r="6" spans="1:10" ht="15">
      <c r="A6" s="194" t="s">
        <v>584</v>
      </c>
      <c r="B6" s="194">
        <v>1</v>
      </c>
      <c r="H6" s="194">
        <v>1</v>
      </c>
      <c r="J6" s="194">
        <v>1</v>
      </c>
    </row>
    <row r="7" spans="1:10" ht="15">
      <c r="A7" s="194" t="s">
        <v>464</v>
      </c>
      <c r="B7" s="194">
        <v>1</v>
      </c>
      <c r="H7" s="194">
        <v>1</v>
      </c>
      <c r="J7" s="194">
        <v>1</v>
      </c>
    </row>
    <row r="8" spans="1:10" ht="15">
      <c r="A8" s="194" t="s">
        <v>588</v>
      </c>
      <c r="I8" s="194">
        <v>1</v>
      </c>
      <c r="J8" s="194">
        <v>1</v>
      </c>
    </row>
    <row r="9" spans="1:10" ht="15">
      <c r="A9" s="194" t="s">
        <v>89</v>
      </c>
      <c r="D9" s="194">
        <v>1</v>
      </c>
      <c r="H9" s="194">
        <v>1</v>
      </c>
      <c r="I9" s="194">
        <v>2</v>
      </c>
      <c r="J9" s="194">
        <v>3</v>
      </c>
    </row>
    <row r="10" spans="1:10" ht="15">
      <c r="A10" s="194" t="s">
        <v>90</v>
      </c>
      <c r="I10" s="194">
        <v>1</v>
      </c>
      <c r="J10" s="194">
        <v>1</v>
      </c>
    </row>
    <row r="11" spans="1:10" ht="15">
      <c r="A11" s="194" t="s">
        <v>91</v>
      </c>
      <c r="I11" s="194">
        <v>2</v>
      </c>
      <c r="J11" s="194">
        <v>1</v>
      </c>
    </row>
    <row r="12" spans="1:10" ht="15">
      <c r="A12" s="194" t="s">
        <v>92</v>
      </c>
      <c r="I12" s="194">
        <v>3</v>
      </c>
      <c r="J12" s="194">
        <v>3</v>
      </c>
    </row>
    <row r="13" spans="1:10" ht="15">
      <c r="A13" s="194" t="s">
        <v>758</v>
      </c>
      <c r="B13" s="194">
        <v>1</v>
      </c>
      <c r="H13" s="194">
        <v>1</v>
      </c>
      <c r="J13" s="194">
        <v>1</v>
      </c>
    </row>
    <row r="16" spans="1:10" ht="15">
      <c r="A16" s="194" t="s">
        <v>708</v>
      </c>
      <c r="E16" s="194">
        <v>1</v>
      </c>
      <c r="J16" s="194">
        <v>1</v>
      </c>
    </row>
    <row r="17" spans="1:10" ht="15">
      <c r="A17" s="194" t="s">
        <v>710</v>
      </c>
      <c r="E17" s="194">
        <v>2</v>
      </c>
      <c r="J17" s="194">
        <v>2</v>
      </c>
    </row>
    <row r="18" spans="1:10" ht="15">
      <c r="A18" s="194" t="s">
        <v>712</v>
      </c>
      <c r="E18" s="194">
        <v>1</v>
      </c>
      <c r="J18" s="194">
        <v>1</v>
      </c>
    </row>
    <row r="19" spans="1:10" ht="15">
      <c r="A19" s="194" t="s">
        <v>93</v>
      </c>
      <c r="D19" s="194">
        <v>8</v>
      </c>
      <c r="E19" s="194">
        <v>4</v>
      </c>
      <c r="H19" s="194">
        <v>3</v>
      </c>
      <c r="J19" s="194">
        <v>12</v>
      </c>
    </row>
    <row r="20" spans="1:10" ht="15">
      <c r="A20" s="194" t="s">
        <v>94</v>
      </c>
      <c r="C20" s="194">
        <v>1</v>
      </c>
      <c r="F20" s="194">
        <v>1</v>
      </c>
      <c r="H20" s="194">
        <v>1</v>
      </c>
      <c r="I20" s="194">
        <v>1</v>
      </c>
      <c r="J20" s="194">
        <v>3</v>
      </c>
    </row>
    <row r="21" spans="1:10" ht="15">
      <c r="A21" s="194" t="s">
        <v>95</v>
      </c>
      <c r="E21" s="194">
        <v>1</v>
      </c>
      <c r="G21" s="194">
        <v>1</v>
      </c>
      <c r="H21" s="194">
        <v>1</v>
      </c>
      <c r="J21" s="194">
        <v>1</v>
      </c>
    </row>
    <row r="22" spans="1:10" ht="15">
      <c r="A22" s="194" t="s">
        <v>714</v>
      </c>
      <c r="E22" s="194">
        <v>2</v>
      </c>
      <c r="J22" s="194">
        <v>2</v>
      </c>
    </row>
    <row r="23" spans="1:10" ht="15">
      <c r="A23" s="194" t="s">
        <v>716</v>
      </c>
      <c r="E23" s="194">
        <v>2</v>
      </c>
      <c r="J23" s="194">
        <v>2</v>
      </c>
    </row>
    <row r="24" spans="1:10" ht="15">
      <c r="A24" s="194" t="s">
        <v>718</v>
      </c>
      <c r="E24" s="194">
        <v>2</v>
      </c>
      <c r="J24" s="194">
        <v>2</v>
      </c>
    </row>
    <row r="25" spans="1:10" ht="15">
      <c r="A25" s="194" t="s">
        <v>720</v>
      </c>
      <c r="E25" s="194">
        <v>2</v>
      </c>
      <c r="J25" s="194">
        <v>2</v>
      </c>
    </row>
    <row r="26" spans="1:10" ht="15">
      <c r="A26" s="194" t="s">
        <v>722</v>
      </c>
      <c r="E26" s="194">
        <v>2</v>
      </c>
      <c r="J26" s="194">
        <v>2</v>
      </c>
    </row>
    <row r="27" spans="1:10" ht="15">
      <c r="A27" s="194" t="s">
        <v>96</v>
      </c>
      <c r="E27" s="194">
        <v>7</v>
      </c>
      <c r="J27" s="194">
        <v>7</v>
      </c>
    </row>
    <row r="28" spans="1:10" ht="15">
      <c r="A28" s="194" t="s">
        <v>726</v>
      </c>
      <c r="E28" s="194">
        <v>1</v>
      </c>
      <c r="J28" s="194">
        <v>1</v>
      </c>
    </row>
    <row r="29" spans="1:10" ht="15">
      <c r="A29" s="194" t="s">
        <v>728</v>
      </c>
      <c r="E29" s="194">
        <v>1</v>
      </c>
      <c r="J29" s="194">
        <v>1</v>
      </c>
    </row>
    <row r="30" spans="1:10" ht="15">
      <c r="A30" s="194" t="s">
        <v>97</v>
      </c>
      <c r="E30" s="194">
        <v>4</v>
      </c>
      <c r="J30" s="194">
        <v>4</v>
      </c>
    </row>
    <row r="31" spans="1:10" ht="15">
      <c r="A31" s="194" t="s">
        <v>98</v>
      </c>
      <c r="E31" s="194">
        <v>1</v>
      </c>
      <c r="J31" s="194">
        <v>1</v>
      </c>
    </row>
    <row r="33" spans="1:10" ht="15">
      <c r="A33" s="194" t="s">
        <v>734</v>
      </c>
      <c r="E33" s="194">
        <v>2</v>
      </c>
      <c r="J33" s="194">
        <v>2</v>
      </c>
    </row>
    <row r="34" spans="1:10" ht="15">
      <c r="A34" s="194" t="s">
        <v>736</v>
      </c>
      <c r="E34" s="194">
        <v>1</v>
      </c>
      <c r="J34" s="194">
        <v>2</v>
      </c>
    </row>
    <row r="35" spans="1:10" ht="15">
      <c r="A35" s="194" t="s">
        <v>738</v>
      </c>
      <c r="E35" s="194">
        <v>1</v>
      </c>
      <c r="J35" s="194">
        <v>1</v>
      </c>
    </row>
    <row r="36" spans="1:10" ht="15">
      <c r="A36" s="194" t="s">
        <v>99</v>
      </c>
      <c r="E36" s="194">
        <v>2</v>
      </c>
      <c r="I36" s="194">
        <v>8</v>
      </c>
      <c r="J36" s="194">
        <v>10</v>
      </c>
    </row>
    <row r="37" spans="1:10" ht="15">
      <c r="A37" s="194" t="s">
        <v>1425</v>
      </c>
      <c r="I37" s="194">
        <v>3</v>
      </c>
      <c r="J37" s="194">
        <v>3</v>
      </c>
    </row>
    <row r="38" spans="1:10" ht="15">
      <c r="A38" s="194" t="s">
        <v>473</v>
      </c>
      <c r="E38" s="194">
        <v>1</v>
      </c>
      <c r="J38" s="194">
        <v>1</v>
      </c>
    </row>
    <row r="39" spans="1:10" ht="15">
      <c r="A39" s="194" t="s">
        <v>956</v>
      </c>
      <c r="E39" s="194">
        <v>17</v>
      </c>
      <c r="J39" s="194">
        <v>17</v>
      </c>
    </row>
    <row r="40" ht="15">
      <c r="J40" s="194">
        <v>-7</v>
      </c>
    </row>
    <row r="41" spans="1:10" ht="15">
      <c r="A41" s="194" t="s">
        <v>100</v>
      </c>
      <c r="B41" s="194">
        <f>SUM(B6:B39)</f>
        <v>3</v>
      </c>
      <c r="C41" s="194">
        <f aca="true" t="shared" si="0" ref="C41:I41">SUM(C6:C39)</f>
        <v>1</v>
      </c>
      <c r="D41" s="194">
        <f t="shared" si="0"/>
        <v>9</v>
      </c>
      <c r="E41" s="194">
        <f t="shared" si="0"/>
        <v>57</v>
      </c>
      <c r="F41" s="194">
        <f t="shared" si="0"/>
        <v>1</v>
      </c>
      <c r="G41" s="194">
        <f t="shared" si="0"/>
        <v>1</v>
      </c>
      <c r="H41" s="194">
        <f t="shared" si="0"/>
        <v>9</v>
      </c>
      <c r="I41" s="194">
        <f t="shared" si="0"/>
        <v>21</v>
      </c>
      <c r="J41" s="194">
        <f>SUM(J6:J40)</f>
        <v>85</v>
      </c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JJB-Ing. Praha, s.r.o.</cp:lastModifiedBy>
  <cp:lastPrinted>2012-12-04T04:03:49Z</cp:lastPrinted>
  <dcterms:modified xsi:type="dcterms:W3CDTF">2012-12-04T05:52:06Z</dcterms:modified>
  <cp:category/>
  <cp:version/>
  <cp:contentType/>
  <cp:contentStatus/>
</cp:coreProperties>
</file>