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1 - SO 01 Rekonstrukce ob..." sheetId="2" r:id="rId2"/>
    <sheet name="Pokyny pro vyplnění" sheetId="3" r:id="rId3"/>
  </sheets>
  <definedNames>
    <definedName name="_xlnm.Print_Titles" localSheetId="1">'1 - SO 01 Rekonstrukce ob...'!$97:$97</definedName>
    <definedName name="_xlnm.Print_Titles" localSheetId="0">'Rekapitulace stavby'!$47:$47</definedName>
    <definedName name="_xlnm.Print_Area" localSheetId="1">'1 - SO 01 Rekonstrukce ob...'!$C$4:$P$33,'1 - SO 01 Rekonstrukce ob...'!$C$39:$Q$81,'1 - SO 01 Rekonstrukce ob...'!$C$87:$R$703</definedName>
    <definedName name="_xlnm.Print_Area" localSheetId="2">'Pokyny pro vyplnění'!$B$2:$K$72,'Pokyny pro vyplnění'!$B$75:$K$113,'Pokyny pro vyplnění'!$B$116:$K$178,'Pokyny pro vyplnění'!$B$181:$K$201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<sst xmlns="http://schemas.openxmlformats.org/spreadsheetml/2006/main" count="6110" uniqueCount="1305">
  <si>
    <t>784171101</t>
  </si>
  <si>
    <t>Zakrytí vnitřních podlah včetně pozdějšího odkrytí</t>
  </si>
  <si>
    <t>-2070716749</t>
  </si>
  <si>
    <t>"2-6.NP"  196,1*5</t>
  </si>
  <si>
    <t>150</t>
  </si>
  <si>
    <t>581248420</t>
  </si>
  <si>
    <t>fólie pro malířské potřeby zakrývací, PG 4020-20, 7µ,  4 x 5 m</t>
  </si>
  <si>
    <t>327688899</t>
  </si>
  <si>
    <t>1176,6*1,05</t>
  </si>
  <si>
    <t>151</t>
  </si>
  <si>
    <t>784171123</t>
  </si>
  <si>
    <t>Zakrytí vnitřních ploch  konstrukcí nebo prvků  v místnostech výšky do 5,00 m</t>
  </si>
  <si>
    <t>687033223</t>
  </si>
  <si>
    <t>152</t>
  </si>
  <si>
    <t>1473817077</t>
  </si>
  <si>
    <t>106,2*1,05</t>
  </si>
  <si>
    <t>153</t>
  </si>
  <si>
    <t>784191001</t>
  </si>
  <si>
    <t>Čištění vnitřních ploch oken nebo balkonových dveří jednoduchých po provedení malířských prací</t>
  </si>
  <si>
    <t>2016847783</t>
  </si>
  <si>
    <t>(1,05+1,4+1,1)*2,3+0,6*0,9*3+0,9*1,97</t>
  </si>
  <si>
    <t>(3,7+1,35+3,7+1,2+2,4)*2,6+1,0*1,97*2</t>
  </si>
  <si>
    <t>"ve schodišti"  1,0*2,0*11</t>
  </si>
  <si>
    <t>"2-6.NP"</t>
  </si>
  <si>
    <t>((1,05+1,4+1,1)*2,3+0,6*0,9*3+0,9*1,97)*5</t>
  </si>
  <si>
    <t>((3,7+1,35+3,7+1,2+2,4)*2,6+1,0*1,97*2)*5</t>
  </si>
  <si>
    <t>154</t>
  </si>
  <si>
    <t>784191007</t>
  </si>
  <si>
    <t>Čištění vnitřních ploch podlah po provedení malířských prací</t>
  </si>
  <si>
    <t>-1100431714</t>
  </si>
  <si>
    <t>155</t>
  </si>
  <si>
    <t>784191009</t>
  </si>
  <si>
    <t>Čištění vnitřních ploch schodišť po provedení malířských prací</t>
  </si>
  <si>
    <t>-1239217671</t>
  </si>
  <si>
    <t>156</t>
  </si>
  <si>
    <t>784211101</t>
  </si>
  <si>
    <t>Dvojnásobné bílé malby ze směsí za mokra výborně otěruvzdorných v místnostech výšky do 3,80 m</t>
  </si>
  <si>
    <t>-2053756251</t>
  </si>
  <si>
    <t>"m.č.310"  5,8+(4,8+1,8)*2*3,25</t>
  </si>
  <si>
    <t>"2-6.NP výměra dle projektanta"  490,0*5</t>
  </si>
  <si>
    <t>157</t>
  </si>
  <si>
    <t>784211109</t>
  </si>
  <si>
    <t>Dvojnásobné  bílé malby ze směsí za mokra výborně otěruvzdorných na schodišti výšky do 5,00 m</t>
  </si>
  <si>
    <t>-1099025799</t>
  </si>
  <si>
    <t>"stěny"  (6,1*2+2,85+3,14*2,85/2)*23,0</t>
  </si>
  <si>
    <t>"strop"  18,1</t>
  </si>
  <si>
    <t>"ramena" 3,3*1,35*10</t>
  </si>
  <si>
    <t>158</t>
  </si>
  <si>
    <t>784422273</t>
  </si>
  <si>
    <t>Malby vápenné bílé dvojnásobné se začištěním a 2x pačokováním v místnostech v do 8 m</t>
  </si>
  <si>
    <t>821628863</t>
  </si>
  <si>
    <t>"výtahová šachta a strojovna"  (1,2+1,5)*2*21,0+2,5*1,6</t>
  </si>
  <si>
    <t>159</t>
  </si>
  <si>
    <t>786626111</t>
  </si>
  <si>
    <t xml:space="preserve">Montáž lamelové žaluzie vnitřní </t>
  </si>
  <si>
    <t>1645961053</t>
  </si>
  <si>
    <t>"jižní strana- výměra dle projektanta"</t>
  </si>
  <si>
    <t>3,4*2,4*5*5</t>
  </si>
  <si>
    <t>160</t>
  </si>
  <si>
    <t>předb3</t>
  </si>
  <si>
    <t>vnitřní AL žaluzie</t>
  </si>
  <si>
    <t>287430030</t>
  </si>
  <si>
    <t>161</t>
  </si>
  <si>
    <t>786626130</t>
  </si>
  <si>
    <t xml:space="preserve">Montáž textilní žaluzie vnitřní </t>
  </si>
  <si>
    <t>-114146610</t>
  </si>
  <si>
    <t>"výměra dle projektanta"  42,0</t>
  </si>
  <si>
    <t>162</t>
  </si>
  <si>
    <t>předb2</t>
  </si>
  <si>
    <t>vertikální textilní žaluzie</t>
  </si>
  <si>
    <t>333786790</t>
  </si>
  <si>
    <t>163</t>
  </si>
  <si>
    <t>998786203</t>
  </si>
  <si>
    <t>Přesun hmot procentní pro čalounické úpravy v objektech v do 24 m</t>
  </si>
  <si>
    <t>2126629294</t>
  </si>
  <si>
    <t>164</t>
  </si>
  <si>
    <t>21000</t>
  </si>
  <si>
    <t>Elektroinstalace -silnoproud dle D.R.</t>
  </si>
  <si>
    <t>604098732</t>
  </si>
  <si>
    <t>165</t>
  </si>
  <si>
    <t>21001</t>
  </si>
  <si>
    <t>Elektroinstalace -slaboproud dle D.R.</t>
  </si>
  <si>
    <t>1000630894</t>
  </si>
  <si>
    <t>166</t>
  </si>
  <si>
    <t>22100</t>
  </si>
  <si>
    <t>EZS dle D.R.</t>
  </si>
  <si>
    <t>-658315957</t>
  </si>
  <si>
    <t>167</t>
  </si>
  <si>
    <t>24000</t>
  </si>
  <si>
    <t>Zařízení č.1- ochlazování haly v 1.NP dle D.R. (dod+mont)</t>
  </si>
  <si>
    <t>157403114</t>
  </si>
  <si>
    <t>168</t>
  </si>
  <si>
    <t>24001</t>
  </si>
  <si>
    <t>Zařízení č.2-  ochlazování serverovny v 1.PP dle D.R. (dod+mont)</t>
  </si>
  <si>
    <t>-1246658021</t>
  </si>
  <si>
    <t>169</t>
  </si>
  <si>
    <t>24002</t>
  </si>
  <si>
    <t xml:space="preserve">Doplňkové náklady dle D.R.(demontáž+doprava+lešení+uvedení do provozu a zaregulování+HZS a pod) </t>
  </si>
  <si>
    <t>1052002503</t>
  </si>
  <si>
    <t>170</t>
  </si>
  <si>
    <t>33001</t>
  </si>
  <si>
    <t>Demontáž stávajícího výtahu vč odvozu a uložení na skládku</t>
  </si>
  <si>
    <t>1772802619</t>
  </si>
  <si>
    <t>171</t>
  </si>
  <si>
    <t>33002</t>
  </si>
  <si>
    <t>Osobní výtah nosnost 400 kg/5 osob, neprůchozí, rychlost 1m/s, bezpřevodový vč rekuperace</t>
  </si>
  <si>
    <t>1757429864</t>
  </si>
  <si>
    <t>"počet stanic 5, pohon 3,2kW"</t>
  </si>
  <si>
    <t>"kabina ELEGANCE 1190x854 mm, rekuperace"</t>
  </si>
  <si>
    <t>"dveře automatické centrální 700x2000 mm, 4 CLD"</t>
  </si>
  <si>
    <t>"výtah bez strojovny, pohon v horní části výtahové šachty pod stropem"</t>
  </si>
  <si>
    <t>172</t>
  </si>
  <si>
    <t>33003</t>
  </si>
  <si>
    <t>Příplatek na dálkový monitoring výtahů</t>
  </si>
  <si>
    <t>1915450375</t>
  </si>
  <si>
    <t>173</t>
  </si>
  <si>
    <t>33004</t>
  </si>
  <si>
    <t>Příplatek na nouzový dojezd do stanice při výpadku proudu</t>
  </si>
  <si>
    <t>-1434962436</t>
  </si>
  <si>
    <t>174</t>
  </si>
  <si>
    <t>33005</t>
  </si>
  <si>
    <t>Lešení pro montáž výtahu</t>
  </si>
  <si>
    <t>-479886501</t>
  </si>
  <si>
    <t>175</t>
  </si>
  <si>
    <t>030001000</t>
  </si>
  <si>
    <t>Zařízení staveniště</t>
  </si>
  <si>
    <t>131072</t>
  </si>
  <si>
    <t>-1487974837</t>
  </si>
  <si>
    <t>176</t>
  </si>
  <si>
    <t>070001000</t>
  </si>
  <si>
    <t>Provozní vlivy</t>
  </si>
  <si>
    <t>2048</t>
  </si>
  <si>
    <t>-955639308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</si>
  <si>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</si>
  <si>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</si>
  <si>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</si>
  <si>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</si>
  <si>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</si>
  <si>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</si>
  <si>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</si>
  <si>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</si>
  <si>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</si>
  <si>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</si>
  <si>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</si>
  <si>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</si>
  <si>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</si>
  <si>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</si>
  <si>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</si>
  <si>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</si>
  <si>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</si>
  <si>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</si>
  <si>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</si>
  <si>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</si>
  <si>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</si>
  <si>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</si>
  <si>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</si>
  <si>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</si>
  <si>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</si>
  <si>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</si>
  <si>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</si>
  <si>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</si>
  <si>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</si>
  <si>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</si>
  <si>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CS ÚRS 2014 01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</si>
  <si>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</si>
  <si>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</si>
  <si>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</si>
  <si>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</si>
  <si>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</si>
  <si>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</si>
  <si>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</si>
  <si>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</si>
  <si>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</si>
  <si>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</si>
  <si>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</si>
  <si>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</si>
  <si>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</si>
  <si>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</si>
  <si>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</si>
  <si>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</si>
  <si>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</si>
  <si>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</si>
  <si>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</si>
  <si>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</si>
  <si>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</si>
  <si>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</si>
  <si>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</si>
  <si>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</si>
  <si>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</si>
  <si>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</si>
  <si>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</si>
  <si>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</si>
  <si>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</si>
  <si>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</si>
  <si>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</si>
  <si>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</si>
  <si>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</si>
  <si>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</si>
  <si>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</si>
  <si>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</si>
  <si>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</si>
  <si>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</si>
  <si>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</si>
  <si>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</si>
  <si>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</si>
  <si>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</si>
  <si>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</si>
  <si>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</si>
  <si>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</si>
  <si>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</si>
  <si>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</si>
  <si>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</si>
  <si>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</si>
  <si>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</si>
  <si>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</si>
  <si>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</si>
  <si>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</si>
  <si>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</si>
  <si>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</si>
  <si>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</si>
  <si>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</si>
  <si>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</si>
  <si>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</si>
  <si>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</si>
  <si>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</si>
  <si>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</si>
  <si>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</si>
  <si>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</si>
  <si>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</si>
  <si>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</si>
  <si>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</si>
  <si>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</si>
  <si>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</si>
  <si>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</si>
  <si>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</si>
  <si>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</si>
  <si>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</si>
  <si>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</si>
  <si>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</si>
  <si>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</si>
  <si>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</si>
  <si>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</si>
  <si>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</si>
  <si>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</si>
  <si>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</si>
  <si>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</si>
  <si>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</si>
  <si>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</si>
  <si>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</si>
  <si>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</si>
  <si>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</si>
  <si>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</si>
  <si>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</si>
  <si>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</si>
  <si>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</si>
  <si>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</si>
  <si>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</si>
  <si>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</si>
  <si>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</si>
  <si>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</si>
  <si>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</si>
  <si>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</si>
  <si>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</si>
  <si>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</si>
  <si>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</si>
  <si>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</si>
  <si>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</si>
  <si>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</si>
  <si>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</si>
  <si>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</si>
  <si>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</si>
  <si>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</si>
  <si>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</si>
  <si>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</si>
  <si>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</si>
  <si>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</si>
  <si>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</si>
  <si>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</si>
  <si>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</si>
  <si>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</si>
  <si>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</si>
  <si>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</si>
  <si>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</si>
  <si>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</si>
  <si>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</si>
  <si>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</si>
  <si>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</si>
  <si>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</si>
  <si>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</si>
  <si>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</si>
  <si>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</si>
  <si>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</si>
  <si>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</si>
  <si>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</si>
  <si>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</si>
  <si>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</si>
  <si>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</si>
  <si>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</si>
  <si>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</si>
  <si>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</si>
  <si>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</si>
  <si>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1.0</t>
  </si>
  <si>
    <t>False</t>
  </si>
  <si>
    <t>{57E51DCE-BA80-4F9D-8FBC-48A5022CD76D}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</si>
  <si>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</si>
  <si>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</si>
  <si>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</si>
  <si>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</si>
  <si>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</si>
  <si>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</si>
  <si>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</si>
  <si>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</si>
  <si>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</si>
  <si>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</si>
  <si>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</si>
  <si>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UPOstrava - Řešení interiérů Úřadu práce Ostrava, ul.Zahradní 368</t>
  </si>
  <si>
    <t>0,1</t>
  </si>
  <si>
    <t>1</t>
  </si>
  <si>
    <t>Místo:</t>
  </si>
  <si>
    <t xml:space="preserve"> </t>
  </si>
  <si>
    <t>Datum:</t>
  </si>
  <si>
    <t>Zadavatel:</t>
  </si>
  <si>
    <t>IČ:</t>
  </si>
  <si>
    <t>Úřad práce České republiky</t>
  </si>
  <si>
    <t>DIČ:</t>
  </si>
  <si>
    <t>Uchazeč:</t>
  </si>
  <si>
    <t>Vyplň údaj</t>
  </si>
  <si>
    <t>Projektant:</t>
  </si>
  <si>
    <t>DUPLEX s.r.o. Ostrava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</si>
  <si>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</si>
  <si>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</si>
  <si>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</si>
  <si>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</si>
  <si>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</si>
  <si>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</si>
  <si>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</si>
  <si>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</si>
  <si>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</si>
  <si>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</si>
  <si>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</si>
  <si>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</si>
  <si>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</si>
  <si>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</si>
  <si>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</si>
  <si>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</si>
  <si>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</si>
  <si>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</si>
  <si>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</si>
  <si>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</si>
  <si>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</si>
  <si>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</si>
  <si>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</si>
  <si>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</si>
  <si>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</si>
  <si>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</si>
  <si>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</si>
  <si>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</si>
  <si>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</si>
  <si>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</si>
  <si>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</si>
  <si>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</si>
  <si>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</si>
  <si>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</si>
  <si>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</si>
  <si>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</si>
  <si>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</si>
  <si>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</si>
  <si>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Rekonstrukce objektu ul.Zahradní</t>
  </si>
  <si>
    <t>STA</t>
  </si>
  <si>
    <t>{74F06749-B601-40EC-A785-C795621838CC}</t>
  </si>
  <si>
    <t>2</t>
  </si>
  <si>
    <t>Zpět na list:</t>
  </si>
  <si>
    <t>KD1</t>
  </si>
  <si>
    <t>1,95</t>
  </si>
  <si>
    <t>KO1</t>
  </si>
  <si>
    <t>67,86</t>
  </si>
  <si>
    <t>KRYCÍ LIST SOUPISU</t>
  </si>
  <si>
    <t>KS1</t>
  </si>
  <si>
    <t>115,45</t>
  </si>
  <si>
    <t>KS2</t>
  </si>
  <si>
    <t>3,95</t>
  </si>
  <si>
    <t>MAL1</t>
  </si>
  <si>
    <t>2943,999</t>
  </si>
  <si>
    <t>Objekt:</t>
  </si>
  <si>
    <t>1 - SO 01 Rekonstrukce objektu ul.Zahradní</t>
  </si>
  <si>
    <t>MAL2</t>
  </si>
  <si>
    <t>511,714</t>
  </si>
  <si>
    <t>NAT1</t>
  </si>
  <si>
    <t>104,864</t>
  </si>
  <si>
    <t>KSO:</t>
  </si>
  <si>
    <t>OM1</t>
  </si>
  <si>
    <t>536,235</t>
  </si>
  <si>
    <t>S1</t>
  </si>
  <si>
    <t>72</t>
  </si>
  <si>
    <t>S2</t>
  </si>
  <si>
    <t>105</t>
  </si>
  <si>
    <t>S3</t>
  </si>
  <si>
    <t>16</t>
  </si>
  <si>
    <t>S4</t>
  </si>
  <si>
    <t>3,1</t>
  </si>
  <si>
    <t>SK1</t>
  </si>
  <si>
    <t>11,558</t>
  </si>
  <si>
    <t>SK2</t>
  </si>
  <si>
    <t>54,174</t>
  </si>
  <si>
    <t>SK3</t>
  </si>
  <si>
    <t>40,9</t>
  </si>
  <si>
    <t>SK4</t>
  </si>
  <si>
    <t>22,4</t>
  </si>
  <si>
    <t>SK5</t>
  </si>
  <si>
    <t>15,9</t>
  </si>
  <si>
    <t>SK6</t>
  </si>
  <si>
    <t>11</t>
  </si>
  <si>
    <t>SK7</t>
  </si>
  <si>
    <t>65</t>
  </si>
  <si>
    <t>TP1</t>
  </si>
  <si>
    <t>1155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</si>
  <si>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</si>
  <si>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</si>
  <si>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</si>
  <si>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</si>
  <si>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</si>
  <si>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</si>
  <si>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</si>
  <si>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</si>
  <si>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</si>
  <si>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</si>
  <si>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</si>
  <si>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</si>
  <si>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</si>
  <si>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</si>
  <si>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</si>
  <si>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</si>
  <si>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761 - Konstrukce prosvětlovací</t>
  </si>
  <si>
    <t xml:space="preserve">    763 - Konstrukce suché výstavby</t>
  </si>
  <si>
    <t xml:space="preserve">    766 - Konstrukce truhlářské-podrobný popis viz tabulky PSV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</si>
  <si>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</si>
  <si>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</si>
  <si>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</si>
  <si>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</si>
  <si>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</si>
  <si>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</si>
  <si>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</si>
  <si>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</si>
  <si>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</si>
  <si>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</si>
  <si>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22-M - Montáže oznam. a zabezp. zařízení</t>
  </si>
  <si>
    <t xml:space="preserve">    24-M - Montáže vzduchotechnických zařízení</t>
  </si>
  <si>
    <t xml:space="preserve">    33-M - Montáže dopr.zaříz.,sklad. zař. a váh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</si>
  <si>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</si>
  <si>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</si>
  <si>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</si>
  <si>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</si>
  <si>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</si>
  <si>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</si>
  <si>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</si>
  <si>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</si>
  <si>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</si>
  <si>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</si>
  <si>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</si>
  <si>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</si>
  <si>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</si>
  <si>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</si>
  <si>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</si>
  <si>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</si>
  <si>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</si>
  <si>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</si>
  <si>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</si>
  <si>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317944323</t>
  </si>
  <si>
    <t>Válcované nosníky č.14 až 22 dodatečně osazované do připravených otvorů</t>
  </si>
  <si>
    <t>t</t>
  </si>
  <si>
    <t>4</t>
  </si>
  <si>
    <t>-1315740966</t>
  </si>
  <si>
    <t>"v.č.D1.1-202"</t>
  </si>
  <si>
    <t>VV</t>
  </si>
  <si>
    <t>"2x I č.180 dl.2750 mm"  2,75*2*21,9*0,001</t>
  </si>
  <si>
    <t>612325422</t>
  </si>
  <si>
    <t>Oprava vnitřní vápenocementové štukové omítky stěn v rozsahu plochy do 30%</t>
  </si>
  <si>
    <t>m2</t>
  </si>
  <si>
    <t>2136965902</t>
  </si>
  <si>
    <t>"1.NP v.č.D1.1-202"</t>
  </si>
  <si>
    <t>"m.č.101"  (6,1*2+2,85+3,14*2,85/2)*4,0</t>
  </si>
  <si>
    <t>"m.č.103"  (2,85+1,85*2)*3,45</t>
  </si>
  <si>
    <t>"m.č.104"  (4,1+3,55+0,3)*2*2,6</t>
  </si>
  <si>
    <t>"m.č.105"  (2,3+2,0)*2*(2,6-2,0)</t>
  </si>
  <si>
    <t>"m.č.106"  (2,0+0,9)*2*(2,6-2,0)</t>
  </si>
  <si>
    <t>"m.č.107"  (1,3+0,95)*2*(2,6-2,0)</t>
  </si>
  <si>
    <t>"m.č.108"  (3,05+2,3+1,0)*2*(2,6-2,0)</t>
  </si>
  <si>
    <t>"m.č.109"  (1,3+0,95)*2*(2,6-2,0)</t>
  </si>
  <si>
    <t>"m.č.110"  (2,3+2,75)*2*2,6</t>
  </si>
  <si>
    <t>"m.č.111"  (5,9+3,55+0,8)*2*2,6</t>
  </si>
  <si>
    <t>"m.č.112"  (15,9+5,6+13,9+1,7)*3,45</t>
  </si>
  <si>
    <t>"m.č.113"  (1,8+1,7*2)*3,45</t>
  </si>
  <si>
    <t>"m.č.114"  (3,75+1,8+0,8*2+1,5+3,1)*3,45</t>
  </si>
  <si>
    <t>"m.č.115"  (2,0+1,5+0,4+3,1)*3,45</t>
  </si>
  <si>
    <t>"m.č.116"  (4,15+1,85*2+0,5*2)*3,45</t>
  </si>
  <si>
    <t>"m.č.117"  (3,9+3,7*2)*3,45</t>
  </si>
  <si>
    <t>"3.NP v.č.D1.1-204"</t>
  </si>
  <si>
    <t>"m.č.310"  (1,95+1,0*2)*3,25</t>
  </si>
  <si>
    <t>Součet</t>
  </si>
  <si>
    <t>3</t>
  </si>
  <si>
    <t>615481111</t>
  </si>
  <si>
    <t>Potažení válcovaných nosníků rabicovým pletivem s postřikem MC</t>
  </si>
  <si>
    <t>1666402775</t>
  </si>
  <si>
    <t>"1.NP v.č.D1.1-202"  2,25*(0,4+0,2*2)</t>
  </si>
  <si>
    <t>632441215</t>
  </si>
  <si>
    <t>Potěr samonivelační tl do 50 mm C20 litý</t>
  </si>
  <si>
    <t>230543092</t>
  </si>
  <si>
    <t>"1.NP v.č.D1.1-202B"</t>
  </si>
  <si>
    <t>"vyrovnání podkladu pod dlažby" S1+S2+S3+S4</t>
  </si>
  <si>
    <t>"m.č.310 doplnění dlažby"  KD1</t>
  </si>
  <si>
    <t>5</t>
  </si>
  <si>
    <t>642942591</t>
  </si>
  <si>
    <t>Příplatek k osazování rámů dveřních za osazení kotevních želez vedení posuvných dveří</t>
  </si>
  <si>
    <t>kus</t>
  </si>
  <si>
    <t>-569783299</t>
  </si>
  <si>
    <t>"odk.T14+T17"   3,6+5,85</t>
  </si>
  <si>
    <t>6</t>
  </si>
  <si>
    <t>642942611</t>
  </si>
  <si>
    <t>Osazování zárubní nebo rámů dveřních kovových do 2,5 m2 na montážní pěnu</t>
  </si>
  <si>
    <t>-877090711</t>
  </si>
  <si>
    <t>"5.NP v.č.D1.1-206"</t>
  </si>
  <si>
    <t>"m.č.513 odk.T04"  1</t>
  </si>
  <si>
    <t>7</t>
  </si>
  <si>
    <t>M</t>
  </si>
  <si>
    <t>553311560</t>
  </si>
  <si>
    <t>zárubeň ocelová pro běžné zdění H 160 800 L/P, odk.T04</t>
  </si>
  <si>
    <t>8</t>
  </si>
  <si>
    <t>-1738594248</t>
  </si>
  <si>
    <t>91000AP</t>
  </si>
  <si>
    <t>Stavební úpravy ve výtahové šachtě pro nový výtah</t>
  </si>
  <si>
    <t>kmpl</t>
  </si>
  <si>
    <t>507907278</t>
  </si>
  <si>
    <t>"cena obsahuje""</t>
  </si>
  <si>
    <t>"vybourání dosedu v prohlubni (3 ks) a vyrovnání podlahy"</t>
  </si>
  <si>
    <t>"vybourání protiváhy a základu pod strojem"</t>
  </si>
  <si>
    <t>"vybourání soklu pod rozvaděčem"</t>
  </si>
  <si>
    <t>"zabetonování otvorů ve strojovně"</t>
  </si>
  <si>
    <t>"vybourání otvorů pro nové dveře 2ks"</t>
  </si>
  <si>
    <t>"nový otvor pro protiváhu+EI+OR"</t>
  </si>
  <si>
    <t>9</t>
  </si>
  <si>
    <t>92000AP</t>
  </si>
  <si>
    <t>Instalace informačního systému v objektu- označení kanceláří</t>
  </si>
  <si>
    <t>-1818644233</t>
  </si>
  <si>
    <t>10</t>
  </si>
  <si>
    <t>949101111</t>
  </si>
  <si>
    <t>Lešení pomocné pro objekty pozemních staveb s lešeňovou podlahou v do 1,9 m zatížení do 150 kg/m2</t>
  </si>
  <si>
    <t>24880130</t>
  </si>
  <si>
    <t xml:space="preserve">"pro podhledy"  </t>
  </si>
  <si>
    <t>"1.NP v.č.D1.1-202A"</t>
  </si>
  <si>
    <t>"m.č.105-109"           4,6+1,9+1,2+7,0+1,2</t>
  </si>
  <si>
    <t>"m.č.104+110+111"  6,3+20,1+14,5</t>
  </si>
  <si>
    <t>"m.č.112"                  87,0</t>
  </si>
  <si>
    <t>"pro opravu omítek"</t>
  </si>
  <si>
    <t>"m.č.101"  (6,1*2+2,85+3,14*2,85/2)*1,0</t>
  </si>
  <si>
    <t>"m.č.103"  (2,85+1,85)*2*1,0</t>
  </si>
  <si>
    <t>"m.č.104"  (4,1+3,55)*2*1,0</t>
  </si>
  <si>
    <t>"m.č.105"  (2,3+2,0)*2*1,0</t>
  </si>
  <si>
    <t>"m.č.106"  (2,0+0,9)*2*1,0</t>
  </si>
  <si>
    <t>"m.č.107"  (1,3+0,95)*2*1,0</t>
  </si>
  <si>
    <t>"m.č.108"  (3,05+2,3+1,0)*2*1,0</t>
  </si>
  <si>
    <t>"m.č.109"  (1,3+0,95)*2*1,0</t>
  </si>
  <si>
    <t>"m.č.110"  (2,3+2,75)*2*1,0</t>
  </si>
  <si>
    <t>"m.č.111"  (5,9+3,55+0,8)*2*1,0</t>
  </si>
  <si>
    <t>"m.č.112"  (15,9+5,6)*2*1,0</t>
  </si>
  <si>
    <t>"m.č.113"  (1,8+1,7)*2*1,0</t>
  </si>
  <si>
    <t>"m.č.114"  (4,1+3,75+0,8)*2*1,0</t>
  </si>
  <si>
    <t>"m.č.115"  (2,0+2,2)*2*1,0</t>
  </si>
  <si>
    <t>"m.č.116"  (4,15+1,85)*2*1,0</t>
  </si>
  <si>
    <t>"m.č.117"  (3,9+3,7)*2*1,0</t>
  </si>
  <si>
    <t>"m.č.310" 1,95*1,0</t>
  </si>
  <si>
    <t>949121132</t>
  </si>
  <si>
    <t>Lešení lehké pomocné kozové dílcové ve výtahové šachtě o výšce lešeňové podlahy do 3,5 m</t>
  </si>
  <si>
    <t>554598876</t>
  </si>
  <si>
    <t>"pro stavební úpravy v šachtě"  1,2*1,5*11</t>
  </si>
  <si>
    <t>12</t>
  </si>
  <si>
    <t>952902021</t>
  </si>
  <si>
    <t>Čištění budov zametení hladkých podlah</t>
  </si>
  <si>
    <t>1694605613</t>
  </si>
  <si>
    <t>"1.NP v.č.D1.1-202B"  72,0+105,0+16,0+3,1</t>
  </si>
  <si>
    <t>13</t>
  </si>
  <si>
    <t>952902221</t>
  </si>
  <si>
    <t>Čištění budov zametení schodišť</t>
  </si>
  <si>
    <t>1572462285</t>
  </si>
  <si>
    <t>"ve schodišti"  17,7*6</t>
  </si>
  <si>
    <t>14</t>
  </si>
  <si>
    <t>962031133</t>
  </si>
  <si>
    <t>Bourání příček z cihel pálených na MVC tl do 150 mm</t>
  </si>
  <si>
    <t>-1440537010</t>
  </si>
  <si>
    <t>"1.NP v.č.D1.1-102"</t>
  </si>
  <si>
    <t>1,8*3,8-1,0*2,0</t>
  </si>
  <si>
    <t>(1,0+1,75+1,85+1,1)*3,8</t>
  </si>
  <si>
    <t>"3.NP v.č.D1.1-104"</t>
  </si>
  <si>
    <t>1,0*2,1</t>
  </si>
  <si>
    <t>962032231</t>
  </si>
  <si>
    <t>Bourání zdiva z cihel pálených nebo vápenopískových na MV nebo MVC</t>
  </si>
  <si>
    <t>m3</t>
  </si>
  <si>
    <t>1403087122</t>
  </si>
  <si>
    <t>"1.NP v.č.D1.1-102"  2,25*2,7*0,4</t>
  </si>
  <si>
    <t>965081213</t>
  </si>
  <si>
    <t>Bourání podlah z dlaždic keramických nebo xylolitových tl do 10 mm plochy přes 1 m2</t>
  </si>
  <si>
    <t>1593015732</t>
  </si>
  <si>
    <t>"m.č.102-104"  20,1+22,2+9,8</t>
  </si>
  <si>
    <t>"m.č.107-111"  20,2+6,4+7,1+4,6+4,6</t>
  </si>
  <si>
    <t>"m.č.309"  1,95*1,0</t>
  </si>
  <si>
    <t>17</t>
  </si>
  <si>
    <t>965081611</t>
  </si>
  <si>
    <t>Odsekání keramických soklíků rovných</t>
  </si>
  <si>
    <t>m</t>
  </si>
  <si>
    <t>-794988590</t>
  </si>
  <si>
    <t>"m.č.102"  (2,85+1,85)*2+(4,1+3,55+0,4+0,7+0,8)*2</t>
  </si>
  <si>
    <t>"m.č.103"  (5,45+4,2+0,3)*2</t>
  </si>
  <si>
    <t>"m.č.104"  (5,6+1,8+0,3)*2</t>
  </si>
  <si>
    <t>"m.č.107"  (5,9+4,25)*2</t>
  </si>
  <si>
    <t>"m.č.108"  (2,75+2,3)*2</t>
  </si>
  <si>
    <t>18</t>
  </si>
  <si>
    <t>967031132</t>
  </si>
  <si>
    <t>Přisekání rovných ostění v cihelném zdivu na MV nebo MVC</t>
  </si>
  <si>
    <t>-1847547257</t>
  </si>
  <si>
    <t>"v.č.D1.1-102"</t>
  </si>
  <si>
    <t>"1.NP po vybourání otvoru m.č.104"  (2,7*2+2,25)*0,4</t>
  </si>
  <si>
    <t>"po vybourání otvorů pro nové dveře"</t>
  </si>
  <si>
    <t>"2.NP v.č.D1.1-103"  (1,0+2,1*2)*0,15</t>
  </si>
  <si>
    <t>"4.NP v.č.D1.1-105"  (1,0+2,1*2)*0,15</t>
  </si>
  <si>
    <t>"5.NP v.č.D1.1-106"  (1,0+2,1*2)*0,15</t>
  </si>
  <si>
    <t>19</t>
  </si>
  <si>
    <t>967052011</t>
  </si>
  <si>
    <t>Odstranění betonové vrstvy do tl 100 mm (soklík u sprchy)</t>
  </si>
  <si>
    <t>38083560</t>
  </si>
  <si>
    <t>"3.NP v.č.D1.1-104"  1,95*0,1</t>
  </si>
  <si>
    <t>20</t>
  </si>
  <si>
    <t>968072455</t>
  </si>
  <si>
    <t>Vybourání kovových dveřních zárubní pl do 2 m2</t>
  </si>
  <si>
    <t>-504373226</t>
  </si>
  <si>
    <t>"1.NP v.č.D1.1-102"  1,0*1,97</t>
  </si>
  <si>
    <t>971033631</t>
  </si>
  <si>
    <t>Vybourání otvorů ve zdivu cihelném pl do 4 m2 na MVC nebo MV tl do 150 mm</t>
  </si>
  <si>
    <t>-733508446</t>
  </si>
  <si>
    <t>"pro výtahové dveře"</t>
  </si>
  <si>
    <t>"2.NP v.č.D1.1-103"  1,0*2,1</t>
  </si>
  <si>
    <t>"4.NP v.č.D1.1-105"  1,0*2,1</t>
  </si>
  <si>
    <t xml:space="preserve">"pro nové dveře" </t>
  </si>
  <si>
    <t xml:space="preserve">"5.NP v.č.D1.1-106"  1,0*2,1   </t>
  </si>
  <si>
    <t>22</t>
  </si>
  <si>
    <t>974031666</t>
  </si>
  <si>
    <t>Vysekání rýh ve zdivu cihelném pro vtahování nosníků hl do 150 mm v do 250 mm</t>
  </si>
  <si>
    <t>-516451301</t>
  </si>
  <si>
    <t>"v.č.D1.1-202"  2,75*2</t>
  </si>
  <si>
    <t>23</t>
  </si>
  <si>
    <t>978013141</t>
  </si>
  <si>
    <t>Otlučení vnitřních omítek stěn MV nebo MVC stěn v rozsahu do 30 %</t>
  </si>
  <si>
    <t>1449693292</t>
  </si>
  <si>
    <t>"výměra dle opravy omítek"  OM1</t>
  </si>
  <si>
    <t>24</t>
  </si>
  <si>
    <t>978059541</t>
  </si>
  <si>
    <t>Odsekání a odebrání obkladů stěn z vnitřních obkládaček plochy přes 1 m2</t>
  </si>
  <si>
    <t>-1704061884</t>
  </si>
  <si>
    <t>"m.č.106"  5,6*2,0</t>
  </si>
  <si>
    <t>"m.č.107"  (5,9+4,25)*2*2,0+(1,75+1,85)*2*2,0</t>
  </si>
  <si>
    <t>"m.č.109"  (3,05+2,3+1,0)*2*2,0</t>
  </si>
  <si>
    <t>"m.č.110"  (2,0+1,0)*2*2,0+(0,95+1,3)*2*2,0*2</t>
  </si>
  <si>
    <t>"m.č.111"  (2,3+2,0)*2*2,0</t>
  </si>
  <si>
    <t>"m.č.309"  (1,0*4+2,0)*2,0</t>
  </si>
  <si>
    <t>25</t>
  </si>
  <si>
    <t>997013116</t>
  </si>
  <si>
    <t>Vnitrostaveništní doprava suti a vybouraných hmot pro budovy v do 21 m s použitím mechanizace</t>
  </si>
  <si>
    <t>-1742246318</t>
  </si>
  <si>
    <t>26</t>
  </si>
  <si>
    <t>997013502</t>
  </si>
  <si>
    <t>Odvoz suti na skládku a vybouraných hmot nebo meziskládku do 10 km se složením</t>
  </si>
  <si>
    <t>1353038786</t>
  </si>
  <si>
    <t>27</t>
  </si>
  <si>
    <t>997013835</t>
  </si>
  <si>
    <t>Poplatek za uložení stavebního směsného odpadu na skládce (skládkovné)</t>
  </si>
  <si>
    <t>-759823365</t>
  </si>
  <si>
    <t>28</t>
  </si>
  <si>
    <t>998011003</t>
  </si>
  <si>
    <t>Přesun hmot pro budovy zděné v do 24 m</t>
  </si>
  <si>
    <t>-390406562</t>
  </si>
  <si>
    <t>29</t>
  </si>
  <si>
    <t>711493112</t>
  </si>
  <si>
    <t>Izolace proti podpovrchové a tlakové vodě vodorovná těsnicí stěrkou AQUAFIN-1K</t>
  </si>
  <si>
    <t>652593153</t>
  </si>
  <si>
    <t>"1.NP v.č.D1.1-202B"  S3</t>
  </si>
  <si>
    <t>30</t>
  </si>
  <si>
    <t>711493122</t>
  </si>
  <si>
    <t>Izolace proti podpovrchové a tlakové vodě svislá těsnicí stěrkou AQUAFIN-1K</t>
  </si>
  <si>
    <t>-1035605119</t>
  </si>
  <si>
    <t>"vytažení na stěnu v=300 mm"</t>
  </si>
  <si>
    <t>"m.č.105"  ((2,3+2,0)*2-0,8)*0,3</t>
  </si>
  <si>
    <t>"m.č.106"  ((2,0+0,9)*2-(0,8+0,6))*0,3</t>
  </si>
  <si>
    <t>"m.č.107"  ((1,3+0,95)*2-0,6)*0,3</t>
  </si>
  <si>
    <t>"m.č.108"  ((3,05+2,3+1,0)*2-0,6*2)*0,3</t>
  </si>
  <si>
    <t>"m.č.109"  ((1,3+0,95)*2-0,6)*0,3</t>
  </si>
  <si>
    <t>31</t>
  </si>
  <si>
    <t>998711203</t>
  </si>
  <si>
    <t>Přesun hmot procentní pro izolace proti vodě, vlhkosti a plynům v objektech v do 60 m</t>
  </si>
  <si>
    <t>%</t>
  </si>
  <si>
    <t>19643785</t>
  </si>
  <si>
    <t>32</t>
  </si>
  <si>
    <t>7211101AP</t>
  </si>
  <si>
    <t>Potrubí kanalizační odpadní ležaté DN 75 vč výkopu a zásypu</t>
  </si>
  <si>
    <t>-1110880146</t>
  </si>
  <si>
    <t>"1.PP v.č.D1.1-D201"   10,0</t>
  </si>
  <si>
    <t>33</t>
  </si>
  <si>
    <t>7211701AP</t>
  </si>
  <si>
    <t>Potrubí kanalizační z PE odpadní svislé DN 75</t>
  </si>
  <si>
    <t>391380098</t>
  </si>
  <si>
    <t>"odpad m.č.318"   12,0</t>
  </si>
  <si>
    <t>34</t>
  </si>
  <si>
    <t>998721203</t>
  </si>
  <si>
    <t>Přesun hmot procentní pro vnitřní kanalizace v objektech v do 24 m</t>
  </si>
  <si>
    <t>1275571404</t>
  </si>
  <si>
    <t>35</t>
  </si>
  <si>
    <t>7222001AP</t>
  </si>
  <si>
    <t>Potrubí vodovodní plastové DN 20 vč ochrany potrubí (vedeno v podhledu)</t>
  </si>
  <si>
    <t>-1655060729</t>
  </si>
  <si>
    <t xml:space="preserve">"2.NP v.č.D1.1-203"  </t>
  </si>
  <si>
    <t>"pro m.č.318"   22,0</t>
  </si>
  <si>
    <t>36</t>
  </si>
  <si>
    <t>998722203</t>
  </si>
  <si>
    <t>Přesun hmot procentní pro vnitřní vodovod v objektech v do 24 m</t>
  </si>
  <si>
    <t>-1635320197</t>
  </si>
  <si>
    <t>37</t>
  </si>
  <si>
    <t>7251101AP</t>
  </si>
  <si>
    <t>Kombi WC pro invalidy vč napojení na stávající potrubí</t>
  </si>
  <si>
    <t>-1888744112</t>
  </si>
  <si>
    <t xml:space="preserve">"1.NP v.č.D1.1-202"  </t>
  </si>
  <si>
    <t>"m.č.105"  1</t>
  </si>
  <si>
    <t>38</t>
  </si>
  <si>
    <t>7251102AP</t>
  </si>
  <si>
    <t>Kombi WC vč napojení na stávající potrubí</t>
  </si>
  <si>
    <t>-1923063169</t>
  </si>
  <si>
    <t>"m.č.107+109"  2</t>
  </si>
  <si>
    <t>39</t>
  </si>
  <si>
    <t>7252101AP</t>
  </si>
  <si>
    <t>Umyvadlo keramické připevněné na stěnu vč baterie a napojení na stávající potrubí</t>
  </si>
  <si>
    <t>-1170634963</t>
  </si>
  <si>
    <t>"m.č.105-108"  3</t>
  </si>
  <si>
    <t>40</t>
  </si>
  <si>
    <t>7252901AP</t>
  </si>
  <si>
    <t>Demontáž WC vč napojení na potrubí</t>
  </si>
  <si>
    <t>1394432743</t>
  </si>
  <si>
    <t>"1.NP v.č.D1.1-102"  3</t>
  </si>
  <si>
    <t>41</t>
  </si>
  <si>
    <t>7252902AP</t>
  </si>
  <si>
    <t>Demontáž umývadel vč baterií a konzol a napojení na potrubí</t>
  </si>
  <si>
    <t>1737941535</t>
  </si>
  <si>
    <t>42</t>
  </si>
  <si>
    <t>7252903AP</t>
  </si>
  <si>
    <t>Demontáž výlevky vč baterie a napojení na potrubí</t>
  </si>
  <si>
    <t>-825983331</t>
  </si>
  <si>
    <t>"1.NP v.č.D1.1-102"  1</t>
  </si>
  <si>
    <t>43</t>
  </si>
  <si>
    <t>7252904AP</t>
  </si>
  <si>
    <t>Demontáž sprchy vč baterie a napojení na potrubí</t>
  </si>
  <si>
    <t>725708823</t>
  </si>
  <si>
    <t>"3.NP v.č.D1.1-104"  2</t>
  </si>
  <si>
    <t>44</t>
  </si>
  <si>
    <t>725291511</t>
  </si>
  <si>
    <t>Doplňky zařízení koupelen a záchodů plastové dávkovač tekutého mýdla na 350 ml</t>
  </si>
  <si>
    <t>soubor</t>
  </si>
  <si>
    <t>417908965</t>
  </si>
  <si>
    <t>"m.č.105+106+108"  3</t>
  </si>
  <si>
    <t>45</t>
  </si>
  <si>
    <t>725291621</t>
  </si>
  <si>
    <t>Doplňky zařízení koupelen a záchodů nerezové zásobník toaletních papírů 260 mm</t>
  </si>
  <si>
    <t>1540382169</t>
  </si>
  <si>
    <t>46</t>
  </si>
  <si>
    <t>725291706</t>
  </si>
  <si>
    <t>Doplňky zařízení koupelen a záchodů smaltované madlo rovné dl 800 mm</t>
  </si>
  <si>
    <t>1153309178</t>
  </si>
  <si>
    <t>47</t>
  </si>
  <si>
    <t>725291722</t>
  </si>
  <si>
    <t>Doplňky zařízení koupelen a záchodů smaltované madlo krakorcové sklopné dl 834 mm</t>
  </si>
  <si>
    <t>1486799717</t>
  </si>
  <si>
    <t>48</t>
  </si>
  <si>
    <t>7252900AP</t>
  </si>
  <si>
    <t>Doplňky zařízení koupelen a záchodů el osušovač rukou automatické ovládádní</t>
  </si>
  <si>
    <t>-1730798455</t>
  </si>
  <si>
    <t>49</t>
  </si>
  <si>
    <t>7253301AP</t>
  </si>
  <si>
    <t>Výlevka keramická se sklopnou plastovou mřížkou vč výtokových armatur a napojení na stáv potrubí</t>
  </si>
  <si>
    <t>-241011755</t>
  </si>
  <si>
    <t>"m.č.108"  1</t>
  </si>
  <si>
    <t>50</t>
  </si>
  <si>
    <t>998725203</t>
  </si>
  <si>
    <t>Přesun hmot procentní pro zařizovací předměty v objektech v do 24 m</t>
  </si>
  <si>
    <t>218698131</t>
  </si>
  <si>
    <t>51</t>
  </si>
  <si>
    <t>7351501AP</t>
  </si>
  <si>
    <t>Otopné těleso vč prodloužení stávajícího vedení z m.č.103 (alternativa el.přímotop)</t>
  </si>
  <si>
    <t>1929275493</t>
  </si>
  <si>
    <t>"m.č.115"   1</t>
  </si>
  <si>
    <t>52</t>
  </si>
  <si>
    <t>998735203</t>
  </si>
  <si>
    <t>Přesun hmot procentní pro otopná tělesa v objektech v do 24 m</t>
  </si>
  <si>
    <t>1542993593</t>
  </si>
  <si>
    <t>53</t>
  </si>
  <si>
    <t>761114111</t>
  </si>
  <si>
    <t>Stěna zděná ze skleněných tvárnic 190x190x100 mm bezbarvých lesklých dezén mřížka</t>
  </si>
  <si>
    <t>-1307403511</t>
  </si>
  <si>
    <t xml:space="preserve">"1.NP v.č.D1.1-202" </t>
  </si>
  <si>
    <t>"m.č.115"  (2,0+1,1)*1,0</t>
  </si>
  <si>
    <t>54</t>
  </si>
  <si>
    <t>761990001</t>
  </si>
  <si>
    <t>Příplatek ke konstrukcím ze skleněných tvárnic za plochu do 10 m2</t>
  </si>
  <si>
    <t>-1545370677</t>
  </si>
  <si>
    <t>55</t>
  </si>
  <si>
    <t>998761203</t>
  </si>
  <si>
    <t>Přesun hmot procentní pro konstrukce sklobetonové v objektech v do 24 m</t>
  </si>
  <si>
    <t>272238041</t>
  </si>
  <si>
    <t>56</t>
  </si>
  <si>
    <t>763111314</t>
  </si>
  <si>
    <t>SDK příčka tl 100 mm profil CW+UW 75 desky 1xA 12,5 TI 60 mm EI 30 Rw 47 DB</t>
  </si>
  <si>
    <t>-1823929077</t>
  </si>
  <si>
    <t>"3.NP v.č.D1.1-204"  (2,9+0,5+2,8)*3,65-0,8*1,97</t>
  </si>
  <si>
    <t>"4.NP v.č.D1.1-205"  4,2*1,5</t>
  </si>
  <si>
    <t>"5.NP v.č.D1.1-206"  5,85*3,4</t>
  </si>
  <si>
    <t>Mezisoučet</t>
  </si>
  <si>
    <t>"zaplentování otvorů"</t>
  </si>
  <si>
    <t>"m.č.112+104"  1,1*2,1*2</t>
  </si>
  <si>
    <t xml:space="preserve">"6.NP v.č.D1.1-207"  </t>
  </si>
  <si>
    <t>"m.č.614"  1,1*2,1</t>
  </si>
  <si>
    <t>57</t>
  </si>
  <si>
    <t>763111323</t>
  </si>
  <si>
    <t>SDK příčka tl 100 mm profil CW+UW 75 desky 1xDF 12,5 TI 60 mm EI 45 Rw 45 dB</t>
  </si>
  <si>
    <t>-734151859</t>
  </si>
  <si>
    <t>"m.č.117"  4,15*3,45-0,8*3,45</t>
  </si>
  <si>
    <t>58</t>
  </si>
  <si>
    <t>763111712</t>
  </si>
  <si>
    <t>SDK příčka kluzné napojení ke stropu</t>
  </si>
  <si>
    <t>-1325283891</t>
  </si>
  <si>
    <t>"1.NP v.č.D1.1-202"   4,15+1,1*2</t>
  </si>
  <si>
    <t>"3.NP v.č.D1.1-204"    2,9+0,5+2,8</t>
  </si>
  <si>
    <t>"6.NP v.č.D1.1-207"    1,1</t>
  </si>
  <si>
    <t>59</t>
  </si>
  <si>
    <t>763111714</t>
  </si>
  <si>
    <t>SDK příčka zalomení</t>
  </si>
  <si>
    <t>-1322484635</t>
  </si>
  <si>
    <t>"3.NP m.č.316"   0,6</t>
  </si>
  <si>
    <t>60</t>
  </si>
  <si>
    <t>763111717</t>
  </si>
  <si>
    <t>SDK příčka základní penetrační nátěr</t>
  </si>
  <si>
    <t>-235821938</t>
  </si>
  <si>
    <t>SK1+SK2</t>
  </si>
  <si>
    <t>61</t>
  </si>
  <si>
    <t>763111751</t>
  </si>
  <si>
    <t>Příplatek k SDK příčce za plochu do 6 m2 jednotlivě</t>
  </si>
  <si>
    <t>568717020</t>
  </si>
  <si>
    <t>62</t>
  </si>
  <si>
    <t>763131511</t>
  </si>
  <si>
    <t>SDK podhled deska 1xA 12,5 bez TI jednovrstvá spodní kce profil CD+UD</t>
  </si>
  <si>
    <t>-2113798748</t>
  </si>
  <si>
    <t>63</t>
  </si>
  <si>
    <t>763131551</t>
  </si>
  <si>
    <t>SDK podhled deska 1xH2 12,5 bez TI jednovrstvá spodní kce profil CD+UD</t>
  </si>
  <si>
    <t>-359454928</t>
  </si>
  <si>
    <t xml:space="preserve">"v.č.D1.1-202A"  </t>
  </si>
  <si>
    <t>"m.č.105-109"  4,6+1,9+1,2+7,0+1,2</t>
  </si>
  <si>
    <t>64</t>
  </si>
  <si>
    <t>763131621</t>
  </si>
  <si>
    <t>Zpětná montáž desek tl. 12,5 mm SDK podhled</t>
  </si>
  <si>
    <t>-126132283</t>
  </si>
  <si>
    <t>"2.NP v.č.D1.1-203"</t>
  </si>
  <si>
    <t>"m.č.203 pro nový vodovod"  11,0*1,0</t>
  </si>
  <si>
    <t>763131713</t>
  </si>
  <si>
    <t>SDK podhled napojení na obvodové konstrukce profilem</t>
  </si>
  <si>
    <t>619680138</t>
  </si>
  <si>
    <t>"m.č.104"  (4,1+3,55)*2</t>
  </si>
  <si>
    <t>"m.č.105"  (2,3+2,0)*2</t>
  </si>
  <si>
    <t>"m.č.106"  (2,0+0,9)*2</t>
  </si>
  <si>
    <t>"m.č.107"  (1,3+0,95)*2</t>
  </si>
  <si>
    <t>"m.č.108"  (3,05+2,3+1,0)*2</t>
  </si>
  <si>
    <t>"m.č.109"  (1,3+0,95)*2</t>
  </si>
  <si>
    <t>"m.č.110"  (2,75+2,4)*2</t>
  </si>
  <si>
    <t>"m.č.111"  3,55+2,25*2</t>
  </si>
  <si>
    <t>"m.č.112"  (15,9+5,6)*2</t>
  </si>
  <si>
    <t>66</t>
  </si>
  <si>
    <t>763131714</t>
  </si>
  <si>
    <t>SDK podhled základní penetrační nátěr</t>
  </si>
  <si>
    <t>2042005821</t>
  </si>
  <si>
    <t>SK3+SK4+SK5+SK6+SK7</t>
  </si>
  <si>
    <t>67</t>
  </si>
  <si>
    <t>763132811</t>
  </si>
  <si>
    <t xml:space="preserve">Demontáž desek jednoduché opláštění SDK podhled </t>
  </si>
  <si>
    <t>-228830241</t>
  </si>
  <si>
    <t>68</t>
  </si>
  <si>
    <t>763135102</t>
  </si>
  <si>
    <t>Montáž SDK kazetového podhledu z kazet 600x600 mm na stávající nosnou konstrukci</t>
  </si>
  <si>
    <t>1805438594</t>
  </si>
  <si>
    <t>"m.č.112- výměra dle projektanta"  65,0</t>
  </si>
  <si>
    <t>69</t>
  </si>
  <si>
    <t>5903050</t>
  </si>
  <si>
    <t>podhled kazety 600 x 600 mm</t>
  </si>
  <si>
    <t>-1930175030</t>
  </si>
  <si>
    <t>65,0*1,05</t>
  </si>
  <si>
    <t>70</t>
  </si>
  <si>
    <t>7633501AP</t>
  </si>
  <si>
    <t>Podhled kazetový Thermatex 600x600 mm s nosnou konstrukcí,desky vyjímatelné (dod+mont)</t>
  </si>
  <si>
    <t>-2030017207</t>
  </si>
  <si>
    <t>"v.č.D1.1-202A"</t>
  </si>
  <si>
    <t>"doplnění podhledu m.č.112"  5,6*4,0</t>
  </si>
  <si>
    <t>71</t>
  </si>
  <si>
    <t>763135812</t>
  </si>
  <si>
    <t>Demontáž podhledu sádrokartonového kazetového na roštu polozapuštěném</t>
  </si>
  <si>
    <t>795949450</t>
  </si>
  <si>
    <t>"m.č.106"  89,1</t>
  </si>
  <si>
    <t>"m.č.107"  20,2</t>
  </si>
  <si>
    <t>763171215</t>
  </si>
  <si>
    <t>Montáž instalační techniky SDK kcí vel. přes 1 m2 pro podhledy</t>
  </si>
  <si>
    <t>1801538355</t>
  </si>
  <si>
    <t>"v.č.D1.1-202C"  1</t>
  </si>
  <si>
    <t>73</t>
  </si>
  <si>
    <t>předb</t>
  </si>
  <si>
    <t>poklop revizní EI 30 protipožární pro podhledy, vel.1800x1350 mm</t>
  </si>
  <si>
    <t>-808844732</t>
  </si>
  <si>
    <t>74</t>
  </si>
  <si>
    <t>763181311</t>
  </si>
  <si>
    <t>Montáž jednokřídlové kovové zárubně v do 2,75 m SDK příčka</t>
  </si>
  <si>
    <t>227991803</t>
  </si>
  <si>
    <t>"odk.T04"  1</t>
  </si>
  <si>
    <t>75</t>
  </si>
  <si>
    <t>553315220</t>
  </si>
  <si>
    <t>zárubeň ocelová pro sádrokarton S 100 800 L/P, odk.T04</t>
  </si>
  <si>
    <t>1535823311</t>
  </si>
  <si>
    <t>76</t>
  </si>
  <si>
    <t>998763403</t>
  </si>
  <si>
    <t>Přesun hmot procentní pro sádrokartonové konstrukce v objektech v do 24 m</t>
  </si>
  <si>
    <t>-466678543</t>
  </si>
  <si>
    <t>77</t>
  </si>
  <si>
    <t>7661101AP</t>
  </si>
  <si>
    <t>Panelová skládací příčka 5850x3000 mm samonosná,zavěšená na kolejnici, odk.T17 (dod+mont)</t>
  </si>
  <si>
    <t>-1049725548</t>
  </si>
  <si>
    <t>"odk.T17"  5,85*3,0</t>
  </si>
  <si>
    <t>78</t>
  </si>
  <si>
    <t>766231113</t>
  </si>
  <si>
    <t>Montáž sklápěcích půdních schodů</t>
  </si>
  <si>
    <t>1797687101</t>
  </si>
  <si>
    <t>"m.č.613"  1</t>
  </si>
  <si>
    <t>79</t>
  </si>
  <si>
    <t>612331720</t>
  </si>
  <si>
    <t>schody stahovací víko plech s vnitřní protipožární,protihlukovou a zateplovací vložkou - 70(1100)x50(100) cm</t>
  </si>
  <si>
    <t>-494153455</t>
  </si>
  <si>
    <t>80</t>
  </si>
  <si>
    <t>766660001</t>
  </si>
  <si>
    <t>Montáž dveřních křídel otvíravých 1křídlových š do 0,8 m do ocelové zárubně</t>
  </si>
  <si>
    <t>939364747</t>
  </si>
  <si>
    <t>"odk.T03+T04"  20+10</t>
  </si>
  <si>
    <t xml:space="preserve">"odk.T07+T08"  12+11 </t>
  </si>
  <si>
    <t>"odk.T12+T13"  4+7</t>
  </si>
  <si>
    <t>81</t>
  </si>
  <si>
    <t>předbT07</t>
  </si>
  <si>
    <t>dveře vnitřní hladké dýhované plné 1kř 600x1970 mm, jasan odk.T07</t>
  </si>
  <si>
    <t>807945557</t>
  </si>
  <si>
    <t>82</t>
  </si>
  <si>
    <t>předbT08</t>
  </si>
  <si>
    <t>dveře vnitřní hladké dýhované plné 1kř 600x1970 mm, jasan odk.T08</t>
  </si>
  <si>
    <t>-536717906</t>
  </si>
  <si>
    <t>83</t>
  </si>
  <si>
    <t>předbT03</t>
  </si>
  <si>
    <t>dveře vnitřní hladké dýhované plné 1kř 800x1970 mm, jasan odk.T03</t>
  </si>
  <si>
    <t>2017267455</t>
  </si>
  <si>
    <t>84</t>
  </si>
  <si>
    <t>předbT04</t>
  </si>
  <si>
    <t>dveře vnitřní hladké dýhované plné 1kř 800x1970 mm, jasan odk.T04</t>
  </si>
  <si>
    <t>1474611936</t>
  </si>
  <si>
    <t>85</t>
  </si>
  <si>
    <t>předbT12</t>
  </si>
  <si>
    <t>dveře vnitřní hladké dýhované zasklené ze 2/3 1kř 800x1970 mm, jasan odk.T12</t>
  </si>
  <si>
    <t>-1667127621</t>
  </si>
  <si>
    <t>86</t>
  </si>
  <si>
    <t>předbT13</t>
  </si>
  <si>
    <t>dveře vnitřní hladké dýhované zasklené ze 2/3 1kř 800x1970 mm, jasan odk.T13</t>
  </si>
  <si>
    <t>-2060543070</t>
  </si>
  <si>
    <t>87</t>
  </si>
  <si>
    <t>766660002</t>
  </si>
  <si>
    <t>Montáž dveřních křídel otvíravých 1křídlových š přes 0,8 m do ocelové zárubně</t>
  </si>
  <si>
    <t>-1927702259</t>
  </si>
  <si>
    <t>"odk.T01+T02"  5+5</t>
  </si>
  <si>
    <t>"odk.T10+T11"  1+2</t>
  </si>
  <si>
    <t>88</t>
  </si>
  <si>
    <t>předbT01</t>
  </si>
  <si>
    <t>dveře vnitřní hladké dýhované plné 1kř 900x1970 mm, jasan odk.T01</t>
  </si>
  <si>
    <t>1676416162</t>
  </si>
  <si>
    <t>89</t>
  </si>
  <si>
    <t>předbT02</t>
  </si>
  <si>
    <t>dveře vnitřní hladké dýhované plné 1kř 900x1970 mm, jasan odk.T02</t>
  </si>
  <si>
    <t>-2117073598</t>
  </si>
  <si>
    <t>90</t>
  </si>
  <si>
    <t>předbT10</t>
  </si>
  <si>
    <t>dveře vnitřní hladké dýhované zasklené ze 2/3 1kř 900x1970 mm, jasan odk.T10</t>
  </si>
  <si>
    <t>813540891</t>
  </si>
  <si>
    <t>91</t>
  </si>
  <si>
    <t>předbT11</t>
  </si>
  <si>
    <t>dveře vnitřní hladké dýhované zasklené ze 2/3 1kř 900x1970 mm, jasan odk.T11</t>
  </si>
  <si>
    <t>-1560011003</t>
  </si>
  <si>
    <t>92</t>
  </si>
  <si>
    <t>766660011</t>
  </si>
  <si>
    <t>Montáž dveřních křídel otvíravých 2křídlových š do 1,45 m do ocelové zárubně</t>
  </si>
  <si>
    <t>-1850158264</t>
  </si>
  <si>
    <t>"odk.T09" 3</t>
  </si>
  <si>
    <t>93</t>
  </si>
  <si>
    <t>předbT09</t>
  </si>
  <si>
    <t>dveře vnitřní hladké dýhované zasklené ze 2/3 2kř 1250x1970 mm, jasan odk.T09</t>
  </si>
  <si>
    <t>1053696009</t>
  </si>
  <si>
    <t>94</t>
  </si>
  <si>
    <t>766660022</t>
  </si>
  <si>
    <t>Montáž dveřních křídel otvíravých 1křídlových š přes 0,8 m požárních do ocelové zárubně</t>
  </si>
  <si>
    <t>-181090596</t>
  </si>
  <si>
    <t>"odk.T11a"  1</t>
  </si>
  <si>
    <t>95</t>
  </si>
  <si>
    <t>předbT11a</t>
  </si>
  <si>
    <t>dveře vnitřní protipožární EI15 2/3 sklo 1kř 900x1970 mm, odk.T11A</t>
  </si>
  <si>
    <t>653765108</t>
  </si>
  <si>
    <t>96</t>
  </si>
  <si>
    <t>766660358</t>
  </si>
  <si>
    <t>Montáž posuvných dveří průchozí šířky do 2450 mm do pojezdu na stěnu</t>
  </si>
  <si>
    <t>-39144161</t>
  </si>
  <si>
    <t>"odk.T14"  1</t>
  </si>
  <si>
    <t>97</t>
  </si>
  <si>
    <t>předbT14</t>
  </si>
  <si>
    <t>dveře vnitřní posuvné na stěnu dýhované 1800x3450 mm,kování v AL liště, odk.T14</t>
  </si>
  <si>
    <t>1867730524</t>
  </si>
  <si>
    <t>98</t>
  </si>
  <si>
    <t>7666630AP</t>
  </si>
  <si>
    <t>Oprava dveřních křídel překování dveří na opačnou stranu (ve směru úniku)</t>
  </si>
  <si>
    <t>746134599</t>
  </si>
  <si>
    <t>"m.č.101"  1</t>
  </si>
  <si>
    <t>99</t>
  </si>
  <si>
    <t>766664959</t>
  </si>
  <si>
    <t>Montáž dveřního kování</t>
  </si>
  <si>
    <t>sada</t>
  </si>
  <si>
    <t>1513596473</t>
  </si>
  <si>
    <t>"odk.T01-T13"</t>
  </si>
  <si>
    <t>5+5+20+10+12+11+3+1+2+1+4+7</t>
  </si>
  <si>
    <t>100</t>
  </si>
  <si>
    <t>549předb</t>
  </si>
  <si>
    <t>kování dveřní dle specifikace v PD</t>
  </si>
  <si>
    <t>-652564309</t>
  </si>
  <si>
    <t>101</t>
  </si>
  <si>
    <t>766664960</t>
  </si>
  <si>
    <t>Panikové kování (dod+mont)</t>
  </si>
  <si>
    <t>-1739951274</t>
  </si>
  <si>
    <t>"1-6.NP v.č.D1.1-202-207"</t>
  </si>
  <si>
    <t>"stěna ve schodišti"   5</t>
  </si>
  <si>
    <t>102</t>
  </si>
  <si>
    <t>766691914</t>
  </si>
  <si>
    <t>Vyvěšení nebo zavěšení dřevěných křídel dveří pl do 2 m2</t>
  </si>
  <si>
    <t>477842148</t>
  </si>
  <si>
    <t>"1.PP v.č.D1.1-101"   1</t>
  </si>
  <si>
    <t>"1.NP v.č.D1.1-102"   10</t>
  </si>
  <si>
    <t>"2.NP v.č.D1.1-103"   15</t>
  </si>
  <si>
    <t>"3.NP v.č.D1.1-104"   14</t>
  </si>
  <si>
    <t>"4.NP v.č.D1.1-105"   11</t>
  </si>
  <si>
    <t>"5.NP v.č.D1.1-106"   13</t>
  </si>
  <si>
    <t>"6.NP v.č.D1.1-107"   18</t>
  </si>
  <si>
    <t>103</t>
  </si>
  <si>
    <t>766691915</t>
  </si>
  <si>
    <t>Vyvěšení nebo zavěšení dřevěných křídel dveří pl přes 2 m2</t>
  </si>
  <si>
    <t>46351326</t>
  </si>
  <si>
    <t>"2.NP v.č.D1.1-103"  1</t>
  </si>
  <si>
    <t>"4.NP v.č.D1.1-105"  1</t>
  </si>
  <si>
    <t>"5.NP v.č.D1.1-106"  1</t>
  </si>
  <si>
    <t>104</t>
  </si>
  <si>
    <t>7668101AP</t>
  </si>
  <si>
    <t>Kuchyňská linka dl.2700 mm vč dřezu,baterie a el ohřívače, odk.T15 (dod+mont)</t>
  </si>
  <si>
    <t>-59031019</t>
  </si>
  <si>
    <t>7668102AP</t>
  </si>
  <si>
    <t>Kuchyňská linka dl.2300 mm vč dřezu,baterie a el ohřívače, odk.T16 (dod+mont)</t>
  </si>
  <si>
    <t>804839431</t>
  </si>
  <si>
    <t>106</t>
  </si>
  <si>
    <t>998766203</t>
  </si>
  <si>
    <t>Přesun hmot procentní pro konstrukce truhlářské v objektech v do 24 m</t>
  </si>
  <si>
    <t>-1543639114</t>
  </si>
  <si>
    <t>107</t>
  </si>
  <si>
    <t>76710</t>
  </si>
  <si>
    <t>Montáž Al stěn cca 15% z dodávky</t>
  </si>
  <si>
    <t>Kč</t>
  </si>
  <si>
    <t>2052509657</t>
  </si>
  <si>
    <t>108</t>
  </si>
  <si>
    <t>předbAL01</t>
  </si>
  <si>
    <t>1845305193</t>
  </si>
  <si>
    <t>109</t>
  </si>
  <si>
    <t>předbAL02</t>
  </si>
  <si>
    <t>1369700277</t>
  </si>
  <si>
    <t>110</t>
  </si>
  <si>
    <t>předbAL03</t>
  </si>
  <si>
    <t>-725614932</t>
  </si>
  <si>
    <t>111</t>
  </si>
  <si>
    <t>předbAL04</t>
  </si>
  <si>
    <t>1494940415</t>
  </si>
  <si>
    <t>112</t>
  </si>
  <si>
    <t>767691822</t>
  </si>
  <si>
    <t>Vyvěšení nebo zavěšení kovových křídel dveří do 2 m2 (výtahové dveře)</t>
  </si>
  <si>
    <t>-1056274506</t>
  </si>
  <si>
    <t>113</t>
  </si>
  <si>
    <t>998767203</t>
  </si>
  <si>
    <t>Přesun hmot procentní pro zámečnické konstrukce v objektech v do 24 m</t>
  </si>
  <si>
    <t>-1335384277</t>
  </si>
  <si>
    <t>114</t>
  </si>
  <si>
    <t>771474112</t>
  </si>
  <si>
    <t>Montáž soklíků z dlaždic keramických rovných flexibilní lepidlo v do 90 mm</t>
  </si>
  <si>
    <t>-77014611</t>
  </si>
  <si>
    <t>"doplnění m.č.310"  1,95+1,0*2</t>
  </si>
  <si>
    <t>115</t>
  </si>
  <si>
    <t>59761461</t>
  </si>
  <si>
    <t>dlaždice keramické sokl v 100 mm I.j</t>
  </si>
  <si>
    <t>-967777022</t>
  </si>
  <si>
    <t>KS2*1,1</t>
  </si>
  <si>
    <t>116</t>
  </si>
  <si>
    <t>771474114</t>
  </si>
  <si>
    <t>Montáž soklíků z dlaždic keramických rovných flexibilní lepidlo v do 150 mm</t>
  </si>
  <si>
    <t>318004605</t>
  </si>
  <si>
    <t>"m.č.103"  2,85+1,85*2-(0,9+1,5)</t>
  </si>
  <si>
    <t>"m.č.104"  (4,1+3,55+0,3)*2-(0,8*3+0,9)</t>
  </si>
  <si>
    <t>"m.č.110"  (2,3+2,75)*2-1,8</t>
  </si>
  <si>
    <t>"m.č.111"  (5,9+3,55+0,8)*2-(0,6+0,8+1,8+1,3)</t>
  </si>
  <si>
    <t>"m.č.112"  15,9+5,6+13,9+1,7-1,3</t>
  </si>
  <si>
    <t>"m.č.113"  1,8+1,7*2-1,0</t>
  </si>
  <si>
    <t>"m.č.114"  3,75+1,8+0,8*2+1,5+3,1-1,5</t>
  </si>
  <si>
    <t>"m.č.115"  2,0+1,5+0,4+3,1</t>
  </si>
  <si>
    <t>"m.č.116"  4,15+1,85*2+0,5*2-1,5*2</t>
  </si>
  <si>
    <t>"m.č.117"  3,9+3,7*2</t>
  </si>
  <si>
    <t>117</t>
  </si>
  <si>
    <t>597předb</t>
  </si>
  <si>
    <t>dlaždice keramické velkoformátové 600x150 mm I. j.</t>
  </si>
  <si>
    <t>-619346845</t>
  </si>
  <si>
    <t>KS1*0,15*1,1</t>
  </si>
  <si>
    <t>118</t>
  </si>
  <si>
    <t>771574131</t>
  </si>
  <si>
    <t xml:space="preserve">Montáž podlah keramických režných protiskluzných lepených flexibilním lepidlem </t>
  </si>
  <si>
    <t>-202569564</t>
  </si>
  <si>
    <t>"1.NP v.č.D1.1.-202B"</t>
  </si>
  <si>
    <t>"ozn.S3"   16,0</t>
  </si>
  <si>
    <t>"3.N.P v.č.D1.1-204"</t>
  </si>
  <si>
    <t>"doplnění v m.č.310"  1,95*1,0</t>
  </si>
  <si>
    <t>119</t>
  </si>
  <si>
    <t>59761400</t>
  </si>
  <si>
    <t>dlaždice keramické slinuté neglazované protiskluzné 300x300 mm I.j.</t>
  </si>
  <si>
    <t>-1665991231</t>
  </si>
  <si>
    <t>S3*1,1</t>
  </si>
  <si>
    <t>120</t>
  </si>
  <si>
    <t>597614001</t>
  </si>
  <si>
    <t>dlaždice keramické I.j. dle původní dlažby v m.č.310</t>
  </si>
  <si>
    <t>-1323958074</t>
  </si>
  <si>
    <t>KD1*1,1</t>
  </si>
  <si>
    <t>121</t>
  </si>
  <si>
    <t>771574154</t>
  </si>
  <si>
    <t xml:space="preserve">Montáž podlah keramických velkoformátových lepených rozlivovým lepidlem </t>
  </si>
  <si>
    <t>-1461295634</t>
  </si>
  <si>
    <t>"ozn.S1"  72,0</t>
  </si>
  <si>
    <t>"ozn.S2"  105,0</t>
  </si>
  <si>
    <t>"ozn.S4"  3,1</t>
  </si>
  <si>
    <t>122</t>
  </si>
  <si>
    <t>-105572296</t>
  </si>
  <si>
    <t>(S1+S2+S4)*1,1</t>
  </si>
  <si>
    <t>123</t>
  </si>
  <si>
    <t>771578011</t>
  </si>
  <si>
    <t xml:space="preserve">Spára podlaha-stěna silikonem </t>
  </si>
  <si>
    <t>970598190</t>
  </si>
  <si>
    <t>"m.č.105"  (2,3+2,0)*2-0,8</t>
  </si>
  <si>
    <t>"m.č.106"  (2,0+0,9)*2-(0,8+0,6)</t>
  </si>
  <si>
    <t>"m.č.107"  (1,3+0,95)*2-0,6</t>
  </si>
  <si>
    <t>"m.č.108"  (3,05+2,3+1,0)*2-0,6*2</t>
  </si>
  <si>
    <t>"m.č.109"  (1,3+0,95)*2-0,6</t>
  </si>
  <si>
    <t>124</t>
  </si>
  <si>
    <t>771579795</t>
  </si>
  <si>
    <t>Příplatek za spárování vodotěsnou hmotou</t>
  </si>
  <si>
    <t>470764205</t>
  </si>
  <si>
    <t>"dlažba"  S1+S2+S3+S4+KD1</t>
  </si>
  <si>
    <t>"soklíky"  KS1*0,15+KS2*0,1</t>
  </si>
  <si>
    <t>125</t>
  </si>
  <si>
    <t>998771203</t>
  </si>
  <si>
    <t>Přesun hmot procentní pro podlahy z dlaždic v objektech v do 24 m</t>
  </si>
  <si>
    <t>1458640277</t>
  </si>
  <si>
    <t>126</t>
  </si>
  <si>
    <t>776401800</t>
  </si>
  <si>
    <t>Odstranění soklíků a lišt pryžových nebo plastových</t>
  </si>
  <si>
    <t>-1874036145</t>
  </si>
  <si>
    <t>"m.č.106"  (15,9+5,6)*2</t>
  </si>
  <si>
    <t>127</t>
  </si>
  <si>
    <t>776511810</t>
  </si>
  <si>
    <t>Demontáž povlakových podlah lepených bez podložky</t>
  </si>
  <si>
    <t>-810223751</t>
  </si>
  <si>
    <t>128</t>
  </si>
  <si>
    <t>7765721AP</t>
  </si>
  <si>
    <t>Celoplošné položení pásů podlah textilních s podlepením spojů páskou vč soklíku</t>
  </si>
  <si>
    <t>-1680786172</t>
  </si>
  <si>
    <t>"ozn.S2"  S2</t>
  </si>
  <si>
    <t>"2-6.NP výměra dle projektanta"  210,0*5</t>
  </si>
  <si>
    <t>129</t>
  </si>
  <si>
    <t>6975100</t>
  </si>
  <si>
    <t>koberec zátěžový nedělený s plastovou lištou</t>
  </si>
  <si>
    <t>1527030105</t>
  </si>
  <si>
    <t>TP1*1,05</t>
  </si>
  <si>
    <t>130</t>
  </si>
  <si>
    <t>776573111</t>
  </si>
  <si>
    <t>Položení textilních rohoží čistících zón</t>
  </si>
  <si>
    <t>1193633383</t>
  </si>
  <si>
    <t>"1.NP v.č.D1.1-202B"  S4</t>
  </si>
  <si>
    <t>131</t>
  </si>
  <si>
    <t>697520</t>
  </si>
  <si>
    <t>čistící zóna textilní Coral tl.10 mm</t>
  </si>
  <si>
    <t>-916987025</t>
  </si>
  <si>
    <t>S4*1,05</t>
  </si>
  <si>
    <t>132</t>
  </si>
  <si>
    <t>776590100</t>
  </si>
  <si>
    <t>Úprava podkladu nášlapných ploch vysátím</t>
  </si>
  <si>
    <t>-2121928574</t>
  </si>
  <si>
    <t>133</t>
  </si>
  <si>
    <t>998776203</t>
  </si>
  <si>
    <t>Přesun hmot procentní pro podlahy povlakové v objektech v do 24 m</t>
  </si>
  <si>
    <t>1712301773</t>
  </si>
  <si>
    <t>134</t>
  </si>
  <si>
    <t>777615120</t>
  </si>
  <si>
    <t>Nátěry epoxidové (bezprašné) betonových konstrukcí</t>
  </si>
  <si>
    <t>-1419210709</t>
  </si>
  <si>
    <t>"nátěr v prohlubni a ve strojovně výtahu"  4,0*2</t>
  </si>
  <si>
    <t>135</t>
  </si>
  <si>
    <t>998777203</t>
  </si>
  <si>
    <t>Přesun hmot procentní pro podlahy lité v objektech v do 24 m</t>
  </si>
  <si>
    <t>-290201776</t>
  </si>
  <si>
    <t>136</t>
  </si>
  <si>
    <t>781474115</t>
  </si>
  <si>
    <t>Montáž obkladů vnitřních keramických hladkých do 25 ks/m2 lepených flexibilním lepidlem</t>
  </si>
  <si>
    <t>-272287205</t>
  </si>
  <si>
    <t>"m.č.105"  ((2,3+2,0)*2-0,8)*2,0</t>
  </si>
  <si>
    <t>"m.č.106"  ((2,0+0,9)*2-(0,8+0,6))*2,0</t>
  </si>
  <si>
    <t>"m.č.107"  ((1,3+0,95)*2-0,6)*2,0</t>
  </si>
  <si>
    <t>"m.č.108"  ((3,05+2,3+1,0)*2-0,6*2)*2,0</t>
  </si>
  <si>
    <t>"m.č.109"  ((1,3+0,95)*2-0,6)*2,0</t>
  </si>
  <si>
    <t>"m.č.110"  (2,3+0,95*2)*0,6</t>
  </si>
  <si>
    <t>"m.č.318"  (2,7+0,6*2)*0,6</t>
  </si>
  <si>
    <t>137</t>
  </si>
  <si>
    <t>597610</t>
  </si>
  <si>
    <t>obkládačky keramické (bílé i barevné) 20 x 20 x 0,7 cm I. j.</t>
  </si>
  <si>
    <t>-1246750533</t>
  </si>
  <si>
    <t>KO1*1,1</t>
  </si>
  <si>
    <t>138</t>
  </si>
  <si>
    <t>781479194</t>
  </si>
  <si>
    <t>Příplatek k montáži obkladů vnitřních keramických hladkých za nerovný povrch</t>
  </si>
  <si>
    <t>201439558</t>
  </si>
  <si>
    <t>139</t>
  </si>
  <si>
    <t>781479706</t>
  </si>
  <si>
    <t>Příplatek za spárování vodotěsným tmelem</t>
  </si>
  <si>
    <t>-1099471450</t>
  </si>
  <si>
    <t>140</t>
  </si>
  <si>
    <t>781494111</t>
  </si>
  <si>
    <t>Plastové profily rohové lepené flexibilním lepidlem</t>
  </si>
  <si>
    <t>-2128593939</t>
  </si>
  <si>
    <t>"1.NP v.č.D1.1-202"  2,0*24+0,6*2</t>
  </si>
  <si>
    <t>"3.NP v.č.D1.1-204"  0,6*2</t>
  </si>
  <si>
    <t>141</t>
  </si>
  <si>
    <t>781494511</t>
  </si>
  <si>
    <t>Plastové profily ukončovací lepené flexibilním lepidlem</t>
  </si>
  <si>
    <t>-2115610754</t>
  </si>
  <si>
    <t>"m.č.110"  2,3+0,95*2</t>
  </si>
  <si>
    <t>"m.č.318"  2,7+0,6*2</t>
  </si>
  <si>
    <t>142</t>
  </si>
  <si>
    <t>998781203</t>
  </si>
  <si>
    <t>Přesun hmot procentní pro obklady keramické v objektech v do 24 m</t>
  </si>
  <si>
    <t>1261010442</t>
  </si>
  <si>
    <t>143</t>
  </si>
  <si>
    <t>783225400</t>
  </si>
  <si>
    <t>Nátěry syntetické kovových doplňkových konstrukcí barva standardní dvojnásobné a 1x email a tmelení</t>
  </si>
  <si>
    <t>-334083748</t>
  </si>
  <si>
    <t>"stávající zárubně"  NAT1</t>
  </si>
  <si>
    <t>"nová zárubeň"  (2*1,97+0,7)*(2*0,05+0,1)*1</t>
  </si>
  <si>
    <t>"nová zárubeň"  (2*1,97+0,8)*(2*0,05+0,15)*1</t>
  </si>
  <si>
    <t>144</t>
  </si>
  <si>
    <t>783902811</t>
  </si>
  <si>
    <t>Odstranění nátěrů odstraňovačem nátěrů s umytím</t>
  </si>
  <si>
    <t>-644920646</t>
  </si>
  <si>
    <t>"stávající zárubně"</t>
  </si>
  <si>
    <t>(2*1,97+0,9)*(2*0,05+0,1)*(5+5+1+2)</t>
  </si>
  <si>
    <t>(2*1,97+0,8)*(2*0,05+0,1)*(20+9+4+7)</t>
  </si>
  <si>
    <t>(2*1,97+0,6)*(2*0,05+0,1)*(12+11)</t>
  </si>
  <si>
    <t>(2*1,97+1,25)*(2+0,05+0,1)*3</t>
  </si>
  <si>
    <t>145</t>
  </si>
  <si>
    <t>783903812</t>
  </si>
  <si>
    <t>Odmaštění nátěrů saponáty</t>
  </si>
  <si>
    <t>-100094937</t>
  </si>
  <si>
    <t>146</t>
  </si>
  <si>
    <t>784000000</t>
  </si>
  <si>
    <t>Povrchová úprava sádrokartonu</t>
  </si>
  <si>
    <t>1085460033</t>
  </si>
  <si>
    <t>"podhledy"  SK3+SK4+SK5+SK6+SK7</t>
  </si>
  <si>
    <t>"příčky"      (SK1+SK2)*2</t>
  </si>
  <si>
    <t>147</t>
  </si>
  <si>
    <t>784121001</t>
  </si>
  <si>
    <t>Oškrabání malby v mísnostech výšky do 3,80 m</t>
  </si>
  <si>
    <t>-2082872484</t>
  </si>
  <si>
    <t>148</t>
  </si>
  <si>
    <t>784121009</t>
  </si>
  <si>
    <t>Oškrabání malby na schodišti o výšce podlaží do 5,00 m</t>
  </si>
  <si>
    <t>1271593326</t>
  </si>
  <si>
    <t>149</t>
  </si>
  <si>
    <t>prosklená příčka s dvěma dveřmi z Al 01;profilů EI 15 min výplň sklo+deska DTD 5800x3450 mm, odk.AL01. Příčka bude zhotovena s pož. odolností EI 45/DP1, místo DTD bude použito zdivo+omítka, 2x dveře v příčce budou mít pož. odolnost EI30/DP3-C.</t>
  </si>
  <si>
    <t>dveře s nadsvětlíkem AL02 z Al profilů EI 15 min výplň sklo 800x3450 mm, odk.AL02;dveře budou mít požár.odolnost EI30/DP3-C</t>
  </si>
  <si>
    <t>prosklená příčka s dveřmi z Al profilů  Al03 - výplň sklo 1800x3450 mm, odk.AL03</t>
  </si>
  <si>
    <t>dveře hliníkové vchodové 1kř 900 x 1970 mm zateplené s AL prahem, odk.AL04, EXTERIÉROVÁ úprava</t>
  </si>
  <si>
    <t xml:space="preserve">Pokud tento dokument obsahuje požadavky nebo odkazy na obchodní firmy, názvy nebo jména a příjmení, specifická označení zboží a služeb, </t>
  </si>
  <si>
    <t>které platí pro určitou osobu, popřípadě její organizační složku za příznačné, patenty na vynálezy, užitné vzory,</t>
  </si>
  <si>
    <t xml:space="preserve">průmyslové vzory, ochranné známky nebo označení původu, je uchazeč oprávněn navrhnout i jiné, technicky a kvalitativně obdobné řešení, </t>
  </si>
  <si>
    <t>které musí splňovat technické a funkční požadavky zadavatele uvedené v zadávacích podmínkách této veřejné zakázky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</si>
</sst>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u val="single"/>
      <sz val="8"/>
      <color indexed="20"/>
      <name val="Trebuchet MS"/>
      <family val="0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38" fillId="35" borderId="2" applyNumberFormat="0" applyAlignment="0" applyProtection="0"/>
    <xf numFmtId="0" fontId="59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43" fillId="0" borderId="8" applyNumberFormat="0" applyFill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44" fillId="0" borderId="10" applyNumberFormat="0" applyFill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11" applyNumberFormat="0" applyAlignment="0" applyProtection="0"/>
    <xf numFmtId="0" fontId="48" fillId="41" borderId="11" applyNumberFormat="0" applyAlignment="0" applyProtection="0"/>
    <xf numFmtId="0" fontId="49" fillId="41" borderId="12" applyNumberFormat="0" applyAlignment="0" applyProtection="0"/>
    <xf numFmtId="0" fontId="6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51" borderId="0" applyNumberFormat="0" applyBorder="0" applyAlignment="0" applyProtection="0"/>
  </cellStyleXfs>
  <cellXfs count="2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9" borderId="0" xfId="0" applyNumberFormat="1" applyFont="1" applyFill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7" fillId="41" borderId="20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41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3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7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4" xfId="0" applyNumberFormat="1" applyFont="1" applyBorder="1" applyAlignment="1">
      <alignment horizontal="right" vertical="center"/>
    </xf>
    <xf numFmtId="164" fontId="20" fillId="0" borderId="35" xfId="0" applyNumberFormat="1" applyFont="1" applyBorder="1" applyAlignment="1">
      <alignment horizontal="right" vertical="center"/>
    </xf>
    <xf numFmtId="167" fontId="20" fillId="0" borderId="35" xfId="0" applyNumberFormat="1" applyFont="1" applyBorder="1" applyAlignment="1">
      <alignment horizontal="right" vertical="center"/>
    </xf>
    <xf numFmtId="164" fontId="20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41" borderId="21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167" fontId="25" fillId="0" borderId="25" xfId="0" applyNumberFormat="1" applyFont="1" applyBorder="1" applyAlignment="1">
      <alignment horizontal="right"/>
    </xf>
    <xf numFmtId="167" fontId="25" fillId="0" borderId="26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3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7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7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168" fontId="0" fillId="0" borderId="37" xfId="0" applyNumberFormat="1" applyFont="1" applyBorder="1" applyAlignment="1">
      <alignment horizontal="right" vertical="center"/>
    </xf>
    <xf numFmtId="0" fontId="11" fillId="39" borderId="3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7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left" vertical="center" wrapText="1"/>
    </xf>
    <xf numFmtId="0" fontId="30" fillId="0" borderId="37" xfId="0" applyFont="1" applyBorder="1" applyAlignment="1">
      <alignment horizontal="center" vertical="center" wrapText="1"/>
    </xf>
    <xf numFmtId="168" fontId="30" fillId="0" borderId="37" xfId="0" applyNumberFormat="1" applyFont="1" applyBorder="1" applyAlignment="1">
      <alignment horizontal="right" vertical="center"/>
    </xf>
    <xf numFmtId="168" fontId="0" fillId="39" borderId="37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33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167" fontId="11" fillId="0" borderId="35" xfId="0" applyNumberFormat="1" applyFont="1" applyBorder="1" applyAlignment="1">
      <alignment horizontal="right" vertical="center"/>
    </xf>
    <xf numFmtId="167" fontId="11" fillId="0" borderId="36" xfId="0" applyNumberFormat="1" applyFont="1" applyBorder="1" applyAlignment="1">
      <alignment horizontal="right" vertical="center"/>
    </xf>
    <xf numFmtId="0" fontId="32" fillId="37" borderId="0" xfId="55" applyFill="1" applyAlignment="1">
      <alignment horizontal="left" vertical="top"/>
    </xf>
    <xf numFmtId="0" fontId="33" fillId="0" borderId="0" xfId="55" applyFont="1" applyAlignment="1">
      <alignment horizontal="center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3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4" fillId="37" borderId="0" xfId="55" applyFont="1" applyFill="1" applyAlignment="1" applyProtection="1">
      <alignment horizontal="left" vertical="center"/>
      <protection/>
    </xf>
    <xf numFmtId="0" fontId="0" fillId="37" borderId="0" xfId="0" applyFont="1" applyFill="1" applyAlignment="1" applyProtection="1">
      <alignment horizontal="left" vertical="top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3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left"/>
    </xf>
    <xf numFmtId="0" fontId="16" fillId="0" borderId="44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37" xfId="0" applyBorder="1" applyAlignment="1">
      <alignment horizontal="left" vertical="center" wrapText="1"/>
    </xf>
    <xf numFmtId="14" fontId="9" fillId="39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64" fontId="1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7" fillId="41" borderId="21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164" fontId="7" fillId="41" borderId="21" xfId="0" applyNumberFormat="1" applyFont="1" applyFill="1" applyBorder="1" applyAlignment="1">
      <alignment horizontal="right" vertical="center"/>
    </xf>
    <xf numFmtId="0" fontId="0" fillId="41" borderId="28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21" xfId="0" applyFont="1" applyFill="1" applyBorder="1" applyAlignment="1">
      <alignment horizontal="center" vertical="center"/>
    </xf>
    <xf numFmtId="0" fontId="9" fillId="41" borderId="21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9" fillId="39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9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41" borderId="30" xfId="0" applyFont="1" applyFill="1" applyBorder="1" applyAlignment="1">
      <alignment horizontal="center" vertical="center" wrapText="1"/>
    </xf>
    <xf numFmtId="0" fontId="0" fillId="41" borderId="30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164" fontId="0" fillId="39" borderId="37" xfId="0" applyNumberFormat="1" applyFont="1" applyFill="1" applyBorder="1" applyAlignment="1">
      <alignment horizontal="right" vertical="center"/>
    </xf>
    <xf numFmtId="164" fontId="0" fillId="0" borderId="37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7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/>
    </xf>
    <xf numFmtId="164" fontId="30" fillId="39" borderId="37" xfId="0" applyNumberFormat="1" applyFont="1" applyFill="1" applyBorder="1" applyAlignment="1">
      <alignment horizontal="right" vertical="center"/>
    </xf>
    <xf numFmtId="164" fontId="30" fillId="0" borderId="37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34" fillId="37" borderId="0" xfId="55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wrapText="1"/>
    </xf>
    <xf numFmtId="0" fontId="67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 wrapText="1"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Hypertextový odkaz 2" xfId="56"/>
    <cellStyle name="Chybně" xfId="57"/>
    <cellStyle name="Kontrolná bunka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Followed Hyperlink" xfId="69"/>
    <cellStyle name="Poznámka" xfId="70"/>
    <cellStyle name="Prepojená bunka" xfId="71"/>
    <cellStyle name="Percent" xfId="72"/>
    <cellStyle name="Propojená buňka" xfId="73"/>
    <cellStyle name="Spolu" xfId="74"/>
    <cellStyle name="Správně" xfId="75"/>
    <cellStyle name="Text upozornění" xfId="76"/>
    <cellStyle name="Text upozornenia" xfId="77"/>
    <cellStyle name="Titul" xfId="78"/>
    <cellStyle name="Vstup" xfId="79"/>
    <cellStyle name="Výpočet" xfId="80"/>
    <cellStyle name="Výstup" xfId="81"/>
    <cellStyle name="Vysvětlující text" xfId="82"/>
    <cellStyle name="Vysvetľujúci text" xfId="83"/>
    <cellStyle name="Zlá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  <cellStyle name="Zvýraznenie1" xfId="91"/>
    <cellStyle name="Zvýraznenie2" xfId="92"/>
    <cellStyle name="Zvýraznenie3" xfId="93"/>
    <cellStyle name="Zvýraznenie4" xfId="94"/>
    <cellStyle name="Zvýraznenie5" xfId="95"/>
    <cellStyle name="Zvýraznenie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9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F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2996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67FB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39" activePane="bottomLeft" state="frozen"/>
      <selection pane="topLeft" activeCell="A1" sqref="A1"/>
      <selection pane="bottomLeft" activeCell="AI30" sqref="AI3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38" t="s">
        <v>299</v>
      </c>
      <c r="B1" s="139"/>
      <c r="C1" s="139"/>
      <c r="D1" s="140" t="s">
        <v>300</v>
      </c>
      <c r="E1" s="139"/>
      <c r="F1" s="139"/>
      <c r="G1" s="139"/>
      <c r="H1" s="139"/>
      <c r="I1" s="139"/>
      <c r="J1" s="139"/>
      <c r="K1" s="141" t="s">
        <v>133</v>
      </c>
      <c r="L1" s="141"/>
      <c r="M1" s="141"/>
      <c r="N1" s="141"/>
      <c r="O1" s="141"/>
      <c r="P1" s="141"/>
      <c r="Q1" s="141"/>
      <c r="R1" s="141"/>
      <c r="S1" s="141"/>
      <c r="T1" s="139"/>
      <c r="U1" s="139"/>
      <c r="V1" s="139"/>
      <c r="W1" s="141" t="s">
        <v>134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3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301</v>
      </c>
      <c r="BT1" s="4" t="s">
        <v>302</v>
      </c>
      <c r="BU1" s="4" t="s">
        <v>302</v>
      </c>
      <c r="BV1" s="4" t="s">
        <v>303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5" t="s">
        <v>304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42" t="s">
        <v>305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6" t="s">
        <v>306</v>
      </c>
      <c r="BT2" s="6" t="s">
        <v>307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306</v>
      </c>
      <c r="BT3" s="6" t="s">
        <v>308</v>
      </c>
    </row>
    <row r="4" spans="2:71" s="2" customFormat="1" ht="37.5" customHeight="1">
      <c r="B4" s="10"/>
      <c r="C4" s="229" t="s">
        <v>309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46"/>
      <c r="AS4" s="12" t="s">
        <v>310</v>
      </c>
      <c r="BE4" s="13" t="s">
        <v>311</v>
      </c>
      <c r="BS4" s="6" t="s">
        <v>312</v>
      </c>
    </row>
    <row r="5" spans="2:71" s="2" customFormat="1" ht="7.5" customHeight="1">
      <c r="B5" s="10"/>
      <c r="AQ5" s="11"/>
      <c r="BE5" s="247" t="s">
        <v>313</v>
      </c>
      <c r="BS5" s="6" t="s">
        <v>306</v>
      </c>
    </row>
    <row r="6" spans="2:71" s="2" customFormat="1" ht="26.25" customHeight="1">
      <c r="B6" s="10"/>
      <c r="D6" s="14" t="s">
        <v>314</v>
      </c>
      <c r="K6" s="248" t="s">
        <v>315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Q6" s="11"/>
      <c r="BE6" s="219"/>
      <c r="BS6" s="6" t="s">
        <v>316</v>
      </c>
    </row>
    <row r="7" spans="2:71" s="2" customFormat="1" ht="7.5" customHeight="1">
      <c r="B7" s="10"/>
      <c r="AQ7" s="11"/>
      <c r="BE7" s="219"/>
      <c r="BS7" s="6" t="s">
        <v>317</v>
      </c>
    </row>
    <row r="8" spans="2:71" s="2" customFormat="1" ht="15" customHeight="1">
      <c r="B8" s="10"/>
      <c r="D8" s="15" t="s">
        <v>318</v>
      </c>
      <c r="K8" s="16" t="s">
        <v>319</v>
      </c>
      <c r="AK8" s="15" t="s">
        <v>320</v>
      </c>
      <c r="AN8" s="217">
        <v>41690</v>
      </c>
      <c r="AQ8" s="11"/>
      <c r="BE8" s="219"/>
      <c r="BS8" s="6" t="s">
        <v>317</v>
      </c>
    </row>
    <row r="9" spans="2:71" s="2" customFormat="1" ht="15" customHeight="1">
      <c r="B9" s="10"/>
      <c r="AQ9" s="11"/>
      <c r="BE9" s="219"/>
      <c r="BS9" s="6" t="s">
        <v>317</v>
      </c>
    </row>
    <row r="10" spans="2:71" s="2" customFormat="1" ht="15" customHeight="1">
      <c r="B10" s="10"/>
      <c r="D10" s="15" t="s">
        <v>321</v>
      </c>
      <c r="AK10" s="15" t="s">
        <v>322</v>
      </c>
      <c r="AN10" s="16"/>
      <c r="AQ10" s="11"/>
      <c r="BE10" s="219"/>
      <c r="BS10" s="6" t="s">
        <v>316</v>
      </c>
    </row>
    <row r="11" spans="2:71" s="2" customFormat="1" ht="19.5" customHeight="1">
      <c r="B11" s="10"/>
      <c r="E11" s="16" t="s">
        <v>323</v>
      </c>
      <c r="AK11" s="15" t="s">
        <v>324</v>
      </c>
      <c r="AN11" s="16"/>
      <c r="AQ11" s="11"/>
      <c r="BE11" s="219"/>
      <c r="BS11" s="6" t="s">
        <v>316</v>
      </c>
    </row>
    <row r="12" spans="2:71" s="2" customFormat="1" ht="7.5" customHeight="1">
      <c r="B12" s="10"/>
      <c r="AQ12" s="11"/>
      <c r="BE12" s="219"/>
      <c r="BS12" s="6" t="s">
        <v>316</v>
      </c>
    </row>
    <row r="13" spans="2:71" s="2" customFormat="1" ht="15" customHeight="1">
      <c r="B13" s="10"/>
      <c r="D13" s="15" t="s">
        <v>325</v>
      </c>
      <c r="AK13" s="15" t="s">
        <v>322</v>
      </c>
      <c r="AN13" s="17" t="s">
        <v>326</v>
      </c>
      <c r="AQ13" s="11"/>
      <c r="BE13" s="219"/>
      <c r="BS13" s="6" t="s">
        <v>316</v>
      </c>
    </row>
    <row r="14" spans="2:71" s="2" customFormat="1" ht="15.75" customHeight="1">
      <c r="B14" s="10"/>
      <c r="E14" s="249" t="s">
        <v>326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15" t="s">
        <v>324</v>
      </c>
      <c r="AN14" s="17" t="s">
        <v>326</v>
      </c>
      <c r="AQ14" s="11"/>
      <c r="BE14" s="219"/>
      <c r="BS14" s="6" t="s">
        <v>316</v>
      </c>
    </row>
    <row r="15" spans="2:71" s="2" customFormat="1" ht="7.5" customHeight="1">
      <c r="B15" s="10"/>
      <c r="AQ15" s="11"/>
      <c r="BE15" s="219"/>
      <c r="BS15" s="6" t="s">
        <v>302</v>
      </c>
    </row>
    <row r="16" spans="2:71" s="2" customFormat="1" ht="15" customHeight="1">
      <c r="B16" s="10"/>
      <c r="D16" s="15" t="s">
        <v>327</v>
      </c>
      <c r="AK16" s="15" t="s">
        <v>322</v>
      </c>
      <c r="AN16" s="16"/>
      <c r="AQ16" s="11"/>
      <c r="BE16" s="219"/>
      <c r="BS16" s="6" t="s">
        <v>302</v>
      </c>
    </row>
    <row r="17" spans="2:71" ht="19.5" customHeight="1">
      <c r="B17" s="10"/>
      <c r="E17" s="16" t="s">
        <v>328</v>
      </c>
      <c r="AK17" s="15" t="s">
        <v>324</v>
      </c>
      <c r="AN17" s="16"/>
      <c r="AQ17" s="11"/>
      <c r="BE17" s="21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329</v>
      </c>
    </row>
    <row r="18" spans="2:71" ht="7.5" customHeight="1">
      <c r="B18" s="10"/>
      <c r="AQ18" s="11"/>
      <c r="BE18" s="21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306</v>
      </c>
    </row>
    <row r="19" spans="2:71" ht="15" customHeight="1">
      <c r="B19" s="10"/>
      <c r="D19" s="15" t="s">
        <v>330</v>
      </c>
      <c r="AQ19" s="11"/>
      <c r="BE19" s="21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316</v>
      </c>
    </row>
    <row r="20" spans="2:71" ht="15.75" customHeight="1">
      <c r="B20" s="10"/>
      <c r="E20" s="218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Q20" s="11"/>
      <c r="BE20" s="21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329</v>
      </c>
    </row>
    <row r="21" spans="2:70" ht="7.5" customHeight="1">
      <c r="B21" s="10"/>
      <c r="AQ21" s="11"/>
      <c r="BE21" s="21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21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19"/>
      <c r="D23" s="20" t="s">
        <v>331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0">
        <f>ROUNDUP($AG$49,2)</f>
        <v>0</v>
      </c>
      <c r="AL23" s="221"/>
      <c r="AM23" s="221"/>
      <c r="AN23" s="221"/>
      <c r="AO23" s="221"/>
      <c r="AQ23" s="22"/>
      <c r="BE23" s="230"/>
    </row>
    <row r="24" spans="2:57" s="6" customFormat="1" ht="7.5" customHeight="1">
      <c r="B24" s="19"/>
      <c r="AQ24" s="22"/>
      <c r="BE24" s="230"/>
    </row>
    <row r="25" spans="2:57" s="6" customFormat="1" ht="15" customHeight="1">
      <c r="B25" s="23"/>
      <c r="D25" s="24" t="s">
        <v>332</v>
      </c>
      <c r="F25" s="24" t="s">
        <v>333</v>
      </c>
      <c r="L25" s="222">
        <v>0.21</v>
      </c>
      <c r="M25" s="223"/>
      <c r="N25" s="223"/>
      <c r="O25" s="223"/>
      <c r="T25" s="25" t="s">
        <v>334</v>
      </c>
      <c r="W25" s="224">
        <f>ROUNDUP($AZ$49,2)</f>
        <v>0</v>
      </c>
      <c r="X25" s="223"/>
      <c r="Y25" s="223"/>
      <c r="Z25" s="223"/>
      <c r="AA25" s="223"/>
      <c r="AB25" s="223"/>
      <c r="AC25" s="223"/>
      <c r="AD25" s="223"/>
      <c r="AE25" s="223"/>
      <c r="AK25" s="224">
        <f>ROUNDUP($AV$49,1)</f>
        <v>0</v>
      </c>
      <c r="AL25" s="223"/>
      <c r="AM25" s="223"/>
      <c r="AN25" s="223"/>
      <c r="AO25" s="223"/>
      <c r="AQ25" s="26"/>
      <c r="BE25" s="223"/>
    </row>
    <row r="26" spans="2:57" s="6" customFormat="1" ht="15" customHeight="1">
      <c r="B26" s="23"/>
      <c r="F26" s="24" t="s">
        <v>335</v>
      </c>
      <c r="L26" s="222">
        <v>0.15</v>
      </c>
      <c r="M26" s="223"/>
      <c r="N26" s="223"/>
      <c r="O26" s="223"/>
      <c r="T26" s="25" t="s">
        <v>334</v>
      </c>
      <c r="W26" s="224">
        <f>ROUNDUP($BA$49,2)</f>
        <v>0</v>
      </c>
      <c r="X26" s="223"/>
      <c r="Y26" s="223"/>
      <c r="Z26" s="223"/>
      <c r="AA26" s="223"/>
      <c r="AB26" s="223"/>
      <c r="AC26" s="223"/>
      <c r="AD26" s="223"/>
      <c r="AE26" s="223"/>
      <c r="AK26" s="224">
        <f>ROUNDUP($AW$49,1)</f>
        <v>0</v>
      </c>
      <c r="AL26" s="223"/>
      <c r="AM26" s="223"/>
      <c r="AN26" s="223"/>
      <c r="AO26" s="223"/>
      <c r="AQ26" s="26"/>
      <c r="BE26" s="223"/>
    </row>
    <row r="27" spans="2:57" s="6" customFormat="1" ht="15" customHeight="1" hidden="1">
      <c r="B27" s="23"/>
      <c r="F27" s="24" t="s">
        <v>336</v>
      </c>
      <c r="L27" s="222">
        <v>0.21</v>
      </c>
      <c r="M27" s="223"/>
      <c r="N27" s="223"/>
      <c r="O27" s="223"/>
      <c r="T27" s="25" t="s">
        <v>334</v>
      </c>
      <c r="W27" s="224">
        <f>ROUNDUP($BB$49,2)</f>
        <v>0</v>
      </c>
      <c r="X27" s="223"/>
      <c r="Y27" s="223"/>
      <c r="Z27" s="223"/>
      <c r="AA27" s="223"/>
      <c r="AB27" s="223"/>
      <c r="AC27" s="223"/>
      <c r="AD27" s="223"/>
      <c r="AE27" s="223"/>
      <c r="AK27" s="224">
        <v>0</v>
      </c>
      <c r="AL27" s="223"/>
      <c r="AM27" s="223"/>
      <c r="AN27" s="223"/>
      <c r="AO27" s="223"/>
      <c r="AQ27" s="26"/>
      <c r="BE27" s="223"/>
    </row>
    <row r="28" spans="2:57" s="6" customFormat="1" ht="15" customHeight="1" hidden="1">
      <c r="B28" s="23"/>
      <c r="F28" s="24" t="s">
        <v>337</v>
      </c>
      <c r="L28" s="222">
        <v>0.15</v>
      </c>
      <c r="M28" s="223"/>
      <c r="N28" s="223"/>
      <c r="O28" s="223"/>
      <c r="T28" s="25" t="s">
        <v>334</v>
      </c>
      <c r="W28" s="224">
        <f>ROUNDUP($BC$49,2)</f>
        <v>0</v>
      </c>
      <c r="X28" s="223"/>
      <c r="Y28" s="223"/>
      <c r="Z28" s="223"/>
      <c r="AA28" s="223"/>
      <c r="AB28" s="223"/>
      <c r="AC28" s="223"/>
      <c r="AD28" s="223"/>
      <c r="AE28" s="223"/>
      <c r="AK28" s="224">
        <v>0</v>
      </c>
      <c r="AL28" s="223"/>
      <c r="AM28" s="223"/>
      <c r="AN28" s="223"/>
      <c r="AO28" s="223"/>
      <c r="AQ28" s="26"/>
      <c r="BE28" s="223"/>
    </row>
    <row r="29" spans="2:57" s="6" customFormat="1" ht="15" customHeight="1" hidden="1">
      <c r="B29" s="23"/>
      <c r="F29" s="24" t="s">
        <v>338</v>
      </c>
      <c r="L29" s="222">
        <v>0</v>
      </c>
      <c r="M29" s="223"/>
      <c r="N29" s="223"/>
      <c r="O29" s="223"/>
      <c r="T29" s="25" t="s">
        <v>334</v>
      </c>
      <c r="W29" s="224">
        <f>ROUNDUP($BD$49,2)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4">
        <v>0</v>
      </c>
      <c r="AL29" s="223"/>
      <c r="AM29" s="223"/>
      <c r="AN29" s="223"/>
      <c r="AO29" s="223"/>
      <c r="AQ29" s="26"/>
      <c r="BE29" s="223"/>
    </row>
    <row r="30" spans="2:57" s="6" customFormat="1" ht="7.5" customHeight="1">
      <c r="B30" s="19"/>
      <c r="AQ30" s="22"/>
      <c r="BE30" s="230"/>
    </row>
    <row r="31" spans="2:57" s="6" customFormat="1" ht="27" customHeight="1">
      <c r="B31" s="19"/>
      <c r="C31" s="27"/>
      <c r="D31" s="28" t="s">
        <v>339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 t="s">
        <v>340</v>
      </c>
      <c r="U31" s="29"/>
      <c r="V31" s="29"/>
      <c r="W31" s="29"/>
      <c r="X31" s="225" t="s">
        <v>341</v>
      </c>
      <c r="Y31" s="226"/>
      <c r="Z31" s="226"/>
      <c r="AA31" s="226"/>
      <c r="AB31" s="226"/>
      <c r="AC31" s="29"/>
      <c r="AD31" s="29"/>
      <c r="AE31" s="29"/>
      <c r="AF31" s="29"/>
      <c r="AG31" s="29"/>
      <c r="AH31" s="29"/>
      <c r="AI31" s="29"/>
      <c r="AJ31" s="29"/>
      <c r="AK31" s="227">
        <f>ROUNDUP(SUM($AK$23:$AK$29),2)</f>
        <v>0</v>
      </c>
      <c r="AL31" s="226"/>
      <c r="AM31" s="226"/>
      <c r="AN31" s="226"/>
      <c r="AO31" s="228"/>
      <c r="AP31" s="27"/>
      <c r="AQ31" s="31"/>
      <c r="BE31" s="230"/>
    </row>
    <row r="32" spans="2:57" s="6" customFormat="1" ht="7.5" customHeight="1">
      <c r="B32" s="19"/>
      <c r="AQ32" s="22"/>
      <c r="BE32" s="230"/>
    </row>
    <row r="33" spans="2:43" s="6" customFormat="1" ht="7.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/>
    </row>
    <row r="37" spans="2:44" s="6" customFormat="1" ht="7.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19"/>
    </row>
    <row r="38" spans="2:44" s="6" customFormat="1" ht="37.5" customHeight="1">
      <c r="B38" s="19"/>
      <c r="C38" s="229" t="s">
        <v>342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19"/>
    </row>
    <row r="39" spans="2:44" s="6" customFormat="1" ht="7.5" customHeight="1">
      <c r="B39" s="19"/>
      <c r="AR39" s="19"/>
    </row>
    <row r="40" spans="2:44" s="14" customFormat="1" ht="27" customHeight="1">
      <c r="B40" s="37"/>
      <c r="C40" s="14" t="s">
        <v>314</v>
      </c>
      <c r="L40" s="248" t="str">
        <f>$K$6</f>
        <v>UPOstrava - Řešení interiérů Úřadu práce Ostrava, ul.Zahradní 368</v>
      </c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R40" s="37"/>
    </row>
    <row r="41" spans="2:44" s="6" customFormat="1" ht="7.5" customHeight="1">
      <c r="B41" s="19"/>
      <c r="AR41" s="19"/>
    </row>
    <row r="42" spans="2:44" s="6" customFormat="1" ht="15.75" customHeight="1">
      <c r="B42" s="19"/>
      <c r="C42" s="15" t="s">
        <v>318</v>
      </c>
      <c r="L42" s="38" t="str">
        <f>IF($K$8="","",$K$8)</f>
        <v> </v>
      </c>
      <c r="AI42" s="15" t="s">
        <v>320</v>
      </c>
      <c r="AM42" s="39">
        <f>IF($AN$8="","",$AN$8)</f>
        <v>41690</v>
      </c>
      <c r="AR42" s="19"/>
    </row>
    <row r="43" spans="2:44" s="6" customFormat="1" ht="7.5" customHeight="1">
      <c r="B43" s="19"/>
      <c r="AR43" s="19"/>
    </row>
    <row r="44" spans="2:56" s="6" customFormat="1" ht="18.75" customHeight="1">
      <c r="B44" s="19"/>
      <c r="C44" s="15" t="s">
        <v>321</v>
      </c>
      <c r="L44" s="16" t="str">
        <f>IF($E$11="","",$E$11)</f>
        <v>Úřad práce České republiky</v>
      </c>
      <c r="AI44" s="15" t="s">
        <v>327</v>
      </c>
      <c r="AM44" s="233" t="str">
        <f>IF($E$17="","",$E$17)</f>
        <v>DUPLEX s.r.o. Ostrava</v>
      </c>
      <c r="AN44" s="230"/>
      <c r="AO44" s="230"/>
      <c r="AP44" s="230"/>
      <c r="AR44" s="19"/>
      <c r="AS44" s="234" t="s">
        <v>343</v>
      </c>
      <c r="AT44" s="235"/>
      <c r="AU44" s="40"/>
      <c r="AV44" s="40"/>
      <c r="AW44" s="40"/>
      <c r="AX44" s="40"/>
      <c r="AY44" s="40"/>
      <c r="AZ44" s="40"/>
      <c r="BA44" s="40"/>
      <c r="BB44" s="40"/>
      <c r="BC44" s="40"/>
      <c r="BD44" s="41"/>
    </row>
    <row r="45" spans="2:56" s="6" customFormat="1" ht="15.75" customHeight="1">
      <c r="B45" s="19"/>
      <c r="C45" s="15" t="s">
        <v>325</v>
      </c>
      <c r="L45" s="16">
        <f>IF($E$14="Vyplň údaj","",$E$14)</f>
      </c>
      <c r="AR45" s="19"/>
      <c r="AS45" s="236"/>
      <c r="AT45" s="230"/>
      <c r="BD45" s="42"/>
    </row>
    <row r="46" spans="2:56" s="6" customFormat="1" ht="12" customHeight="1">
      <c r="B46" s="19"/>
      <c r="AR46" s="19"/>
      <c r="AS46" s="236"/>
      <c r="AT46" s="230"/>
      <c r="BD46" s="42"/>
    </row>
    <row r="47" spans="2:57" s="6" customFormat="1" ht="30" customHeight="1">
      <c r="B47" s="19"/>
      <c r="C47" s="237" t="s">
        <v>344</v>
      </c>
      <c r="D47" s="226"/>
      <c r="E47" s="226"/>
      <c r="F47" s="226"/>
      <c r="G47" s="226"/>
      <c r="H47" s="29"/>
      <c r="I47" s="238" t="s">
        <v>345</v>
      </c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39" t="s">
        <v>346</v>
      </c>
      <c r="AH47" s="226"/>
      <c r="AI47" s="226"/>
      <c r="AJ47" s="226"/>
      <c r="AK47" s="226"/>
      <c r="AL47" s="226"/>
      <c r="AM47" s="226"/>
      <c r="AN47" s="238" t="s">
        <v>347</v>
      </c>
      <c r="AO47" s="226"/>
      <c r="AP47" s="226"/>
      <c r="AQ47" s="43" t="s">
        <v>348</v>
      </c>
      <c r="AR47" s="19"/>
      <c r="AS47" s="44" t="s">
        <v>349</v>
      </c>
      <c r="AT47" s="45" t="s">
        <v>350</v>
      </c>
      <c r="AU47" s="45" t="s">
        <v>351</v>
      </c>
      <c r="AV47" s="45" t="s">
        <v>352</v>
      </c>
      <c r="AW47" s="45" t="s">
        <v>353</v>
      </c>
      <c r="AX47" s="45" t="s">
        <v>354</v>
      </c>
      <c r="AY47" s="45" t="s">
        <v>355</v>
      </c>
      <c r="AZ47" s="45" t="s">
        <v>356</v>
      </c>
      <c r="BA47" s="45" t="s">
        <v>357</v>
      </c>
      <c r="BB47" s="45" t="s">
        <v>358</v>
      </c>
      <c r="BC47" s="45" t="s">
        <v>359</v>
      </c>
      <c r="BD47" s="46" t="s">
        <v>360</v>
      </c>
      <c r="BE47" s="47"/>
    </row>
    <row r="48" spans="2:56" s="6" customFormat="1" ht="12" customHeight="1">
      <c r="B48" s="19"/>
      <c r="AR48" s="19"/>
      <c r="AS48" s="48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</row>
    <row r="49" spans="2:76" s="14" customFormat="1" ht="33" customHeight="1">
      <c r="B49" s="37"/>
      <c r="C49" s="49" t="s">
        <v>361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40">
        <f>ROUNDUP($AG$50,2)</f>
        <v>0</v>
      </c>
      <c r="AH49" s="241"/>
      <c r="AI49" s="241"/>
      <c r="AJ49" s="241"/>
      <c r="AK49" s="241"/>
      <c r="AL49" s="241"/>
      <c r="AM49" s="241"/>
      <c r="AN49" s="240">
        <f>ROUNDUP(SUM($AG$49,$AT$49),2)</f>
        <v>0</v>
      </c>
      <c r="AO49" s="241"/>
      <c r="AP49" s="241"/>
      <c r="AQ49" s="50"/>
      <c r="AR49" s="37"/>
      <c r="AS49" s="51">
        <f>ROUNDUP($AS$50,2)</f>
        <v>0</v>
      </c>
      <c r="AT49" s="52">
        <f>ROUNDUP(SUM($AV$49:$AW$49),1)</f>
        <v>0</v>
      </c>
      <c r="AU49" s="53">
        <f>ROUNDUP($AU$50,5)</f>
        <v>0</v>
      </c>
      <c r="AV49" s="52">
        <f>ROUNDUP($AZ$49*$L$25,2)</f>
        <v>0</v>
      </c>
      <c r="AW49" s="52">
        <f>ROUNDUP($BA$49*$L$26,2)</f>
        <v>0</v>
      </c>
      <c r="AX49" s="52">
        <f>ROUNDUP($BB$49*$L$25,2)</f>
        <v>0</v>
      </c>
      <c r="AY49" s="52">
        <f>ROUNDUP($BC$49*$L$26,2)</f>
        <v>0</v>
      </c>
      <c r="AZ49" s="52">
        <f>ROUNDUP($AZ$50,2)</f>
        <v>0</v>
      </c>
      <c r="BA49" s="52">
        <f>ROUNDUP($BA$50,2)</f>
        <v>0</v>
      </c>
      <c r="BB49" s="52">
        <f>ROUNDUP($BB$50,2)</f>
        <v>0</v>
      </c>
      <c r="BC49" s="52">
        <f>ROUNDUP($BC$50,2)</f>
        <v>0</v>
      </c>
      <c r="BD49" s="54">
        <f>ROUNDUP($BD$50,2)</f>
        <v>0</v>
      </c>
      <c r="BS49" s="14" t="s">
        <v>362</v>
      </c>
      <c r="BT49" s="14" t="s">
        <v>363</v>
      </c>
      <c r="BU49" s="55" t="s">
        <v>364</v>
      </c>
      <c r="BV49" s="14" t="s">
        <v>365</v>
      </c>
      <c r="BW49" s="14" t="s">
        <v>303</v>
      </c>
      <c r="BX49" s="14" t="s">
        <v>366</v>
      </c>
    </row>
    <row r="50" spans="1:91" s="56" customFormat="1" ht="28.5" customHeight="1">
      <c r="A50" s="137" t="s">
        <v>135</v>
      </c>
      <c r="B50" s="57"/>
      <c r="C50" s="58"/>
      <c r="D50" s="231" t="s">
        <v>317</v>
      </c>
      <c r="E50" s="232"/>
      <c r="F50" s="232"/>
      <c r="G50" s="232"/>
      <c r="H50" s="232"/>
      <c r="I50" s="58"/>
      <c r="J50" s="231" t="s">
        <v>367</v>
      </c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3">
        <f>'1 - SO 01 Rekonstrukce ob...'!$M$25</f>
        <v>0</v>
      </c>
      <c r="AH50" s="244"/>
      <c r="AI50" s="244"/>
      <c r="AJ50" s="244"/>
      <c r="AK50" s="244"/>
      <c r="AL50" s="244"/>
      <c r="AM50" s="244"/>
      <c r="AN50" s="243">
        <f>ROUNDUP(SUM($AG$50,$AT$50),2)</f>
        <v>0</v>
      </c>
      <c r="AO50" s="244"/>
      <c r="AP50" s="244"/>
      <c r="AQ50" s="59" t="s">
        <v>368</v>
      </c>
      <c r="AR50" s="57"/>
      <c r="AS50" s="60">
        <v>0</v>
      </c>
      <c r="AT50" s="61">
        <f>ROUNDUP(SUM($AV$50:$AW$50),1)</f>
        <v>0</v>
      </c>
      <c r="AU50" s="62">
        <f>'1 - SO 01 Rekonstrukce ob...'!$W$98</f>
        <v>0</v>
      </c>
      <c r="AV50" s="61">
        <f>'1 - SO 01 Rekonstrukce ob...'!$M$27</f>
        <v>0</v>
      </c>
      <c r="AW50" s="61">
        <f>'1 - SO 01 Rekonstrukce ob...'!$M$28</f>
        <v>0</v>
      </c>
      <c r="AX50" s="61">
        <f>'1 - SO 01 Rekonstrukce ob...'!$M$29</f>
        <v>0</v>
      </c>
      <c r="AY50" s="61">
        <f>'1 - SO 01 Rekonstrukce ob...'!$M$30</f>
        <v>0</v>
      </c>
      <c r="AZ50" s="61">
        <f>'1 - SO 01 Rekonstrukce ob...'!$H$27</f>
        <v>0</v>
      </c>
      <c r="BA50" s="61">
        <f>'1 - SO 01 Rekonstrukce ob...'!$H$28</f>
        <v>0</v>
      </c>
      <c r="BB50" s="61">
        <f>'1 - SO 01 Rekonstrukce ob...'!$H$29</f>
        <v>0</v>
      </c>
      <c r="BC50" s="61">
        <f>'1 - SO 01 Rekonstrukce ob...'!$H$30</f>
        <v>0</v>
      </c>
      <c r="BD50" s="63">
        <f>'1 - SO 01 Rekonstrukce ob...'!$H$31</f>
        <v>0</v>
      </c>
      <c r="BT50" s="56" t="s">
        <v>317</v>
      </c>
      <c r="BV50" s="56" t="s">
        <v>365</v>
      </c>
      <c r="BW50" s="56" t="s">
        <v>369</v>
      </c>
      <c r="BX50" s="56" t="s">
        <v>303</v>
      </c>
      <c r="CM50" s="56" t="s">
        <v>370</v>
      </c>
    </row>
    <row r="51" spans="2:44" s="6" customFormat="1" ht="30.75" customHeight="1">
      <c r="B51" s="19"/>
      <c r="AR51" s="19"/>
    </row>
    <row r="52" spans="2:44" s="6" customFormat="1" ht="7.5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19"/>
    </row>
  </sheetData>
  <sheetProtection/>
  <mergeCells count="39">
    <mergeCell ref="AR2:BE2"/>
    <mergeCell ref="AN50:AP50"/>
    <mergeCell ref="AG50:AM50"/>
    <mergeCell ref="C2:AQ2"/>
    <mergeCell ref="C4:AQ4"/>
    <mergeCell ref="BE5:BE32"/>
    <mergeCell ref="K6:AO6"/>
    <mergeCell ref="E14:AJ14"/>
    <mergeCell ref="L40:AO40"/>
    <mergeCell ref="D50:H50"/>
    <mergeCell ref="J50:AF50"/>
    <mergeCell ref="AM44:AP44"/>
    <mergeCell ref="AS44:AT46"/>
    <mergeCell ref="C47:G47"/>
    <mergeCell ref="I47:AF47"/>
    <mergeCell ref="AG47:AM47"/>
    <mergeCell ref="AN47:AP47"/>
    <mergeCell ref="AG49:AM49"/>
    <mergeCell ref="AN49:AP49"/>
    <mergeCell ref="L29:O29"/>
    <mergeCell ref="W29:AE29"/>
    <mergeCell ref="AK29:AO29"/>
    <mergeCell ref="X31:AB31"/>
    <mergeCell ref="AK31:AO31"/>
    <mergeCell ref="C38:AQ38"/>
    <mergeCell ref="L27:O27"/>
    <mergeCell ref="W27:AE27"/>
    <mergeCell ref="AK27:AO27"/>
    <mergeCell ref="L28:O28"/>
    <mergeCell ref="W28:AE28"/>
    <mergeCell ref="AK28:AO28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 - SO 01 Rekonstrukce ob...'!C2" tooltip="1 - SO 01 Rekonstrukce o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4"/>
  <sheetViews>
    <sheetView showGridLines="0" zoomScalePageLayoutView="0" workbookViewId="0" topLeftCell="A1">
      <pane ySplit="1" topLeftCell="A458" activePane="bottomLeft" state="frozen"/>
      <selection pane="topLeft" activeCell="A1" sqref="A1"/>
      <selection pane="bottomLeft" activeCell="C463" sqref="C463:R46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2"/>
      <c r="B1" s="139"/>
      <c r="C1" s="139"/>
      <c r="D1" s="140" t="s">
        <v>300</v>
      </c>
      <c r="E1" s="139"/>
      <c r="F1" s="141" t="s">
        <v>136</v>
      </c>
      <c r="G1" s="141"/>
      <c r="H1" s="285" t="s">
        <v>137</v>
      </c>
      <c r="I1" s="285"/>
      <c r="J1" s="285"/>
      <c r="K1" s="285"/>
      <c r="L1" s="141" t="s">
        <v>138</v>
      </c>
      <c r="M1" s="141"/>
      <c r="N1" s="139"/>
      <c r="O1" s="140" t="s">
        <v>371</v>
      </c>
      <c r="P1" s="139"/>
      <c r="Q1" s="139"/>
      <c r="R1" s="139"/>
      <c r="S1" s="141" t="s">
        <v>139</v>
      </c>
      <c r="T1" s="141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5" t="s">
        <v>304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42" t="s">
        <v>305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369</v>
      </c>
      <c r="AZ2" s="6" t="s">
        <v>372</v>
      </c>
      <c r="BA2" s="6" t="s">
        <v>319</v>
      </c>
      <c r="BB2" s="6" t="s">
        <v>319</v>
      </c>
      <c r="BC2" s="6" t="s">
        <v>373</v>
      </c>
      <c r="BD2" s="6" t="s">
        <v>370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370</v>
      </c>
      <c r="AZ3" s="6" t="s">
        <v>374</v>
      </c>
      <c r="BA3" s="6" t="s">
        <v>319</v>
      </c>
      <c r="BB3" s="6" t="s">
        <v>319</v>
      </c>
      <c r="BC3" s="6" t="s">
        <v>375</v>
      </c>
      <c r="BD3" s="6" t="s">
        <v>370</v>
      </c>
    </row>
    <row r="4" spans="2:56" s="2" customFormat="1" ht="37.5" customHeight="1">
      <c r="B4" s="10"/>
      <c r="C4" s="229" t="s">
        <v>376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6"/>
      <c r="T4" s="12" t="s">
        <v>310</v>
      </c>
      <c r="AT4" s="2" t="s">
        <v>302</v>
      </c>
      <c r="AZ4" s="6" t="s">
        <v>377</v>
      </c>
      <c r="BA4" s="6" t="s">
        <v>319</v>
      </c>
      <c r="BB4" s="6" t="s">
        <v>319</v>
      </c>
      <c r="BC4" s="6" t="s">
        <v>378</v>
      </c>
      <c r="BD4" s="6" t="s">
        <v>370</v>
      </c>
    </row>
    <row r="5" spans="2:56" s="2" customFormat="1" ht="7.5" customHeight="1">
      <c r="B5" s="10"/>
      <c r="R5" s="11"/>
      <c r="AZ5" s="6" t="s">
        <v>379</v>
      </c>
      <c r="BA5" s="6" t="s">
        <v>319</v>
      </c>
      <c r="BB5" s="6" t="s">
        <v>319</v>
      </c>
      <c r="BC5" s="6" t="s">
        <v>380</v>
      </c>
      <c r="BD5" s="6" t="s">
        <v>370</v>
      </c>
    </row>
    <row r="6" spans="2:56" s="2" customFormat="1" ht="15.75" customHeight="1">
      <c r="B6" s="10"/>
      <c r="D6" s="15" t="s">
        <v>314</v>
      </c>
      <c r="F6" s="250" t="str">
        <f>'Rekapitulace stavby'!$K$6</f>
        <v>UPOstrava - Řešení interiérů Úřadu práce Ostrava, ul.Zahradní 368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  <c r="AZ6" s="6" t="s">
        <v>381</v>
      </c>
      <c r="BA6" s="6" t="s">
        <v>319</v>
      </c>
      <c r="BB6" s="6" t="s">
        <v>319</v>
      </c>
      <c r="BC6" s="6" t="s">
        <v>382</v>
      </c>
      <c r="BD6" s="6" t="s">
        <v>370</v>
      </c>
    </row>
    <row r="7" spans="2:56" s="6" customFormat="1" ht="18.75" customHeight="1">
      <c r="B7" s="19"/>
      <c r="D7" s="14" t="s">
        <v>383</v>
      </c>
      <c r="F7" s="248" t="s">
        <v>384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2"/>
      <c r="AZ7" s="6" t="s">
        <v>385</v>
      </c>
      <c r="BA7" s="6" t="s">
        <v>319</v>
      </c>
      <c r="BB7" s="6" t="s">
        <v>319</v>
      </c>
      <c r="BC7" s="6" t="s">
        <v>386</v>
      </c>
      <c r="BD7" s="6" t="s">
        <v>370</v>
      </c>
    </row>
    <row r="8" spans="2:56" s="6" customFormat="1" ht="14.25" customHeight="1">
      <c r="B8" s="19"/>
      <c r="R8" s="22"/>
      <c r="AZ8" s="6" t="s">
        <v>387</v>
      </c>
      <c r="BA8" s="6" t="s">
        <v>319</v>
      </c>
      <c r="BB8" s="6" t="s">
        <v>319</v>
      </c>
      <c r="BC8" s="6" t="s">
        <v>388</v>
      </c>
      <c r="BD8" s="6" t="s">
        <v>370</v>
      </c>
    </row>
    <row r="9" spans="2:56" s="6" customFormat="1" ht="15" customHeight="1">
      <c r="B9" s="19"/>
      <c r="D9" s="15" t="s">
        <v>389</v>
      </c>
      <c r="F9" s="16"/>
      <c r="R9" s="22"/>
      <c r="AZ9" s="6" t="s">
        <v>390</v>
      </c>
      <c r="BA9" s="6" t="s">
        <v>319</v>
      </c>
      <c r="BB9" s="6" t="s">
        <v>319</v>
      </c>
      <c r="BC9" s="6" t="s">
        <v>391</v>
      </c>
      <c r="BD9" s="6" t="s">
        <v>370</v>
      </c>
    </row>
    <row r="10" spans="2:56" s="6" customFormat="1" ht="15" customHeight="1">
      <c r="B10" s="19"/>
      <c r="D10" s="15" t="s">
        <v>318</v>
      </c>
      <c r="F10" s="16" t="s">
        <v>319</v>
      </c>
      <c r="M10" s="15" t="s">
        <v>320</v>
      </c>
      <c r="O10" s="251">
        <f>'Rekapitulace stavby'!$AN$8</f>
        <v>41690</v>
      </c>
      <c r="P10" s="230"/>
      <c r="R10" s="22"/>
      <c r="AZ10" s="6" t="s">
        <v>392</v>
      </c>
      <c r="BA10" s="6" t="s">
        <v>319</v>
      </c>
      <c r="BB10" s="6" t="s">
        <v>319</v>
      </c>
      <c r="BC10" s="6" t="s">
        <v>393</v>
      </c>
      <c r="BD10" s="6" t="s">
        <v>370</v>
      </c>
    </row>
    <row r="11" spans="2:56" s="6" customFormat="1" ht="7.5" customHeight="1">
      <c r="B11" s="19"/>
      <c r="R11" s="22"/>
      <c r="AZ11" s="6" t="s">
        <v>394</v>
      </c>
      <c r="BA11" s="6" t="s">
        <v>319</v>
      </c>
      <c r="BB11" s="6" t="s">
        <v>319</v>
      </c>
      <c r="BC11" s="6" t="s">
        <v>395</v>
      </c>
      <c r="BD11" s="6" t="s">
        <v>370</v>
      </c>
    </row>
    <row r="12" spans="2:56" s="6" customFormat="1" ht="15" customHeight="1">
      <c r="B12" s="19"/>
      <c r="D12" s="15" t="s">
        <v>321</v>
      </c>
      <c r="M12" s="15" t="s">
        <v>322</v>
      </c>
      <c r="O12" s="233"/>
      <c r="P12" s="230"/>
      <c r="R12" s="22"/>
      <c r="AZ12" s="6" t="s">
        <v>396</v>
      </c>
      <c r="BA12" s="6" t="s">
        <v>319</v>
      </c>
      <c r="BB12" s="6" t="s">
        <v>319</v>
      </c>
      <c r="BC12" s="6" t="s">
        <v>397</v>
      </c>
      <c r="BD12" s="6" t="s">
        <v>370</v>
      </c>
    </row>
    <row r="13" spans="2:56" s="6" customFormat="1" ht="18.75" customHeight="1">
      <c r="B13" s="19"/>
      <c r="E13" s="16" t="s">
        <v>323</v>
      </c>
      <c r="M13" s="15" t="s">
        <v>324</v>
      </c>
      <c r="O13" s="233"/>
      <c r="P13" s="230"/>
      <c r="R13" s="22"/>
      <c r="AZ13" s="6" t="s">
        <v>398</v>
      </c>
      <c r="BA13" s="6" t="s">
        <v>319</v>
      </c>
      <c r="BB13" s="6" t="s">
        <v>319</v>
      </c>
      <c r="BC13" s="6" t="s">
        <v>399</v>
      </c>
      <c r="BD13" s="6" t="s">
        <v>370</v>
      </c>
    </row>
    <row r="14" spans="2:56" s="6" customFormat="1" ht="7.5" customHeight="1">
      <c r="B14" s="19"/>
      <c r="R14" s="22"/>
      <c r="AZ14" s="6" t="s">
        <v>400</v>
      </c>
      <c r="BA14" s="6" t="s">
        <v>319</v>
      </c>
      <c r="BB14" s="6" t="s">
        <v>319</v>
      </c>
      <c r="BC14" s="6" t="s">
        <v>401</v>
      </c>
      <c r="BD14" s="6" t="s">
        <v>370</v>
      </c>
    </row>
    <row r="15" spans="2:56" s="6" customFormat="1" ht="15" customHeight="1">
      <c r="B15" s="19"/>
      <c r="D15" s="15" t="s">
        <v>325</v>
      </c>
      <c r="M15" s="15" t="s">
        <v>322</v>
      </c>
      <c r="O15" s="233" t="str">
        <f>IF('Rekapitulace stavby'!$AN$13="","",'Rekapitulace stavby'!$AN$13)</f>
        <v>Vyplň údaj</v>
      </c>
      <c r="P15" s="230"/>
      <c r="R15" s="22"/>
      <c r="AZ15" s="6" t="s">
        <v>402</v>
      </c>
      <c r="BA15" s="6" t="s">
        <v>319</v>
      </c>
      <c r="BB15" s="6" t="s">
        <v>319</v>
      </c>
      <c r="BC15" s="6" t="s">
        <v>403</v>
      </c>
      <c r="BD15" s="6" t="s">
        <v>370</v>
      </c>
    </row>
    <row r="16" spans="2:56" s="6" customFormat="1" ht="18.75" customHeight="1">
      <c r="B16" s="19"/>
      <c r="E16" s="16" t="str">
        <f>IF('Rekapitulace stavby'!$E$14="","",'Rekapitulace stavby'!$E$14)</f>
        <v>Vyplň údaj</v>
      </c>
      <c r="M16" s="15" t="s">
        <v>324</v>
      </c>
      <c r="O16" s="233" t="str">
        <f>IF('Rekapitulace stavby'!$AN$14="","",'Rekapitulace stavby'!$AN$14)</f>
        <v>Vyplň údaj</v>
      </c>
      <c r="P16" s="230"/>
      <c r="R16" s="22"/>
      <c r="AZ16" s="6" t="s">
        <v>404</v>
      </c>
      <c r="BA16" s="6" t="s">
        <v>319</v>
      </c>
      <c r="BB16" s="6" t="s">
        <v>319</v>
      </c>
      <c r="BC16" s="6" t="s">
        <v>405</v>
      </c>
      <c r="BD16" s="6" t="s">
        <v>370</v>
      </c>
    </row>
    <row r="17" spans="2:56" s="6" customFormat="1" ht="7.5" customHeight="1">
      <c r="B17" s="19"/>
      <c r="R17" s="22"/>
      <c r="AZ17" s="6" t="s">
        <v>406</v>
      </c>
      <c r="BA17" s="6" t="s">
        <v>319</v>
      </c>
      <c r="BB17" s="6" t="s">
        <v>319</v>
      </c>
      <c r="BC17" s="6" t="s">
        <v>407</v>
      </c>
      <c r="BD17" s="6" t="s">
        <v>370</v>
      </c>
    </row>
    <row r="18" spans="2:56" s="6" customFormat="1" ht="15" customHeight="1">
      <c r="B18" s="19"/>
      <c r="D18" s="15" t="s">
        <v>327</v>
      </c>
      <c r="M18" s="15" t="s">
        <v>322</v>
      </c>
      <c r="O18" s="233"/>
      <c r="P18" s="230"/>
      <c r="R18" s="22"/>
      <c r="AZ18" s="6" t="s">
        <v>408</v>
      </c>
      <c r="BA18" s="6" t="s">
        <v>319</v>
      </c>
      <c r="BB18" s="6" t="s">
        <v>319</v>
      </c>
      <c r="BC18" s="6" t="s">
        <v>409</v>
      </c>
      <c r="BD18" s="6" t="s">
        <v>370</v>
      </c>
    </row>
    <row r="19" spans="2:56" s="6" customFormat="1" ht="18.75" customHeight="1">
      <c r="B19" s="19"/>
      <c r="E19" s="16" t="s">
        <v>328</v>
      </c>
      <c r="M19" s="15" t="s">
        <v>324</v>
      </c>
      <c r="O19" s="233"/>
      <c r="P19" s="230"/>
      <c r="R19" s="22"/>
      <c r="AZ19" s="6" t="s">
        <v>410</v>
      </c>
      <c r="BA19" s="6" t="s">
        <v>319</v>
      </c>
      <c r="BB19" s="6" t="s">
        <v>319</v>
      </c>
      <c r="BC19" s="6" t="s">
        <v>411</v>
      </c>
      <c r="BD19" s="6" t="s">
        <v>370</v>
      </c>
    </row>
    <row r="20" spans="2:56" s="6" customFormat="1" ht="7.5" customHeight="1">
      <c r="B20" s="19"/>
      <c r="R20" s="22"/>
      <c r="AZ20" s="6" t="s">
        <v>412</v>
      </c>
      <c r="BA20" s="6" t="s">
        <v>319</v>
      </c>
      <c r="BB20" s="6" t="s">
        <v>319</v>
      </c>
      <c r="BC20" s="6" t="s">
        <v>413</v>
      </c>
      <c r="BD20" s="6" t="s">
        <v>370</v>
      </c>
    </row>
    <row r="21" spans="2:56" s="6" customFormat="1" ht="15" customHeight="1">
      <c r="B21" s="19"/>
      <c r="D21" s="15" t="s">
        <v>330</v>
      </c>
      <c r="R21" s="22"/>
      <c r="AZ21" s="6" t="s">
        <v>414</v>
      </c>
      <c r="BA21" s="6" t="s">
        <v>319</v>
      </c>
      <c r="BB21" s="6" t="s">
        <v>319</v>
      </c>
      <c r="BC21" s="6" t="s">
        <v>415</v>
      </c>
      <c r="BD21" s="6" t="s">
        <v>370</v>
      </c>
    </row>
    <row r="22" spans="2:18" s="64" customFormat="1" ht="15.75" customHeight="1">
      <c r="B22" s="65"/>
      <c r="E22" s="218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R22" s="66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R24" s="22"/>
    </row>
    <row r="25" spans="2:18" s="6" customFormat="1" ht="26.25" customHeight="1">
      <c r="B25" s="19"/>
      <c r="D25" s="67" t="s">
        <v>331</v>
      </c>
      <c r="M25" s="240">
        <f>ROUNDUP($N$98,2)</f>
        <v>0</v>
      </c>
      <c r="N25" s="230"/>
      <c r="O25" s="230"/>
      <c r="P25" s="230"/>
      <c r="R25" s="22"/>
    </row>
    <row r="26" spans="2:18" s="6" customFormat="1" ht="7.5" customHeight="1">
      <c r="B26" s="1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R26" s="22"/>
    </row>
    <row r="27" spans="2:18" s="6" customFormat="1" ht="15" customHeight="1">
      <c r="B27" s="19"/>
      <c r="D27" s="24" t="s">
        <v>332</v>
      </c>
      <c r="E27" s="24" t="s">
        <v>333</v>
      </c>
      <c r="F27" s="68">
        <v>0.21</v>
      </c>
      <c r="G27" s="69" t="s">
        <v>334</v>
      </c>
      <c r="H27" s="253">
        <f>SUM($BE$98:$BE$703)</f>
        <v>0</v>
      </c>
      <c r="I27" s="230"/>
      <c r="J27" s="230"/>
      <c r="M27" s="253">
        <f>SUM($BE$98:$BE$703)*$F$27</f>
        <v>0</v>
      </c>
      <c r="N27" s="230"/>
      <c r="O27" s="230"/>
      <c r="P27" s="230"/>
      <c r="R27" s="22"/>
    </row>
    <row r="28" spans="2:18" s="6" customFormat="1" ht="15" customHeight="1">
      <c r="B28" s="19"/>
      <c r="E28" s="24" t="s">
        <v>335</v>
      </c>
      <c r="F28" s="68">
        <v>0.15</v>
      </c>
      <c r="G28" s="69" t="s">
        <v>334</v>
      </c>
      <c r="H28" s="253">
        <f>SUM($BF$98:$BF$703)</f>
        <v>0</v>
      </c>
      <c r="I28" s="230"/>
      <c r="J28" s="230"/>
      <c r="M28" s="253">
        <f>SUM($BF$98:$BF$703)*$F$28</f>
        <v>0</v>
      </c>
      <c r="N28" s="230"/>
      <c r="O28" s="230"/>
      <c r="P28" s="230"/>
      <c r="R28" s="22"/>
    </row>
    <row r="29" spans="2:18" s="6" customFormat="1" ht="15" customHeight="1" hidden="1">
      <c r="B29" s="19"/>
      <c r="E29" s="24" t="s">
        <v>336</v>
      </c>
      <c r="F29" s="68">
        <v>0.21</v>
      </c>
      <c r="G29" s="69" t="s">
        <v>334</v>
      </c>
      <c r="H29" s="253">
        <f>SUM($BG$98:$BG$703)</f>
        <v>0</v>
      </c>
      <c r="I29" s="230"/>
      <c r="J29" s="230"/>
      <c r="M29" s="253">
        <v>0</v>
      </c>
      <c r="N29" s="230"/>
      <c r="O29" s="230"/>
      <c r="P29" s="230"/>
      <c r="R29" s="22"/>
    </row>
    <row r="30" spans="2:18" s="6" customFormat="1" ht="15" customHeight="1" hidden="1">
      <c r="B30" s="19"/>
      <c r="E30" s="24" t="s">
        <v>337</v>
      </c>
      <c r="F30" s="68">
        <v>0.15</v>
      </c>
      <c r="G30" s="69" t="s">
        <v>334</v>
      </c>
      <c r="H30" s="253">
        <f>SUM($BH$98:$BH$703)</f>
        <v>0</v>
      </c>
      <c r="I30" s="230"/>
      <c r="J30" s="230"/>
      <c r="M30" s="253">
        <v>0</v>
      </c>
      <c r="N30" s="230"/>
      <c r="O30" s="230"/>
      <c r="P30" s="230"/>
      <c r="R30" s="22"/>
    </row>
    <row r="31" spans="2:18" s="6" customFormat="1" ht="15" customHeight="1" hidden="1">
      <c r="B31" s="19"/>
      <c r="E31" s="24" t="s">
        <v>338</v>
      </c>
      <c r="F31" s="68">
        <v>0</v>
      </c>
      <c r="G31" s="69" t="s">
        <v>334</v>
      </c>
      <c r="H31" s="253">
        <f>SUM($BI$98:$BI$703)</f>
        <v>0</v>
      </c>
      <c r="I31" s="230"/>
      <c r="J31" s="230"/>
      <c r="M31" s="253">
        <v>0</v>
      </c>
      <c r="N31" s="230"/>
      <c r="O31" s="230"/>
      <c r="P31" s="230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7"/>
      <c r="D33" s="28" t="s">
        <v>339</v>
      </c>
      <c r="E33" s="29"/>
      <c r="F33" s="29"/>
      <c r="G33" s="70" t="s">
        <v>340</v>
      </c>
      <c r="H33" s="30" t="s">
        <v>341</v>
      </c>
      <c r="I33" s="29"/>
      <c r="J33" s="29"/>
      <c r="K33" s="29"/>
      <c r="L33" s="227">
        <f>ROUNDUP(SUM($M$25:$M$31),2)</f>
        <v>0</v>
      </c>
      <c r="M33" s="226"/>
      <c r="N33" s="226"/>
      <c r="O33" s="226"/>
      <c r="P33" s="228"/>
      <c r="Q33" s="27"/>
      <c r="R33" s="31"/>
    </row>
    <row r="34" spans="2:18" s="6" customFormat="1" ht="1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</row>
    <row r="38" spans="2:18" s="6" customFormat="1" ht="7.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71"/>
    </row>
    <row r="39" spans="2:18" s="6" customFormat="1" ht="37.5" customHeight="1">
      <c r="B39" s="19"/>
      <c r="C39" s="229" t="s">
        <v>416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5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314</v>
      </c>
      <c r="F41" s="250" t="str">
        <f>$F$6</f>
        <v>UPOstrava - Řešení interiérů Úřadu práce Ostrava, ul.Zahradní 368</v>
      </c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2"/>
    </row>
    <row r="42" spans="2:18" s="6" customFormat="1" ht="15" customHeight="1">
      <c r="B42" s="19"/>
      <c r="C42" s="14" t="s">
        <v>383</v>
      </c>
      <c r="F42" s="248" t="str">
        <f>$F$7</f>
        <v>1 - SO 01 Rekonstrukce objektu ul.Zahradní</v>
      </c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318</v>
      </c>
      <c r="F44" s="16" t="str">
        <f>$F$10</f>
        <v> </v>
      </c>
      <c r="K44" s="15" t="s">
        <v>320</v>
      </c>
      <c r="M44" s="251">
        <f>IF($O$10="","",$O$10)</f>
        <v>41690</v>
      </c>
      <c r="N44" s="230"/>
      <c r="O44" s="230"/>
      <c r="P44" s="230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321</v>
      </c>
      <c r="F46" s="16" t="str">
        <f>$E$13</f>
        <v>Úřad práce České republiky</v>
      </c>
      <c r="K46" s="15" t="s">
        <v>327</v>
      </c>
      <c r="M46" s="233" t="str">
        <f>$E$19</f>
        <v>DUPLEX s.r.o. Ostrava</v>
      </c>
      <c r="N46" s="230"/>
      <c r="O46" s="230"/>
      <c r="P46" s="230"/>
      <c r="Q46" s="230"/>
      <c r="R46" s="22"/>
    </row>
    <row r="47" spans="2:18" s="6" customFormat="1" ht="15" customHeight="1">
      <c r="B47" s="19"/>
      <c r="C47" s="15" t="s">
        <v>325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55" t="s">
        <v>417</v>
      </c>
      <c r="D49" s="256"/>
      <c r="E49" s="256"/>
      <c r="F49" s="256"/>
      <c r="G49" s="256"/>
      <c r="H49" s="27"/>
      <c r="I49" s="27"/>
      <c r="J49" s="27"/>
      <c r="K49" s="27"/>
      <c r="L49" s="27"/>
      <c r="M49" s="27"/>
      <c r="N49" s="255" t="s">
        <v>418</v>
      </c>
      <c r="O49" s="256"/>
      <c r="P49" s="256"/>
      <c r="Q49" s="256"/>
      <c r="R49" s="31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49" t="s">
        <v>419</v>
      </c>
      <c r="N51" s="240">
        <f>ROUNDUP($N$98,2)</f>
        <v>0</v>
      </c>
      <c r="O51" s="230"/>
      <c r="P51" s="230"/>
      <c r="Q51" s="230"/>
      <c r="R51" s="22"/>
      <c r="AU51" s="6" t="s">
        <v>420</v>
      </c>
    </row>
    <row r="52" spans="2:18" s="55" customFormat="1" ht="25.5" customHeight="1">
      <c r="B52" s="72"/>
      <c r="D52" s="73" t="s">
        <v>421</v>
      </c>
      <c r="N52" s="257">
        <f>ROUNDUP($N$99,2)</f>
        <v>0</v>
      </c>
      <c r="O52" s="258"/>
      <c r="P52" s="258"/>
      <c r="Q52" s="258"/>
      <c r="R52" s="74"/>
    </row>
    <row r="53" spans="2:18" s="75" customFormat="1" ht="21" customHeight="1">
      <c r="B53" s="76"/>
      <c r="D53" s="77" t="s">
        <v>422</v>
      </c>
      <c r="N53" s="259">
        <f>ROUNDUP($N$100,2)</f>
        <v>0</v>
      </c>
      <c r="O53" s="258"/>
      <c r="P53" s="258"/>
      <c r="Q53" s="258"/>
      <c r="R53" s="78"/>
    </row>
    <row r="54" spans="2:18" s="75" customFormat="1" ht="21" customHeight="1">
      <c r="B54" s="76"/>
      <c r="D54" s="77" t="s">
        <v>423</v>
      </c>
      <c r="N54" s="259">
        <f>ROUNDUP($N$104,2)</f>
        <v>0</v>
      </c>
      <c r="O54" s="258"/>
      <c r="P54" s="258"/>
      <c r="Q54" s="258"/>
      <c r="R54" s="78"/>
    </row>
    <row r="55" spans="2:18" s="75" customFormat="1" ht="21" customHeight="1">
      <c r="B55" s="76"/>
      <c r="D55" s="77" t="s">
        <v>424</v>
      </c>
      <c r="N55" s="259">
        <f>ROUNDUP($N$140,2)</f>
        <v>0</v>
      </c>
      <c r="O55" s="258"/>
      <c r="P55" s="258"/>
      <c r="Q55" s="258"/>
      <c r="R55" s="78"/>
    </row>
    <row r="56" spans="2:18" s="75" customFormat="1" ht="15.75" customHeight="1">
      <c r="B56" s="76"/>
      <c r="D56" s="77" t="s">
        <v>425</v>
      </c>
      <c r="N56" s="259">
        <f>ROUNDUP($N$242,2)</f>
        <v>0</v>
      </c>
      <c r="O56" s="258"/>
      <c r="P56" s="258"/>
      <c r="Q56" s="258"/>
      <c r="R56" s="78"/>
    </row>
    <row r="57" spans="2:18" s="55" customFormat="1" ht="25.5" customHeight="1">
      <c r="B57" s="72"/>
      <c r="D57" s="73" t="s">
        <v>426</v>
      </c>
      <c r="N57" s="257">
        <f>ROUNDUP($N$247,2)</f>
        <v>0</v>
      </c>
      <c r="O57" s="258"/>
      <c r="P57" s="258"/>
      <c r="Q57" s="258"/>
      <c r="R57" s="74"/>
    </row>
    <row r="58" spans="2:18" s="75" customFormat="1" ht="21" customHeight="1">
      <c r="B58" s="76"/>
      <c r="D58" s="77" t="s">
        <v>427</v>
      </c>
      <c r="N58" s="259">
        <f>ROUNDUP($N$248,2)</f>
        <v>0</v>
      </c>
      <c r="O58" s="258"/>
      <c r="P58" s="258"/>
      <c r="Q58" s="258"/>
      <c r="R58" s="78"/>
    </row>
    <row r="59" spans="2:18" s="75" customFormat="1" ht="21" customHeight="1">
      <c r="B59" s="76"/>
      <c r="D59" s="77" t="s">
        <v>428</v>
      </c>
      <c r="N59" s="259">
        <f>ROUNDUP($N$261,2)</f>
        <v>0</v>
      </c>
      <c r="O59" s="258"/>
      <c r="P59" s="258"/>
      <c r="Q59" s="258"/>
      <c r="R59" s="78"/>
    </row>
    <row r="60" spans="2:18" s="75" customFormat="1" ht="21" customHeight="1">
      <c r="B60" s="76"/>
      <c r="D60" s="77" t="s">
        <v>429</v>
      </c>
      <c r="N60" s="259">
        <f>ROUNDUP($N$268,2)</f>
        <v>0</v>
      </c>
      <c r="O60" s="258"/>
      <c r="P60" s="258"/>
      <c r="Q60" s="258"/>
      <c r="R60" s="78"/>
    </row>
    <row r="61" spans="2:18" s="75" customFormat="1" ht="21" customHeight="1">
      <c r="B61" s="76"/>
      <c r="D61" s="77" t="s">
        <v>430</v>
      </c>
      <c r="N61" s="259">
        <f>ROUNDUP($N$273,2)</f>
        <v>0</v>
      </c>
      <c r="O61" s="258"/>
      <c r="P61" s="258"/>
      <c r="Q61" s="258"/>
      <c r="R61" s="78"/>
    </row>
    <row r="62" spans="2:18" s="75" customFormat="1" ht="21" customHeight="1">
      <c r="B62" s="76"/>
      <c r="D62" s="77" t="s">
        <v>431</v>
      </c>
      <c r="N62" s="259">
        <f>ROUNDUP($N$310,2)</f>
        <v>0</v>
      </c>
      <c r="O62" s="258"/>
      <c r="P62" s="258"/>
      <c r="Q62" s="258"/>
      <c r="R62" s="78"/>
    </row>
    <row r="63" spans="2:18" s="75" customFormat="1" ht="21" customHeight="1">
      <c r="B63" s="76"/>
      <c r="D63" s="77" t="s">
        <v>432</v>
      </c>
      <c r="N63" s="259">
        <f>ROUNDUP($N$315,2)</f>
        <v>0</v>
      </c>
      <c r="O63" s="258"/>
      <c r="P63" s="258"/>
      <c r="Q63" s="258"/>
      <c r="R63" s="78"/>
    </row>
    <row r="64" spans="2:18" s="75" customFormat="1" ht="21" customHeight="1">
      <c r="B64" s="76"/>
      <c r="D64" s="77" t="s">
        <v>433</v>
      </c>
      <c r="N64" s="259">
        <f>ROUNDUP($N$321,2)</f>
        <v>0</v>
      </c>
      <c r="O64" s="258"/>
      <c r="P64" s="258"/>
      <c r="Q64" s="258"/>
      <c r="R64" s="78"/>
    </row>
    <row r="65" spans="2:18" s="75" customFormat="1" ht="21" customHeight="1">
      <c r="B65" s="76"/>
      <c r="D65" s="77" t="s">
        <v>434</v>
      </c>
      <c r="N65" s="259">
        <f>ROUNDUP($N$399,2)</f>
        <v>0</v>
      </c>
      <c r="O65" s="258"/>
      <c r="P65" s="258"/>
      <c r="Q65" s="258"/>
      <c r="R65" s="78"/>
    </row>
    <row r="66" spans="2:18" s="75" customFormat="1" ht="21" customHeight="1">
      <c r="B66" s="76"/>
      <c r="D66" s="77" t="s">
        <v>435</v>
      </c>
      <c r="N66" s="259">
        <f>ROUNDUP($N$461,2)</f>
        <v>0</v>
      </c>
      <c r="O66" s="258"/>
      <c r="P66" s="258"/>
      <c r="Q66" s="258"/>
      <c r="R66" s="78"/>
    </row>
    <row r="67" spans="2:18" s="75" customFormat="1" ht="21" customHeight="1">
      <c r="B67" s="76"/>
      <c r="D67" s="77" t="s">
        <v>436</v>
      </c>
      <c r="N67" s="259">
        <f>ROUNDUP($N$469,2)</f>
        <v>0</v>
      </c>
      <c r="O67" s="258"/>
      <c r="P67" s="258"/>
      <c r="Q67" s="258"/>
      <c r="R67" s="78"/>
    </row>
    <row r="68" spans="2:18" s="75" customFormat="1" ht="21" customHeight="1">
      <c r="B68" s="76"/>
      <c r="D68" s="77" t="s">
        <v>437</v>
      </c>
      <c r="N68" s="259">
        <f>ROUNDUP($N$533,2)</f>
        <v>0</v>
      </c>
      <c r="O68" s="258"/>
      <c r="P68" s="258"/>
      <c r="Q68" s="258"/>
      <c r="R68" s="78"/>
    </row>
    <row r="69" spans="2:18" s="75" customFormat="1" ht="21" customHeight="1">
      <c r="B69" s="76"/>
      <c r="D69" s="77" t="s">
        <v>438</v>
      </c>
      <c r="N69" s="259">
        <f>ROUNDUP($N$554,2)</f>
        <v>0</v>
      </c>
      <c r="O69" s="258"/>
      <c r="P69" s="258"/>
      <c r="Q69" s="258"/>
      <c r="R69" s="78"/>
    </row>
    <row r="70" spans="2:18" s="75" customFormat="1" ht="21" customHeight="1">
      <c r="B70" s="76"/>
      <c r="D70" s="77" t="s">
        <v>439</v>
      </c>
      <c r="N70" s="259">
        <f>ROUNDUP($N$558,2)</f>
        <v>0</v>
      </c>
      <c r="O70" s="258"/>
      <c r="P70" s="258"/>
      <c r="Q70" s="258"/>
      <c r="R70" s="78"/>
    </row>
    <row r="71" spans="2:18" s="75" customFormat="1" ht="21" customHeight="1">
      <c r="B71" s="76"/>
      <c r="D71" s="77" t="s">
        <v>440</v>
      </c>
      <c r="N71" s="259">
        <f>ROUNDUP($N$592,2)</f>
        <v>0</v>
      </c>
      <c r="O71" s="258"/>
      <c r="P71" s="258"/>
      <c r="Q71" s="258"/>
      <c r="R71" s="78"/>
    </row>
    <row r="72" spans="2:18" s="75" customFormat="1" ht="21" customHeight="1">
      <c r="B72" s="76"/>
      <c r="D72" s="77" t="s">
        <v>441</v>
      </c>
      <c r="N72" s="259">
        <f>ROUNDUP($N$607,2)</f>
        <v>0</v>
      </c>
      <c r="O72" s="258"/>
      <c r="P72" s="258"/>
      <c r="Q72" s="258"/>
      <c r="R72" s="78"/>
    </row>
    <row r="73" spans="2:18" s="75" customFormat="1" ht="21" customHeight="1">
      <c r="B73" s="76"/>
      <c r="D73" s="77" t="s">
        <v>442</v>
      </c>
      <c r="N73" s="259">
        <f>ROUNDUP($N$669,2)</f>
        <v>0</v>
      </c>
      <c r="O73" s="258"/>
      <c r="P73" s="258"/>
      <c r="Q73" s="258"/>
      <c r="R73" s="78"/>
    </row>
    <row r="74" spans="2:18" s="55" customFormat="1" ht="25.5" customHeight="1">
      <c r="B74" s="72"/>
      <c r="D74" s="73" t="s">
        <v>443</v>
      </c>
      <c r="N74" s="257">
        <f>ROUNDUP($N$679,2)</f>
        <v>0</v>
      </c>
      <c r="O74" s="258"/>
      <c r="P74" s="258"/>
      <c r="Q74" s="258"/>
      <c r="R74" s="74"/>
    </row>
    <row r="75" spans="2:18" s="75" customFormat="1" ht="21" customHeight="1">
      <c r="B75" s="76"/>
      <c r="D75" s="77" t="s">
        <v>444</v>
      </c>
      <c r="N75" s="259">
        <f>ROUNDUP($N$680,2)</f>
        <v>0</v>
      </c>
      <c r="O75" s="258"/>
      <c r="P75" s="258"/>
      <c r="Q75" s="258"/>
      <c r="R75" s="78"/>
    </row>
    <row r="76" spans="2:18" s="75" customFormat="1" ht="21" customHeight="1">
      <c r="B76" s="76"/>
      <c r="D76" s="77" t="s">
        <v>445</v>
      </c>
      <c r="N76" s="259">
        <f>ROUNDUP($N$683,2)</f>
        <v>0</v>
      </c>
      <c r="O76" s="258"/>
      <c r="P76" s="258"/>
      <c r="Q76" s="258"/>
      <c r="R76" s="78"/>
    </row>
    <row r="77" spans="2:18" s="75" customFormat="1" ht="21" customHeight="1">
      <c r="B77" s="76"/>
      <c r="D77" s="77" t="s">
        <v>446</v>
      </c>
      <c r="N77" s="259">
        <f>ROUNDUP($N$685,2)</f>
        <v>0</v>
      </c>
      <c r="O77" s="258"/>
      <c r="P77" s="258"/>
      <c r="Q77" s="258"/>
      <c r="R77" s="78"/>
    </row>
    <row r="78" spans="2:18" s="75" customFormat="1" ht="21" customHeight="1">
      <c r="B78" s="76"/>
      <c r="D78" s="77" t="s">
        <v>447</v>
      </c>
      <c r="N78" s="259">
        <f>ROUNDUP($N$689,2)</f>
        <v>0</v>
      </c>
      <c r="O78" s="258"/>
      <c r="P78" s="258"/>
      <c r="Q78" s="258"/>
      <c r="R78" s="78"/>
    </row>
    <row r="79" spans="2:18" s="55" customFormat="1" ht="25.5" customHeight="1">
      <c r="B79" s="72"/>
      <c r="D79" s="73" t="s">
        <v>448</v>
      </c>
      <c r="N79" s="257">
        <f>ROUNDUP($N$700,2)</f>
        <v>0</v>
      </c>
      <c r="O79" s="258"/>
      <c r="P79" s="258"/>
      <c r="Q79" s="258"/>
      <c r="R79" s="74"/>
    </row>
    <row r="80" spans="2:18" s="75" customFormat="1" ht="21" customHeight="1">
      <c r="B80" s="76"/>
      <c r="D80" s="77" t="s">
        <v>449</v>
      </c>
      <c r="N80" s="259">
        <f>ROUNDUP($N$701,2)</f>
        <v>0</v>
      </c>
      <c r="O80" s="258"/>
      <c r="P80" s="258"/>
      <c r="Q80" s="258"/>
      <c r="R80" s="78"/>
    </row>
    <row r="81" spans="2:18" s="6" customFormat="1" ht="22.5" customHeight="1">
      <c r="B81" s="19"/>
      <c r="R81" s="22"/>
    </row>
    <row r="82" spans="2:18" s="6" customFormat="1" ht="7.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6" spans="2:19" s="6" customFormat="1" ht="7.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19"/>
    </row>
    <row r="87" spans="2:19" s="6" customFormat="1" ht="37.5" customHeight="1">
      <c r="B87" s="19"/>
      <c r="C87" s="229" t="s">
        <v>450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19"/>
    </row>
    <row r="88" spans="2:19" s="6" customFormat="1" ht="7.5" customHeight="1">
      <c r="B88" s="19"/>
      <c r="S88" s="19"/>
    </row>
    <row r="89" spans="2:19" s="6" customFormat="1" ht="15" customHeight="1">
      <c r="B89" s="19"/>
      <c r="C89" s="15" t="s">
        <v>314</v>
      </c>
      <c r="F89" s="250" t="str">
        <f>$F$6</f>
        <v>UPOstrava - Řešení interiérů Úřadu práce Ostrava, ul.Zahradní 368</v>
      </c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S89" s="19"/>
    </row>
    <row r="90" spans="2:19" s="6" customFormat="1" ht="15" customHeight="1">
      <c r="B90" s="19"/>
      <c r="C90" s="14" t="s">
        <v>383</v>
      </c>
      <c r="F90" s="248" t="str">
        <f>$F$7</f>
        <v>1 - SO 01 Rekonstrukce objektu ul.Zahradní</v>
      </c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S90" s="19"/>
    </row>
    <row r="91" spans="2:19" s="6" customFormat="1" ht="7.5" customHeight="1">
      <c r="B91" s="19"/>
      <c r="S91" s="19"/>
    </row>
    <row r="92" spans="2:19" s="6" customFormat="1" ht="18.75" customHeight="1">
      <c r="B92" s="19"/>
      <c r="C92" s="15" t="s">
        <v>318</v>
      </c>
      <c r="F92" s="16" t="str">
        <f>$F$10</f>
        <v> </v>
      </c>
      <c r="K92" s="15" t="s">
        <v>320</v>
      </c>
      <c r="M92" s="251">
        <f>IF($O$10="","",$O$10)</f>
        <v>41690</v>
      </c>
      <c r="N92" s="230"/>
      <c r="O92" s="230"/>
      <c r="P92" s="230"/>
      <c r="S92" s="19"/>
    </row>
    <row r="93" spans="2:19" s="6" customFormat="1" ht="7.5" customHeight="1">
      <c r="B93" s="19"/>
      <c r="S93" s="19"/>
    </row>
    <row r="94" spans="2:19" s="6" customFormat="1" ht="15.75" customHeight="1">
      <c r="B94" s="19"/>
      <c r="C94" s="15" t="s">
        <v>321</v>
      </c>
      <c r="F94" s="16" t="str">
        <f>$E$13</f>
        <v>Úřad práce České republiky</v>
      </c>
      <c r="K94" s="15" t="s">
        <v>327</v>
      </c>
      <c r="M94" s="233" t="str">
        <f>$E$19</f>
        <v>DUPLEX s.r.o. Ostrava</v>
      </c>
      <c r="N94" s="230"/>
      <c r="O94" s="230"/>
      <c r="P94" s="230"/>
      <c r="Q94" s="230"/>
      <c r="S94" s="19"/>
    </row>
    <row r="95" spans="2:19" s="6" customFormat="1" ht="15" customHeight="1">
      <c r="B95" s="19"/>
      <c r="C95" s="15" t="s">
        <v>325</v>
      </c>
      <c r="F95" s="16" t="str">
        <f>IF($E$16="","",$E$16)</f>
        <v>Vyplň údaj</v>
      </c>
      <c r="S95" s="19"/>
    </row>
    <row r="96" spans="2:19" s="6" customFormat="1" ht="11.25" customHeight="1">
      <c r="B96" s="19"/>
      <c r="S96" s="19"/>
    </row>
    <row r="97" spans="2:27" s="79" customFormat="1" ht="30" customHeight="1">
      <c r="B97" s="80"/>
      <c r="C97" s="81" t="s">
        <v>451</v>
      </c>
      <c r="D97" s="82" t="s">
        <v>348</v>
      </c>
      <c r="E97" s="82" t="s">
        <v>344</v>
      </c>
      <c r="F97" s="260" t="s">
        <v>452</v>
      </c>
      <c r="G97" s="261"/>
      <c r="H97" s="261"/>
      <c r="I97" s="261"/>
      <c r="J97" s="82" t="s">
        <v>453</v>
      </c>
      <c r="K97" s="82" t="s">
        <v>454</v>
      </c>
      <c r="L97" s="260" t="s">
        <v>455</v>
      </c>
      <c r="M97" s="261"/>
      <c r="N97" s="260" t="s">
        <v>456</v>
      </c>
      <c r="O97" s="261"/>
      <c r="P97" s="261"/>
      <c r="Q97" s="261"/>
      <c r="R97" s="83" t="s">
        <v>457</v>
      </c>
      <c r="S97" s="80"/>
      <c r="T97" s="44" t="s">
        <v>458</v>
      </c>
      <c r="U97" s="45" t="s">
        <v>332</v>
      </c>
      <c r="V97" s="45" t="s">
        <v>459</v>
      </c>
      <c r="W97" s="45" t="s">
        <v>460</v>
      </c>
      <c r="X97" s="45" t="s">
        <v>461</v>
      </c>
      <c r="Y97" s="45" t="s">
        <v>462</v>
      </c>
      <c r="Z97" s="45" t="s">
        <v>463</v>
      </c>
      <c r="AA97" s="46" t="s">
        <v>464</v>
      </c>
    </row>
    <row r="98" spans="2:63" s="6" customFormat="1" ht="30" customHeight="1">
      <c r="B98" s="19"/>
      <c r="C98" s="49" t="s">
        <v>419</v>
      </c>
      <c r="N98" s="283">
        <f>$BK$98</f>
        <v>0</v>
      </c>
      <c r="O98" s="230"/>
      <c r="P98" s="230"/>
      <c r="Q98" s="230"/>
      <c r="S98" s="19"/>
      <c r="T98" s="48"/>
      <c r="U98" s="40"/>
      <c r="V98" s="40"/>
      <c r="W98" s="84">
        <f>$W$99+$W$247+$W$679+$W$700</f>
        <v>0</v>
      </c>
      <c r="X98" s="40"/>
      <c r="Y98" s="84">
        <f>$Y$99+$Y$247+$Y$679+$Y$700</f>
        <v>52.87332113000001</v>
      </c>
      <c r="Z98" s="40"/>
      <c r="AA98" s="85">
        <f>$AA$99+$AA$247+$AA$679+$AA$700</f>
        <v>45.30106803000001</v>
      </c>
      <c r="AT98" s="6" t="s">
        <v>362</v>
      </c>
      <c r="AU98" s="6" t="s">
        <v>420</v>
      </c>
      <c r="BK98" s="86">
        <f>$BK$99+$BK$247+$BK$679+$BK$700</f>
        <v>0</v>
      </c>
    </row>
    <row r="99" spans="2:63" s="87" customFormat="1" ht="37.5" customHeight="1">
      <c r="B99" s="88"/>
      <c r="D99" s="89" t="s">
        <v>421</v>
      </c>
      <c r="N99" s="284">
        <f>$BK$99</f>
        <v>0</v>
      </c>
      <c r="O99" s="277"/>
      <c r="P99" s="277"/>
      <c r="Q99" s="277"/>
      <c r="S99" s="88"/>
      <c r="T99" s="91"/>
      <c r="W99" s="92">
        <f>$W$100+$W$104+$W$140</f>
        <v>0</v>
      </c>
      <c r="Y99" s="92">
        <f>$Y$100+$Y$104+$Y$140</f>
        <v>30.403952750000006</v>
      </c>
      <c r="AA99" s="93">
        <f>$AA$100+$AA$104+$AA$140</f>
        <v>40.50894000000001</v>
      </c>
      <c r="AR99" s="90" t="s">
        <v>317</v>
      </c>
      <c r="AT99" s="90" t="s">
        <v>362</v>
      </c>
      <c r="AU99" s="90" t="s">
        <v>363</v>
      </c>
      <c r="AY99" s="90" t="s">
        <v>465</v>
      </c>
      <c r="BK99" s="94">
        <f>$BK$100+$BK$104+$BK$140</f>
        <v>0</v>
      </c>
    </row>
    <row r="100" spans="2:63" s="87" customFormat="1" ht="21" customHeight="1">
      <c r="B100" s="88"/>
      <c r="D100" s="95" t="s">
        <v>422</v>
      </c>
      <c r="N100" s="276">
        <f>$BK$100</f>
        <v>0</v>
      </c>
      <c r="O100" s="277"/>
      <c r="P100" s="277"/>
      <c r="Q100" s="277"/>
      <c r="S100" s="88"/>
      <c r="T100" s="91"/>
      <c r="W100" s="92">
        <f>SUM($W$101:$W$103)</f>
        <v>0</v>
      </c>
      <c r="Y100" s="92">
        <f>SUM($Y$101:$Y$103)</f>
        <v>0.1308</v>
      </c>
      <c r="AA100" s="93">
        <f>SUM($AA$101:$AA$103)</f>
        <v>0</v>
      </c>
      <c r="AR100" s="90" t="s">
        <v>317</v>
      </c>
      <c r="AT100" s="90" t="s">
        <v>362</v>
      </c>
      <c r="AU100" s="90" t="s">
        <v>317</v>
      </c>
      <c r="AY100" s="90" t="s">
        <v>465</v>
      </c>
      <c r="BK100" s="94">
        <f>SUM($BK$101:$BK$103)</f>
        <v>0</v>
      </c>
    </row>
    <row r="101" spans="2:65" s="6" customFormat="1" ht="27" customHeight="1">
      <c r="B101" s="19"/>
      <c r="C101" s="96" t="s">
        <v>317</v>
      </c>
      <c r="D101" s="96" t="s">
        <v>466</v>
      </c>
      <c r="E101" s="97" t="s">
        <v>467</v>
      </c>
      <c r="F101" s="262" t="s">
        <v>468</v>
      </c>
      <c r="G101" s="263"/>
      <c r="H101" s="263"/>
      <c r="I101" s="263"/>
      <c r="J101" s="99" t="s">
        <v>469</v>
      </c>
      <c r="K101" s="100">
        <v>0.12</v>
      </c>
      <c r="L101" s="264"/>
      <c r="M101" s="263"/>
      <c r="N101" s="265">
        <f>ROUND($L$101*$K$101,2)</f>
        <v>0</v>
      </c>
      <c r="O101" s="263"/>
      <c r="P101" s="263"/>
      <c r="Q101" s="263"/>
      <c r="R101" s="216" t="s">
        <v>163</v>
      </c>
      <c r="S101" s="19"/>
      <c r="T101" s="101"/>
      <c r="U101" s="102" t="s">
        <v>333</v>
      </c>
      <c r="X101" s="103">
        <v>1.09</v>
      </c>
      <c r="Y101" s="103">
        <f>$X$101*$K$101</f>
        <v>0.1308</v>
      </c>
      <c r="Z101" s="103">
        <v>0</v>
      </c>
      <c r="AA101" s="104">
        <f>$Z$101*$K$101</f>
        <v>0</v>
      </c>
      <c r="AR101" s="64" t="s">
        <v>470</v>
      </c>
      <c r="AT101" s="64" t="s">
        <v>466</v>
      </c>
      <c r="AU101" s="64" t="s">
        <v>370</v>
      </c>
      <c r="AY101" s="6" t="s">
        <v>465</v>
      </c>
      <c r="BE101" s="105">
        <f>IF($U$101="základní",$N$101,0)</f>
        <v>0</v>
      </c>
      <c r="BF101" s="105">
        <f>IF($U$101="snížená",$N$101,0)</f>
        <v>0</v>
      </c>
      <c r="BG101" s="105">
        <f>IF($U$101="zákl. přenesená",$N$101,0)</f>
        <v>0</v>
      </c>
      <c r="BH101" s="105">
        <f>IF($U$101="sníž. přenesená",$N$101,0)</f>
        <v>0</v>
      </c>
      <c r="BI101" s="105">
        <f>IF($U$101="nulová",$N$101,0)</f>
        <v>0</v>
      </c>
      <c r="BJ101" s="64" t="s">
        <v>317</v>
      </c>
      <c r="BK101" s="105">
        <f>ROUND($L$101*$K$101,2)</f>
        <v>0</v>
      </c>
      <c r="BL101" s="64" t="s">
        <v>470</v>
      </c>
      <c r="BM101" s="64" t="s">
        <v>471</v>
      </c>
    </row>
    <row r="102" spans="2:51" s="6" customFormat="1" ht="15.75" customHeight="1">
      <c r="B102" s="106"/>
      <c r="E102" s="107"/>
      <c r="F102" s="266" t="s">
        <v>472</v>
      </c>
      <c r="G102" s="267"/>
      <c r="H102" s="267"/>
      <c r="I102" s="267"/>
      <c r="K102" s="108"/>
      <c r="S102" s="106"/>
      <c r="T102" s="109"/>
      <c r="AA102" s="110"/>
      <c r="AT102" s="108" t="s">
        <v>473</v>
      </c>
      <c r="AU102" s="108" t="s">
        <v>370</v>
      </c>
      <c r="AV102" s="108" t="s">
        <v>317</v>
      </c>
      <c r="AW102" s="108" t="s">
        <v>420</v>
      </c>
      <c r="AX102" s="108" t="s">
        <v>363</v>
      </c>
      <c r="AY102" s="108" t="s">
        <v>465</v>
      </c>
    </row>
    <row r="103" spans="2:51" s="6" customFormat="1" ht="15.75" customHeight="1">
      <c r="B103" s="111"/>
      <c r="E103" s="112"/>
      <c r="F103" s="268" t="s">
        <v>474</v>
      </c>
      <c r="G103" s="269"/>
      <c r="H103" s="269"/>
      <c r="I103" s="269"/>
      <c r="K103" s="114">
        <v>0.12</v>
      </c>
      <c r="S103" s="111"/>
      <c r="T103" s="115"/>
      <c r="AA103" s="116"/>
      <c r="AT103" s="112" t="s">
        <v>473</v>
      </c>
      <c r="AU103" s="112" t="s">
        <v>370</v>
      </c>
      <c r="AV103" s="112" t="s">
        <v>370</v>
      </c>
      <c r="AW103" s="112" t="s">
        <v>420</v>
      </c>
      <c r="AX103" s="112" t="s">
        <v>317</v>
      </c>
      <c r="AY103" s="112" t="s">
        <v>465</v>
      </c>
    </row>
    <row r="104" spans="2:63" s="87" customFormat="1" ht="30.75" customHeight="1">
      <c r="B104" s="88"/>
      <c r="D104" s="95" t="s">
        <v>423</v>
      </c>
      <c r="N104" s="276">
        <f>$BK$104</f>
        <v>0</v>
      </c>
      <c r="O104" s="277"/>
      <c r="P104" s="277"/>
      <c r="Q104" s="277"/>
      <c r="S104" s="88"/>
      <c r="T104" s="91"/>
      <c r="W104" s="92">
        <f>SUM($W$105:$W$139)</f>
        <v>0</v>
      </c>
      <c r="Y104" s="92">
        <f>SUM($Y$105:$Y$139)</f>
        <v>29.657408000000004</v>
      </c>
      <c r="AA104" s="93">
        <f>SUM($AA$105:$AA$139)</f>
        <v>0</v>
      </c>
      <c r="AR104" s="90" t="s">
        <v>317</v>
      </c>
      <c r="AT104" s="90" t="s">
        <v>362</v>
      </c>
      <c r="AU104" s="90" t="s">
        <v>317</v>
      </c>
      <c r="AY104" s="90" t="s">
        <v>465</v>
      </c>
      <c r="BK104" s="94">
        <f>SUM($BK$105:$BK$139)</f>
        <v>0</v>
      </c>
    </row>
    <row r="105" spans="2:65" s="6" customFormat="1" ht="27" customHeight="1">
      <c r="B105" s="19"/>
      <c r="C105" s="96" t="s">
        <v>370</v>
      </c>
      <c r="D105" s="96" t="s">
        <v>466</v>
      </c>
      <c r="E105" s="97" t="s">
        <v>475</v>
      </c>
      <c r="F105" s="262" t="s">
        <v>476</v>
      </c>
      <c r="G105" s="263"/>
      <c r="H105" s="263"/>
      <c r="I105" s="263"/>
      <c r="J105" s="99" t="s">
        <v>477</v>
      </c>
      <c r="K105" s="100">
        <v>536.235</v>
      </c>
      <c r="L105" s="264"/>
      <c r="M105" s="263"/>
      <c r="N105" s="265">
        <f>ROUND($L$105*$K$105,2)</f>
        <v>0</v>
      </c>
      <c r="O105" s="263"/>
      <c r="P105" s="263"/>
      <c r="Q105" s="263"/>
      <c r="R105" s="216" t="s">
        <v>163</v>
      </c>
      <c r="S105" s="19"/>
      <c r="T105" s="101"/>
      <c r="U105" s="102" t="s">
        <v>333</v>
      </c>
      <c r="X105" s="103">
        <v>0.017</v>
      </c>
      <c r="Y105" s="103">
        <f>$X$105*$K$105</f>
        <v>9.115995000000002</v>
      </c>
      <c r="Z105" s="103">
        <v>0</v>
      </c>
      <c r="AA105" s="104">
        <f>$Z$105*$K$105</f>
        <v>0</v>
      </c>
      <c r="AR105" s="64" t="s">
        <v>470</v>
      </c>
      <c r="AT105" s="64" t="s">
        <v>466</v>
      </c>
      <c r="AU105" s="64" t="s">
        <v>370</v>
      </c>
      <c r="AY105" s="6" t="s">
        <v>465</v>
      </c>
      <c r="BE105" s="105">
        <f>IF($U$105="základní",$N$105,0)</f>
        <v>0</v>
      </c>
      <c r="BF105" s="105">
        <f>IF($U$105="snížená",$N$105,0)</f>
        <v>0</v>
      </c>
      <c r="BG105" s="105">
        <f>IF($U$105="zákl. přenesená",$N$105,0)</f>
        <v>0</v>
      </c>
      <c r="BH105" s="105">
        <f>IF($U$105="sníž. přenesená",$N$105,0)</f>
        <v>0</v>
      </c>
      <c r="BI105" s="105">
        <f>IF($U$105="nulová",$N$105,0)</f>
        <v>0</v>
      </c>
      <c r="BJ105" s="64" t="s">
        <v>317</v>
      </c>
      <c r="BK105" s="105">
        <f>ROUND($L$105*$K$105,2)</f>
        <v>0</v>
      </c>
      <c r="BL105" s="64" t="s">
        <v>470</v>
      </c>
      <c r="BM105" s="64" t="s">
        <v>478</v>
      </c>
    </row>
    <row r="106" spans="2:51" s="6" customFormat="1" ht="15.75" customHeight="1">
      <c r="B106" s="106"/>
      <c r="E106" s="107"/>
      <c r="F106" s="266" t="s">
        <v>479</v>
      </c>
      <c r="G106" s="267"/>
      <c r="H106" s="267"/>
      <c r="I106" s="267"/>
      <c r="K106" s="108"/>
      <c r="S106" s="106"/>
      <c r="T106" s="109"/>
      <c r="AA106" s="110"/>
      <c r="AT106" s="108" t="s">
        <v>473</v>
      </c>
      <c r="AU106" s="108" t="s">
        <v>370</v>
      </c>
      <c r="AV106" s="108" t="s">
        <v>317</v>
      </c>
      <c r="AW106" s="108" t="s">
        <v>420</v>
      </c>
      <c r="AX106" s="108" t="s">
        <v>363</v>
      </c>
      <c r="AY106" s="108" t="s">
        <v>465</v>
      </c>
    </row>
    <row r="107" spans="2:51" s="6" customFormat="1" ht="15.75" customHeight="1">
      <c r="B107" s="111"/>
      <c r="E107" s="112"/>
      <c r="F107" s="268" t="s">
        <v>480</v>
      </c>
      <c r="G107" s="269"/>
      <c r="H107" s="269"/>
      <c r="I107" s="269"/>
      <c r="K107" s="114">
        <v>78.098</v>
      </c>
      <c r="S107" s="111"/>
      <c r="T107" s="115"/>
      <c r="AA107" s="116"/>
      <c r="AT107" s="112" t="s">
        <v>473</v>
      </c>
      <c r="AU107" s="112" t="s">
        <v>370</v>
      </c>
      <c r="AV107" s="112" t="s">
        <v>370</v>
      </c>
      <c r="AW107" s="112" t="s">
        <v>420</v>
      </c>
      <c r="AX107" s="112" t="s">
        <v>363</v>
      </c>
      <c r="AY107" s="112" t="s">
        <v>465</v>
      </c>
    </row>
    <row r="108" spans="2:51" s="6" customFormat="1" ht="15.75" customHeight="1">
      <c r="B108" s="111"/>
      <c r="E108" s="112"/>
      <c r="F108" s="268" t="s">
        <v>481</v>
      </c>
      <c r="G108" s="269"/>
      <c r="H108" s="269"/>
      <c r="I108" s="269"/>
      <c r="K108" s="114">
        <v>22.598</v>
      </c>
      <c r="S108" s="111"/>
      <c r="T108" s="115"/>
      <c r="AA108" s="116"/>
      <c r="AT108" s="112" t="s">
        <v>473</v>
      </c>
      <c r="AU108" s="112" t="s">
        <v>370</v>
      </c>
      <c r="AV108" s="112" t="s">
        <v>370</v>
      </c>
      <c r="AW108" s="112" t="s">
        <v>420</v>
      </c>
      <c r="AX108" s="112" t="s">
        <v>363</v>
      </c>
      <c r="AY108" s="112" t="s">
        <v>465</v>
      </c>
    </row>
    <row r="109" spans="2:51" s="6" customFormat="1" ht="15.75" customHeight="1">
      <c r="B109" s="111"/>
      <c r="E109" s="112"/>
      <c r="F109" s="268" t="s">
        <v>482</v>
      </c>
      <c r="G109" s="269"/>
      <c r="H109" s="269"/>
      <c r="I109" s="269"/>
      <c r="K109" s="114">
        <v>41.34</v>
      </c>
      <c r="S109" s="111"/>
      <c r="T109" s="115"/>
      <c r="AA109" s="116"/>
      <c r="AT109" s="112" t="s">
        <v>473</v>
      </c>
      <c r="AU109" s="112" t="s">
        <v>370</v>
      </c>
      <c r="AV109" s="112" t="s">
        <v>370</v>
      </c>
      <c r="AW109" s="112" t="s">
        <v>420</v>
      </c>
      <c r="AX109" s="112" t="s">
        <v>363</v>
      </c>
      <c r="AY109" s="112" t="s">
        <v>465</v>
      </c>
    </row>
    <row r="110" spans="2:51" s="6" customFormat="1" ht="15.75" customHeight="1">
      <c r="B110" s="111"/>
      <c r="E110" s="112"/>
      <c r="F110" s="268" t="s">
        <v>483</v>
      </c>
      <c r="G110" s="269"/>
      <c r="H110" s="269"/>
      <c r="I110" s="269"/>
      <c r="K110" s="114">
        <v>5.16</v>
      </c>
      <c r="S110" s="111"/>
      <c r="T110" s="115"/>
      <c r="AA110" s="116"/>
      <c r="AT110" s="112" t="s">
        <v>473</v>
      </c>
      <c r="AU110" s="112" t="s">
        <v>370</v>
      </c>
      <c r="AV110" s="112" t="s">
        <v>370</v>
      </c>
      <c r="AW110" s="112" t="s">
        <v>420</v>
      </c>
      <c r="AX110" s="112" t="s">
        <v>363</v>
      </c>
      <c r="AY110" s="112" t="s">
        <v>465</v>
      </c>
    </row>
    <row r="111" spans="2:51" s="6" customFormat="1" ht="15.75" customHeight="1">
      <c r="B111" s="111"/>
      <c r="E111" s="112"/>
      <c r="F111" s="268" t="s">
        <v>484</v>
      </c>
      <c r="G111" s="269"/>
      <c r="H111" s="269"/>
      <c r="I111" s="269"/>
      <c r="K111" s="114">
        <v>3.48</v>
      </c>
      <c r="S111" s="111"/>
      <c r="T111" s="115"/>
      <c r="AA111" s="116"/>
      <c r="AT111" s="112" t="s">
        <v>473</v>
      </c>
      <c r="AU111" s="112" t="s">
        <v>370</v>
      </c>
      <c r="AV111" s="112" t="s">
        <v>370</v>
      </c>
      <c r="AW111" s="112" t="s">
        <v>420</v>
      </c>
      <c r="AX111" s="112" t="s">
        <v>363</v>
      </c>
      <c r="AY111" s="112" t="s">
        <v>465</v>
      </c>
    </row>
    <row r="112" spans="2:51" s="6" customFormat="1" ht="15.75" customHeight="1">
      <c r="B112" s="111"/>
      <c r="E112" s="112"/>
      <c r="F112" s="268" t="s">
        <v>485</v>
      </c>
      <c r="G112" s="269"/>
      <c r="H112" s="269"/>
      <c r="I112" s="269"/>
      <c r="K112" s="114">
        <v>2.7</v>
      </c>
      <c r="S112" s="111"/>
      <c r="T112" s="115"/>
      <c r="AA112" s="116"/>
      <c r="AT112" s="112" t="s">
        <v>473</v>
      </c>
      <c r="AU112" s="112" t="s">
        <v>370</v>
      </c>
      <c r="AV112" s="112" t="s">
        <v>370</v>
      </c>
      <c r="AW112" s="112" t="s">
        <v>420</v>
      </c>
      <c r="AX112" s="112" t="s">
        <v>363</v>
      </c>
      <c r="AY112" s="112" t="s">
        <v>465</v>
      </c>
    </row>
    <row r="113" spans="2:51" s="6" customFormat="1" ht="15.75" customHeight="1">
      <c r="B113" s="111"/>
      <c r="E113" s="112"/>
      <c r="F113" s="268" t="s">
        <v>486</v>
      </c>
      <c r="G113" s="269"/>
      <c r="H113" s="269"/>
      <c r="I113" s="269"/>
      <c r="K113" s="114">
        <v>7.62</v>
      </c>
      <c r="S113" s="111"/>
      <c r="T113" s="115"/>
      <c r="AA113" s="116"/>
      <c r="AT113" s="112" t="s">
        <v>473</v>
      </c>
      <c r="AU113" s="112" t="s">
        <v>370</v>
      </c>
      <c r="AV113" s="112" t="s">
        <v>370</v>
      </c>
      <c r="AW113" s="112" t="s">
        <v>420</v>
      </c>
      <c r="AX113" s="112" t="s">
        <v>363</v>
      </c>
      <c r="AY113" s="112" t="s">
        <v>465</v>
      </c>
    </row>
    <row r="114" spans="2:51" s="6" customFormat="1" ht="15.75" customHeight="1">
      <c r="B114" s="111"/>
      <c r="E114" s="112"/>
      <c r="F114" s="268" t="s">
        <v>487</v>
      </c>
      <c r="G114" s="269"/>
      <c r="H114" s="269"/>
      <c r="I114" s="269"/>
      <c r="K114" s="114">
        <v>2.7</v>
      </c>
      <c r="S114" s="111"/>
      <c r="T114" s="115"/>
      <c r="AA114" s="116"/>
      <c r="AT114" s="112" t="s">
        <v>473</v>
      </c>
      <c r="AU114" s="112" t="s">
        <v>370</v>
      </c>
      <c r="AV114" s="112" t="s">
        <v>370</v>
      </c>
      <c r="AW114" s="112" t="s">
        <v>420</v>
      </c>
      <c r="AX114" s="112" t="s">
        <v>363</v>
      </c>
      <c r="AY114" s="112" t="s">
        <v>465</v>
      </c>
    </row>
    <row r="115" spans="2:51" s="6" customFormat="1" ht="15.75" customHeight="1">
      <c r="B115" s="111"/>
      <c r="E115" s="112"/>
      <c r="F115" s="268" t="s">
        <v>488</v>
      </c>
      <c r="G115" s="269"/>
      <c r="H115" s="269"/>
      <c r="I115" s="269"/>
      <c r="K115" s="114">
        <v>26.26</v>
      </c>
      <c r="S115" s="111"/>
      <c r="T115" s="115"/>
      <c r="AA115" s="116"/>
      <c r="AT115" s="112" t="s">
        <v>473</v>
      </c>
      <c r="AU115" s="112" t="s">
        <v>370</v>
      </c>
      <c r="AV115" s="112" t="s">
        <v>370</v>
      </c>
      <c r="AW115" s="112" t="s">
        <v>420</v>
      </c>
      <c r="AX115" s="112" t="s">
        <v>363</v>
      </c>
      <c r="AY115" s="112" t="s">
        <v>465</v>
      </c>
    </row>
    <row r="116" spans="2:51" s="6" customFormat="1" ht="15.75" customHeight="1">
      <c r="B116" s="111"/>
      <c r="E116" s="112"/>
      <c r="F116" s="268" t="s">
        <v>489</v>
      </c>
      <c r="G116" s="269"/>
      <c r="H116" s="269"/>
      <c r="I116" s="269"/>
      <c r="K116" s="114">
        <v>53.3</v>
      </c>
      <c r="S116" s="111"/>
      <c r="T116" s="115"/>
      <c r="AA116" s="116"/>
      <c r="AT116" s="112" t="s">
        <v>473</v>
      </c>
      <c r="AU116" s="112" t="s">
        <v>370</v>
      </c>
      <c r="AV116" s="112" t="s">
        <v>370</v>
      </c>
      <c r="AW116" s="112" t="s">
        <v>420</v>
      </c>
      <c r="AX116" s="112" t="s">
        <v>363</v>
      </c>
      <c r="AY116" s="112" t="s">
        <v>465</v>
      </c>
    </row>
    <row r="117" spans="2:51" s="6" customFormat="1" ht="15.75" customHeight="1">
      <c r="B117" s="111"/>
      <c r="E117" s="112"/>
      <c r="F117" s="268" t="s">
        <v>490</v>
      </c>
      <c r="G117" s="269"/>
      <c r="H117" s="269"/>
      <c r="I117" s="269"/>
      <c r="K117" s="114">
        <v>127.995</v>
      </c>
      <c r="S117" s="111"/>
      <c r="T117" s="115"/>
      <c r="AA117" s="116"/>
      <c r="AT117" s="112" t="s">
        <v>473</v>
      </c>
      <c r="AU117" s="112" t="s">
        <v>370</v>
      </c>
      <c r="AV117" s="112" t="s">
        <v>370</v>
      </c>
      <c r="AW117" s="112" t="s">
        <v>420</v>
      </c>
      <c r="AX117" s="112" t="s">
        <v>363</v>
      </c>
      <c r="AY117" s="112" t="s">
        <v>465</v>
      </c>
    </row>
    <row r="118" spans="2:51" s="6" customFormat="1" ht="15.75" customHeight="1">
      <c r="B118" s="111"/>
      <c r="E118" s="112"/>
      <c r="F118" s="268" t="s">
        <v>491</v>
      </c>
      <c r="G118" s="269"/>
      <c r="H118" s="269"/>
      <c r="I118" s="269"/>
      <c r="K118" s="114">
        <v>17.94</v>
      </c>
      <c r="S118" s="111"/>
      <c r="T118" s="115"/>
      <c r="AA118" s="116"/>
      <c r="AT118" s="112" t="s">
        <v>473</v>
      </c>
      <c r="AU118" s="112" t="s">
        <v>370</v>
      </c>
      <c r="AV118" s="112" t="s">
        <v>370</v>
      </c>
      <c r="AW118" s="112" t="s">
        <v>420</v>
      </c>
      <c r="AX118" s="112" t="s">
        <v>363</v>
      </c>
      <c r="AY118" s="112" t="s">
        <v>465</v>
      </c>
    </row>
    <row r="119" spans="2:51" s="6" customFormat="1" ht="15.75" customHeight="1">
      <c r="B119" s="111"/>
      <c r="E119" s="112"/>
      <c r="F119" s="268" t="s">
        <v>492</v>
      </c>
      <c r="G119" s="269"/>
      <c r="H119" s="269"/>
      <c r="I119" s="269"/>
      <c r="K119" s="114">
        <v>40.538</v>
      </c>
      <c r="S119" s="111"/>
      <c r="T119" s="115"/>
      <c r="AA119" s="116"/>
      <c r="AT119" s="112" t="s">
        <v>473</v>
      </c>
      <c r="AU119" s="112" t="s">
        <v>370</v>
      </c>
      <c r="AV119" s="112" t="s">
        <v>370</v>
      </c>
      <c r="AW119" s="112" t="s">
        <v>420</v>
      </c>
      <c r="AX119" s="112" t="s">
        <v>363</v>
      </c>
      <c r="AY119" s="112" t="s">
        <v>465</v>
      </c>
    </row>
    <row r="120" spans="2:51" s="6" customFormat="1" ht="15.75" customHeight="1">
      <c r="B120" s="111"/>
      <c r="E120" s="112"/>
      <c r="F120" s="268" t="s">
        <v>493</v>
      </c>
      <c r="G120" s="269"/>
      <c r="H120" s="269"/>
      <c r="I120" s="269"/>
      <c r="K120" s="114">
        <v>24.15</v>
      </c>
      <c r="S120" s="111"/>
      <c r="T120" s="115"/>
      <c r="AA120" s="116"/>
      <c r="AT120" s="112" t="s">
        <v>473</v>
      </c>
      <c r="AU120" s="112" t="s">
        <v>370</v>
      </c>
      <c r="AV120" s="112" t="s">
        <v>370</v>
      </c>
      <c r="AW120" s="112" t="s">
        <v>420</v>
      </c>
      <c r="AX120" s="112" t="s">
        <v>363</v>
      </c>
      <c r="AY120" s="112" t="s">
        <v>465</v>
      </c>
    </row>
    <row r="121" spans="2:51" s="6" customFormat="1" ht="15.75" customHeight="1">
      <c r="B121" s="111"/>
      <c r="E121" s="112"/>
      <c r="F121" s="268" t="s">
        <v>494</v>
      </c>
      <c r="G121" s="269"/>
      <c r="H121" s="269"/>
      <c r="I121" s="269"/>
      <c r="K121" s="114">
        <v>30.533</v>
      </c>
      <c r="S121" s="111"/>
      <c r="T121" s="115"/>
      <c r="AA121" s="116"/>
      <c r="AT121" s="112" t="s">
        <v>473</v>
      </c>
      <c r="AU121" s="112" t="s">
        <v>370</v>
      </c>
      <c r="AV121" s="112" t="s">
        <v>370</v>
      </c>
      <c r="AW121" s="112" t="s">
        <v>420</v>
      </c>
      <c r="AX121" s="112" t="s">
        <v>363</v>
      </c>
      <c r="AY121" s="112" t="s">
        <v>465</v>
      </c>
    </row>
    <row r="122" spans="2:51" s="6" customFormat="1" ht="15.75" customHeight="1">
      <c r="B122" s="111"/>
      <c r="E122" s="112"/>
      <c r="F122" s="268" t="s">
        <v>495</v>
      </c>
      <c r="G122" s="269"/>
      <c r="H122" s="269"/>
      <c r="I122" s="269"/>
      <c r="K122" s="114">
        <v>38.985</v>
      </c>
      <c r="S122" s="111"/>
      <c r="T122" s="115"/>
      <c r="AA122" s="116"/>
      <c r="AT122" s="112" t="s">
        <v>473</v>
      </c>
      <c r="AU122" s="112" t="s">
        <v>370</v>
      </c>
      <c r="AV122" s="112" t="s">
        <v>370</v>
      </c>
      <c r="AW122" s="112" t="s">
        <v>420</v>
      </c>
      <c r="AX122" s="112" t="s">
        <v>363</v>
      </c>
      <c r="AY122" s="112" t="s">
        <v>465</v>
      </c>
    </row>
    <row r="123" spans="2:51" s="6" customFormat="1" ht="15.75" customHeight="1">
      <c r="B123" s="106"/>
      <c r="E123" s="108"/>
      <c r="F123" s="266" t="s">
        <v>496</v>
      </c>
      <c r="G123" s="267"/>
      <c r="H123" s="267"/>
      <c r="I123" s="267"/>
      <c r="K123" s="108"/>
      <c r="S123" s="106"/>
      <c r="T123" s="109"/>
      <c r="AA123" s="110"/>
      <c r="AT123" s="108" t="s">
        <v>473</v>
      </c>
      <c r="AU123" s="108" t="s">
        <v>370</v>
      </c>
      <c r="AV123" s="108" t="s">
        <v>317</v>
      </c>
      <c r="AW123" s="108" t="s">
        <v>420</v>
      </c>
      <c r="AX123" s="108" t="s">
        <v>363</v>
      </c>
      <c r="AY123" s="108" t="s">
        <v>465</v>
      </c>
    </row>
    <row r="124" spans="2:51" s="6" customFormat="1" ht="15.75" customHeight="1">
      <c r="B124" s="111"/>
      <c r="E124" s="112"/>
      <c r="F124" s="268" t="s">
        <v>497</v>
      </c>
      <c r="G124" s="269"/>
      <c r="H124" s="269"/>
      <c r="I124" s="269"/>
      <c r="K124" s="114">
        <v>12.838</v>
      </c>
      <c r="S124" s="111"/>
      <c r="T124" s="115"/>
      <c r="AA124" s="116"/>
      <c r="AT124" s="112" t="s">
        <v>473</v>
      </c>
      <c r="AU124" s="112" t="s">
        <v>370</v>
      </c>
      <c r="AV124" s="112" t="s">
        <v>370</v>
      </c>
      <c r="AW124" s="112" t="s">
        <v>420</v>
      </c>
      <c r="AX124" s="112" t="s">
        <v>363</v>
      </c>
      <c r="AY124" s="112" t="s">
        <v>465</v>
      </c>
    </row>
    <row r="125" spans="2:51" s="6" customFormat="1" ht="15.75" customHeight="1">
      <c r="B125" s="117"/>
      <c r="E125" s="118" t="s">
        <v>390</v>
      </c>
      <c r="F125" s="270" t="s">
        <v>498</v>
      </c>
      <c r="G125" s="271"/>
      <c r="H125" s="271"/>
      <c r="I125" s="271"/>
      <c r="K125" s="119">
        <v>536.235</v>
      </c>
      <c r="S125" s="117"/>
      <c r="T125" s="120"/>
      <c r="AA125" s="121"/>
      <c r="AT125" s="118" t="s">
        <v>473</v>
      </c>
      <c r="AU125" s="118" t="s">
        <v>370</v>
      </c>
      <c r="AV125" s="118" t="s">
        <v>470</v>
      </c>
      <c r="AW125" s="118" t="s">
        <v>420</v>
      </c>
      <c r="AX125" s="118" t="s">
        <v>317</v>
      </c>
      <c r="AY125" s="118" t="s">
        <v>465</v>
      </c>
    </row>
    <row r="126" spans="2:65" s="6" customFormat="1" ht="27" customHeight="1">
      <c r="B126" s="19"/>
      <c r="C126" s="96" t="s">
        <v>499</v>
      </c>
      <c r="D126" s="96" t="s">
        <v>466</v>
      </c>
      <c r="E126" s="97" t="s">
        <v>500</v>
      </c>
      <c r="F126" s="262" t="s">
        <v>501</v>
      </c>
      <c r="G126" s="263"/>
      <c r="H126" s="263"/>
      <c r="I126" s="263"/>
      <c r="J126" s="99" t="s">
        <v>477</v>
      </c>
      <c r="K126" s="100">
        <v>1.8</v>
      </c>
      <c r="L126" s="264"/>
      <c r="M126" s="263"/>
      <c r="N126" s="265">
        <f>ROUND($L$126*$K$126,2)</f>
        <v>0</v>
      </c>
      <c r="O126" s="263"/>
      <c r="P126" s="263"/>
      <c r="Q126" s="263"/>
      <c r="R126" s="216" t="s">
        <v>163</v>
      </c>
      <c r="S126" s="19"/>
      <c r="T126" s="101"/>
      <c r="U126" s="102" t="s">
        <v>333</v>
      </c>
      <c r="X126" s="103">
        <v>0.04773</v>
      </c>
      <c r="Y126" s="103">
        <f>$X$126*$K$126</f>
        <v>0.085914</v>
      </c>
      <c r="Z126" s="103">
        <v>0</v>
      </c>
      <c r="AA126" s="104">
        <f>$Z$126*$K$126</f>
        <v>0</v>
      </c>
      <c r="AR126" s="64" t="s">
        <v>470</v>
      </c>
      <c r="AT126" s="64" t="s">
        <v>466</v>
      </c>
      <c r="AU126" s="64" t="s">
        <v>370</v>
      </c>
      <c r="AY126" s="6" t="s">
        <v>465</v>
      </c>
      <c r="BE126" s="105">
        <f>IF($U$126="základní",$N$126,0)</f>
        <v>0</v>
      </c>
      <c r="BF126" s="105">
        <f>IF($U$126="snížená",$N$126,0)</f>
        <v>0</v>
      </c>
      <c r="BG126" s="105">
        <f>IF($U$126="zákl. přenesená",$N$126,0)</f>
        <v>0</v>
      </c>
      <c r="BH126" s="105">
        <f>IF($U$126="sníž. přenesená",$N$126,0)</f>
        <v>0</v>
      </c>
      <c r="BI126" s="105">
        <f>IF($U$126="nulová",$N$126,0)</f>
        <v>0</v>
      </c>
      <c r="BJ126" s="64" t="s">
        <v>317</v>
      </c>
      <c r="BK126" s="105">
        <f>ROUND($L$126*$K$126,2)</f>
        <v>0</v>
      </c>
      <c r="BL126" s="64" t="s">
        <v>470</v>
      </c>
      <c r="BM126" s="64" t="s">
        <v>502</v>
      </c>
    </row>
    <row r="127" spans="2:51" s="6" customFormat="1" ht="15.75" customHeight="1">
      <c r="B127" s="111"/>
      <c r="E127" s="113"/>
      <c r="F127" s="268" t="s">
        <v>503</v>
      </c>
      <c r="G127" s="269"/>
      <c r="H127" s="269"/>
      <c r="I127" s="269"/>
      <c r="K127" s="114">
        <v>1.8</v>
      </c>
      <c r="S127" s="111"/>
      <c r="T127" s="115"/>
      <c r="AA127" s="116"/>
      <c r="AT127" s="112" t="s">
        <v>473</v>
      </c>
      <c r="AU127" s="112" t="s">
        <v>370</v>
      </c>
      <c r="AV127" s="112" t="s">
        <v>370</v>
      </c>
      <c r="AW127" s="112" t="s">
        <v>420</v>
      </c>
      <c r="AX127" s="112" t="s">
        <v>317</v>
      </c>
      <c r="AY127" s="112" t="s">
        <v>465</v>
      </c>
    </row>
    <row r="128" spans="2:65" s="6" customFormat="1" ht="15.75" customHeight="1">
      <c r="B128" s="19"/>
      <c r="C128" s="96" t="s">
        <v>470</v>
      </c>
      <c r="D128" s="96" t="s">
        <v>466</v>
      </c>
      <c r="E128" s="97" t="s">
        <v>504</v>
      </c>
      <c r="F128" s="262" t="s">
        <v>505</v>
      </c>
      <c r="G128" s="263"/>
      <c r="H128" s="263"/>
      <c r="I128" s="263"/>
      <c r="J128" s="99" t="s">
        <v>477</v>
      </c>
      <c r="K128" s="100">
        <v>198.05</v>
      </c>
      <c r="L128" s="264"/>
      <c r="M128" s="263"/>
      <c r="N128" s="265">
        <f>ROUND($L$128*$K$128,2)</f>
        <v>0</v>
      </c>
      <c r="O128" s="263"/>
      <c r="P128" s="263"/>
      <c r="Q128" s="263"/>
      <c r="R128" s="216" t="s">
        <v>163</v>
      </c>
      <c r="S128" s="19"/>
      <c r="T128" s="101"/>
      <c r="U128" s="102" t="s">
        <v>333</v>
      </c>
      <c r="X128" s="103">
        <v>0.102</v>
      </c>
      <c r="Y128" s="103">
        <f>$X$128*$K$128</f>
        <v>20.2011</v>
      </c>
      <c r="Z128" s="103">
        <v>0</v>
      </c>
      <c r="AA128" s="104">
        <f>$Z$128*$K$128</f>
        <v>0</v>
      </c>
      <c r="AR128" s="64" t="s">
        <v>470</v>
      </c>
      <c r="AT128" s="64" t="s">
        <v>466</v>
      </c>
      <c r="AU128" s="64" t="s">
        <v>370</v>
      </c>
      <c r="AY128" s="6" t="s">
        <v>465</v>
      </c>
      <c r="BE128" s="105">
        <f>IF($U$128="základní",$N$128,0)</f>
        <v>0</v>
      </c>
      <c r="BF128" s="105">
        <f>IF($U$128="snížená",$N$128,0)</f>
        <v>0</v>
      </c>
      <c r="BG128" s="105">
        <f>IF($U$128="zákl. přenesená",$N$128,0)</f>
        <v>0</v>
      </c>
      <c r="BH128" s="105">
        <f>IF($U$128="sníž. přenesená",$N$128,0)</f>
        <v>0</v>
      </c>
      <c r="BI128" s="105">
        <f>IF($U$128="nulová",$N$128,0)</f>
        <v>0</v>
      </c>
      <c r="BJ128" s="64" t="s">
        <v>317</v>
      </c>
      <c r="BK128" s="105">
        <f>ROUND($L$128*$K$128,2)</f>
        <v>0</v>
      </c>
      <c r="BL128" s="64" t="s">
        <v>470</v>
      </c>
      <c r="BM128" s="64" t="s">
        <v>506</v>
      </c>
    </row>
    <row r="129" spans="2:51" s="6" customFormat="1" ht="15.75" customHeight="1">
      <c r="B129" s="106"/>
      <c r="E129" s="107"/>
      <c r="F129" s="266" t="s">
        <v>507</v>
      </c>
      <c r="G129" s="267"/>
      <c r="H129" s="267"/>
      <c r="I129" s="267"/>
      <c r="K129" s="108"/>
      <c r="S129" s="106"/>
      <c r="T129" s="109"/>
      <c r="AA129" s="110"/>
      <c r="AT129" s="108" t="s">
        <v>473</v>
      </c>
      <c r="AU129" s="108" t="s">
        <v>370</v>
      </c>
      <c r="AV129" s="108" t="s">
        <v>317</v>
      </c>
      <c r="AW129" s="108" t="s">
        <v>420</v>
      </c>
      <c r="AX129" s="108" t="s">
        <v>363</v>
      </c>
      <c r="AY129" s="108" t="s">
        <v>465</v>
      </c>
    </row>
    <row r="130" spans="2:51" s="6" customFormat="1" ht="15.75" customHeight="1">
      <c r="B130" s="111"/>
      <c r="E130" s="112"/>
      <c r="F130" s="268" t="s">
        <v>508</v>
      </c>
      <c r="G130" s="269"/>
      <c r="H130" s="269"/>
      <c r="I130" s="269"/>
      <c r="K130" s="114">
        <v>196.1</v>
      </c>
      <c r="S130" s="111"/>
      <c r="T130" s="115"/>
      <c r="AA130" s="116"/>
      <c r="AT130" s="112" t="s">
        <v>473</v>
      </c>
      <c r="AU130" s="112" t="s">
        <v>370</v>
      </c>
      <c r="AV130" s="112" t="s">
        <v>370</v>
      </c>
      <c r="AW130" s="112" t="s">
        <v>420</v>
      </c>
      <c r="AX130" s="112" t="s">
        <v>363</v>
      </c>
      <c r="AY130" s="112" t="s">
        <v>465</v>
      </c>
    </row>
    <row r="131" spans="2:51" s="6" customFormat="1" ht="15.75" customHeight="1">
      <c r="B131" s="106"/>
      <c r="E131" s="108"/>
      <c r="F131" s="266" t="s">
        <v>496</v>
      </c>
      <c r="G131" s="267"/>
      <c r="H131" s="267"/>
      <c r="I131" s="267"/>
      <c r="K131" s="108"/>
      <c r="S131" s="106"/>
      <c r="T131" s="109"/>
      <c r="AA131" s="110"/>
      <c r="AT131" s="108" t="s">
        <v>473</v>
      </c>
      <c r="AU131" s="108" t="s">
        <v>370</v>
      </c>
      <c r="AV131" s="108" t="s">
        <v>317</v>
      </c>
      <c r="AW131" s="108" t="s">
        <v>420</v>
      </c>
      <c r="AX131" s="108" t="s">
        <v>363</v>
      </c>
      <c r="AY131" s="108" t="s">
        <v>465</v>
      </c>
    </row>
    <row r="132" spans="2:51" s="6" customFormat="1" ht="15.75" customHeight="1">
      <c r="B132" s="111"/>
      <c r="E132" s="112"/>
      <c r="F132" s="268" t="s">
        <v>509</v>
      </c>
      <c r="G132" s="269"/>
      <c r="H132" s="269"/>
      <c r="I132" s="269"/>
      <c r="K132" s="114">
        <v>1.95</v>
      </c>
      <c r="S132" s="111"/>
      <c r="T132" s="115"/>
      <c r="AA132" s="116"/>
      <c r="AT132" s="112" t="s">
        <v>473</v>
      </c>
      <c r="AU132" s="112" t="s">
        <v>370</v>
      </c>
      <c r="AV132" s="112" t="s">
        <v>370</v>
      </c>
      <c r="AW132" s="112" t="s">
        <v>420</v>
      </c>
      <c r="AX132" s="112" t="s">
        <v>363</v>
      </c>
      <c r="AY132" s="112" t="s">
        <v>465</v>
      </c>
    </row>
    <row r="133" spans="2:51" s="6" customFormat="1" ht="15.75" customHeight="1">
      <c r="B133" s="117"/>
      <c r="E133" s="118"/>
      <c r="F133" s="270" t="s">
        <v>498</v>
      </c>
      <c r="G133" s="271"/>
      <c r="H133" s="271"/>
      <c r="I133" s="271"/>
      <c r="K133" s="119">
        <v>198.05</v>
      </c>
      <c r="S133" s="117"/>
      <c r="T133" s="120"/>
      <c r="AA133" s="121"/>
      <c r="AT133" s="118" t="s">
        <v>473</v>
      </c>
      <c r="AU133" s="118" t="s">
        <v>370</v>
      </c>
      <c r="AV133" s="118" t="s">
        <v>470</v>
      </c>
      <c r="AW133" s="118" t="s">
        <v>420</v>
      </c>
      <c r="AX133" s="118" t="s">
        <v>317</v>
      </c>
      <c r="AY133" s="118" t="s">
        <v>465</v>
      </c>
    </row>
    <row r="134" spans="2:65" s="6" customFormat="1" ht="27" customHeight="1">
      <c r="B134" s="19"/>
      <c r="C134" s="96" t="s">
        <v>510</v>
      </c>
      <c r="D134" s="96" t="s">
        <v>466</v>
      </c>
      <c r="E134" s="97" t="s">
        <v>511</v>
      </c>
      <c r="F134" s="262" t="s">
        <v>512</v>
      </c>
      <c r="G134" s="263"/>
      <c r="H134" s="263"/>
      <c r="I134" s="263"/>
      <c r="J134" s="99" t="s">
        <v>513</v>
      </c>
      <c r="K134" s="100">
        <v>9.45</v>
      </c>
      <c r="L134" s="264"/>
      <c r="M134" s="263"/>
      <c r="N134" s="265">
        <f>ROUND($L$134*$K$134,2)</f>
        <v>0</v>
      </c>
      <c r="O134" s="263"/>
      <c r="P134" s="263"/>
      <c r="Q134" s="263"/>
      <c r="R134" s="216" t="s">
        <v>163</v>
      </c>
      <c r="S134" s="19"/>
      <c r="T134" s="101"/>
      <c r="U134" s="102" t="s">
        <v>333</v>
      </c>
      <c r="X134" s="103">
        <v>0.02542</v>
      </c>
      <c r="Y134" s="103">
        <f>$X$134*$K$134</f>
        <v>0.240219</v>
      </c>
      <c r="Z134" s="103">
        <v>0</v>
      </c>
      <c r="AA134" s="104">
        <f>$Z$134*$K$134</f>
        <v>0</v>
      </c>
      <c r="AR134" s="64" t="s">
        <v>470</v>
      </c>
      <c r="AT134" s="64" t="s">
        <v>466</v>
      </c>
      <c r="AU134" s="64" t="s">
        <v>370</v>
      </c>
      <c r="AY134" s="6" t="s">
        <v>465</v>
      </c>
      <c r="BE134" s="105">
        <f>IF($U$134="základní",$N$134,0)</f>
        <v>0</v>
      </c>
      <c r="BF134" s="105">
        <f>IF($U$134="snížená",$N$134,0)</f>
        <v>0</v>
      </c>
      <c r="BG134" s="105">
        <f>IF($U$134="zákl. přenesená",$N$134,0)</f>
        <v>0</v>
      </c>
      <c r="BH134" s="105">
        <f>IF($U$134="sníž. přenesená",$N$134,0)</f>
        <v>0</v>
      </c>
      <c r="BI134" s="105">
        <f>IF($U$134="nulová",$N$134,0)</f>
        <v>0</v>
      </c>
      <c r="BJ134" s="64" t="s">
        <v>317</v>
      </c>
      <c r="BK134" s="105">
        <f>ROUND($L$134*$K$134,2)</f>
        <v>0</v>
      </c>
      <c r="BL134" s="64" t="s">
        <v>470</v>
      </c>
      <c r="BM134" s="64" t="s">
        <v>514</v>
      </c>
    </row>
    <row r="135" spans="2:51" s="6" customFormat="1" ht="15.75" customHeight="1">
      <c r="B135" s="111"/>
      <c r="E135" s="113"/>
      <c r="F135" s="268" t="s">
        <v>515</v>
      </c>
      <c r="G135" s="269"/>
      <c r="H135" s="269"/>
      <c r="I135" s="269"/>
      <c r="K135" s="114">
        <v>9.45</v>
      </c>
      <c r="S135" s="111"/>
      <c r="T135" s="115"/>
      <c r="AA135" s="116"/>
      <c r="AT135" s="112" t="s">
        <v>473</v>
      </c>
      <c r="AU135" s="112" t="s">
        <v>370</v>
      </c>
      <c r="AV135" s="112" t="s">
        <v>370</v>
      </c>
      <c r="AW135" s="112" t="s">
        <v>420</v>
      </c>
      <c r="AX135" s="112" t="s">
        <v>317</v>
      </c>
      <c r="AY135" s="112" t="s">
        <v>465</v>
      </c>
    </row>
    <row r="136" spans="2:65" s="6" customFormat="1" ht="27" customHeight="1">
      <c r="B136" s="19"/>
      <c r="C136" s="96" t="s">
        <v>516</v>
      </c>
      <c r="D136" s="96" t="s">
        <v>466</v>
      </c>
      <c r="E136" s="97" t="s">
        <v>517</v>
      </c>
      <c r="F136" s="262" t="s">
        <v>518</v>
      </c>
      <c r="G136" s="263"/>
      <c r="H136" s="263"/>
      <c r="I136" s="263"/>
      <c r="J136" s="99" t="s">
        <v>513</v>
      </c>
      <c r="K136" s="100">
        <v>1</v>
      </c>
      <c r="L136" s="264"/>
      <c r="M136" s="263"/>
      <c r="N136" s="265">
        <f>ROUND($L$136*$K$136,2)</f>
        <v>0</v>
      </c>
      <c r="O136" s="263"/>
      <c r="P136" s="263"/>
      <c r="Q136" s="263"/>
      <c r="R136" s="216" t="s">
        <v>163</v>
      </c>
      <c r="S136" s="19"/>
      <c r="T136" s="101"/>
      <c r="U136" s="102" t="s">
        <v>333</v>
      </c>
      <c r="X136" s="103">
        <v>0.00048</v>
      </c>
      <c r="Y136" s="103">
        <f>$X$136*$K$136</f>
        <v>0.00048</v>
      </c>
      <c r="Z136" s="103">
        <v>0</v>
      </c>
      <c r="AA136" s="104">
        <f>$Z$136*$K$136</f>
        <v>0</v>
      </c>
      <c r="AR136" s="64" t="s">
        <v>470</v>
      </c>
      <c r="AT136" s="64" t="s">
        <v>466</v>
      </c>
      <c r="AU136" s="64" t="s">
        <v>370</v>
      </c>
      <c r="AY136" s="6" t="s">
        <v>465</v>
      </c>
      <c r="BE136" s="105">
        <f>IF($U$136="základní",$N$136,0)</f>
        <v>0</v>
      </c>
      <c r="BF136" s="105">
        <f>IF($U$136="snížená",$N$136,0)</f>
        <v>0</v>
      </c>
      <c r="BG136" s="105">
        <f>IF($U$136="zákl. přenesená",$N$136,0)</f>
        <v>0</v>
      </c>
      <c r="BH136" s="105">
        <f>IF($U$136="sníž. přenesená",$N$136,0)</f>
        <v>0</v>
      </c>
      <c r="BI136" s="105">
        <f>IF($U$136="nulová",$N$136,0)</f>
        <v>0</v>
      </c>
      <c r="BJ136" s="64" t="s">
        <v>317</v>
      </c>
      <c r="BK136" s="105">
        <f>ROUND($L$136*$K$136,2)</f>
        <v>0</v>
      </c>
      <c r="BL136" s="64" t="s">
        <v>470</v>
      </c>
      <c r="BM136" s="64" t="s">
        <v>519</v>
      </c>
    </row>
    <row r="137" spans="2:51" s="6" customFormat="1" ht="15.75" customHeight="1">
      <c r="B137" s="106"/>
      <c r="E137" s="107"/>
      <c r="F137" s="266" t="s">
        <v>520</v>
      </c>
      <c r="G137" s="267"/>
      <c r="H137" s="267"/>
      <c r="I137" s="267"/>
      <c r="K137" s="108"/>
      <c r="S137" s="106"/>
      <c r="T137" s="109"/>
      <c r="AA137" s="110"/>
      <c r="AT137" s="108" t="s">
        <v>473</v>
      </c>
      <c r="AU137" s="108" t="s">
        <v>370</v>
      </c>
      <c r="AV137" s="108" t="s">
        <v>317</v>
      </c>
      <c r="AW137" s="108" t="s">
        <v>420</v>
      </c>
      <c r="AX137" s="108" t="s">
        <v>363</v>
      </c>
      <c r="AY137" s="108" t="s">
        <v>465</v>
      </c>
    </row>
    <row r="138" spans="2:51" s="6" customFormat="1" ht="15.75" customHeight="1">
      <c r="B138" s="111"/>
      <c r="E138" s="112"/>
      <c r="F138" s="268" t="s">
        <v>521</v>
      </c>
      <c r="G138" s="269"/>
      <c r="H138" s="269"/>
      <c r="I138" s="269"/>
      <c r="K138" s="114">
        <v>1</v>
      </c>
      <c r="S138" s="111"/>
      <c r="T138" s="115"/>
      <c r="AA138" s="116"/>
      <c r="AT138" s="112" t="s">
        <v>473</v>
      </c>
      <c r="AU138" s="112" t="s">
        <v>370</v>
      </c>
      <c r="AV138" s="112" t="s">
        <v>370</v>
      </c>
      <c r="AW138" s="112" t="s">
        <v>420</v>
      </c>
      <c r="AX138" s="112" t="s">
        <v>317</v>
      </c>
      <c r="AY138" s="112" t="s">
        <v>465</v>
      </c>
    </row>
    <row r="139" spans="2:65" s="6" customFormat="1" ht="27" customHeight="1">
      <c r="B139" s="19"/>
      <c r="C139" s="122" t="s">
        <v>522</v>
      </c>
      <c r="D139" s="122" t="s">
        <v>523</v>
      </c>
      <c r="E139" s="123" t="s">
        <v>524</v>
      </c>
      <c r="F139" s="272" t="s">
        <v>525</v>
      </c>
      <c r="G139" s="273"/>
      <c r="H139" s="273"/>
      <c r="I139" s="273"/>
      <c r="J139" s="124" t="s">
        <v>513</v>
      </c>
      <c r="K139" s="125">
        <v>1</v>
      </c>
      <c r="L139" s="274"/>
      <c r="M139" s="273"/>
      <c r="N139" s="275">
        <f>ROUND($L$139*$K$139,2)</f>
        <v>0</v>
      </c>
      <c r="O139" s="263"/>
      <c r="P139" s="263"/>
      <c r="Q139" s="263"/>
      <c r="R139" s="216" t="s">
        <v>163</v>
      </c>
      <c r="S139" s="19"/>
      <c r="T139" s="101"/>
      <c r="U139" s="102" t="s">
        <v>333</v>
      </c>
      <c r="X139" s="103">
        <v>0.0137</v>
      </c>
      <c r="Y139" s="103">
        <f>$X$139*$K$139</f>
        <v>0.0137</v>
      </c>
      <c r="Z139" s="103">
        <v>0</v>
      </c>
      <c r="AA139" s="104">
        <f>$Z$139*$K$139</f>
        <v>0</v>
      </c>
      <c r="AR139" s="64" t="s">
        <v>526</v>
      </c>
      <c r="AT139" s="64" t="s">
        <v>523</v>
      </c>
      <c r="AU139" s="64" t="s">
        <v>370</v>
      </c>
      <c r="AY139" s="6" t="s">
        <v>465</v>
      </c>
      <c r="BE139" s="105">
        <f>IF($U$139="základní",$N$139,0)</f>
        <v>0</v>
      </c>
      <c r="BF139" s="105">
        <f>IF($U$139="snížená",$N$139,0)</f>
        <v>0</v>
      </c>
      <c r="BG139" s="105">
        <f>IF($U$139="zákl. přenesená",$N$139,0)</f>
        <v>0</v>
      </c>
      <c r="BH139" s="105">
        <f>IF($U$139="sníž. přenesená",$N$139,0)</f>
        <v>0</v>
      </c>
      <c r="BI139" s="105">
        <f>IF($U$139="nulová",$N$139,0)</f>
        <v>0</v>
      </c>
      <c r="BJ139" s="64" t="s">
        <v>317</v>
      </c>
      <c r="BK139" s="105">
        <f>ROUND($L$139*$K$139,2)</f>
        <v>0</v>
      </c>
      <c r="BL139" s="64" t="s">
        <v>470</v>
      </c>
      <c r="BM139" s="64" t="s">
        <v>527</v>
      </c>
    </row>
    <row r="140" spans="2:63" s="87" customFormat="1" ht="30.75" customHeight="1">
      <c r="B140" s="88"/>
      <c r="D140" s="95" t="s">
        <v>424</v>
      </c>
      <c r="N140" s="276">
        <f>$BK$140</f>
        <v>0</v>
      </c>
      <c r="O140" s="277"/>
      <c r="P140" s="277"/>
      <c r="Q140" s="277"/>
      <c r="S140" s="88"/>
      <c r="T140" s="91"/>
      <c r="W140" s="92">
        <f>$W$141+SUM($W$142:$W$242)</f>
        <v>0</v>
      </c>
      <c r="Y140" s="92">
        <f>$Y$141+SUM($Y$142:$Y$242)</f>
        <v>0.61574475</v>
      </c>
      <c r="AA140" s="93">
        <f>$AA$141+SUM($AA$142:$AA$242)</f>
        <v>40.50894000000001</v>
      </c>
      <c r="AR140" s="90" t="s">
        <v>317</v>
      </c>
      <c r="AT140" s="90" t="s">
        <v>362</v>
      </c>
      <c r="AU140" s="90" t="s">
        <v>317</v>
      </c>
      <c r="AY140" s="90" t="s">
        <v>465</v>
      </c>
      <c r="BK140" s="94">
        <f>$BK$141+SUM($BK$142:$BK$242)</f>
        <v>0</v>
      </c>
    </row>
    <row r="141" spans="2:65" s="6" customFormat="1" ht="27" customHeight="1">
      <c r="B141" s="19"/>
      <c r="C141" s="99" t="s">
        <v>526</v>
      </c>
      <c r="D141" s="99" t="s">
        <v>466</v>
      </c>
      <c r="E141" s="97" t="s">
        <v>528</v>
      </c>
      <c r="F141" s="262" t="s">
        <v>529</v>
      </c>
      <c r="G141" s="263"/>
      <c r="H141" s="263"/>
      <c r="I141" s="263"/>
      <c r="J141" s="99" t="s">
        <v>530</v>
      </c>
      <c r="K141" s="100">
        <v>1</v>
      </c>
      <c r="L141" s="264"/>
      <c r="M141" s="263"/>
      <c r="N141" s="265">
        <f>ROUND($L$141*$K$141,2)</f>
        <v>0</v>
      </c>
      <c r="O141" s="263"/>
      <c r="P141" s="263"/>
      <c r="Q141" s="263"/>
      <c r="R141" s="98"/>
      <c r="S141" s="19"/>
      <c r="T141" s="101"/>
      <c r="U141" s="102" t="s">
        <v>333</v>
      </c>
      <c r="X141" s="103">
        <v>0.569</v>
      </c>
      <c r="Y141" s="103">
        <f>$X$141*$K$141</f>
        <v>0.569</v>
      </c>
      <c r="Z141" s="103">
        <v>6.273</v>
      </c>
      <c r="AA141" s="104">
        <f>$Z$141*$K$141</f>
        <v>6.273</v>
      </c>
      <c r="AR141" s="64" t="s">
        <v>470</v>
      </c>
      <c r="AT141" s="64" t="s">
        <v>466</v>
      </c>
      <c r="AU141" s="64" t="s">
        <v>370</v>
      </c>
      <c r="AY141" s="64" t="s">
        <v>465</v>
      </c>
      <c r="BE141" s="105">
        <f>IF($U$141="základní",$N$141,0)</f>
        <v>0</v>
      </c>
      <c r="BF141" s="105">
        <f>IF($U$141="snížená",$N$141,0)</f>
        <v>0</v>
      </c>
      <c r="BG141" s="105">
        <f>IF($U$141="zákl. přenesená",$N$141,0)</f>
        <v>0</v>
      </c>
      <c r="BH141" s="105">
        <f>IF($U$141="sníž. přenesená",$N$141,0)</f>
        <v>0</v>
      </c>
      <c r="BI141" s="105">
        <f>IF($U$141="nulová",$N$141,0)</f>
        <v>0</v>
      </c>
      <c r="BJ141" s="64" t="s">
        <v>317</v>
      </c>
      <c r="BK141" s="105">
        <f>ROUND($L$141*$K$141,2)</f>
        <v>0</v>
      </c>
      <c r="BL141" s="64" t="s">
        <v>470</v>
      </c>
      <c r="BM141" s="64" t="s">
        <v>531</v>
      </c>
    </row>
    <row r="142" spans="2:51" s="6" customFormat="1" ht="15.75" customHeight="1">
      <c r="B142" s="106"/>
      <c r="E142" s="107"/>
      <c r="F142" s="266" t="s">
        <v>532</v>
      </c>
      <c r="G142" s="267"/>
      <c r="H142" s="267"/>
      <c r="I142" s="267"/>
      <c r="K142" s="108"/>
      <c r="S142" s="106"/>
      <c r="T142" s="109"/>
      <c r="AA142" s="110"/>
      <c r="AT142" s="108" t="s">
        <v>473</v>
      </c>
      <c r="AU142" s="108" t="s">
        <v>370</v>
      </c>
      <c r="AV142" s="108" t="s">
        <v>317</v>
      </c>
      <c r="AW142" s="108" t="s">
        <v>420</v>
      </c>
      <c r="AX142" s="108" t="s">
        <v>363</v>
      </c>
      <c r="AY142" s="108" t="s">
        <v>465</v>
      </c>
    </row>
    <row r="143" spans="2:51" s="6" customFormat="1" ht="27" customHeight="1">
      <c r="B143" s="106"/>
      <c r="E143" s="108"/>
      <c r="F143" s="266" t="s">
        <v>533</v>
      </c>
      <c r="G143" s="267"/>
      <c r="H143" s="267"/>
      <c r="I143" s="267"/>
      <c r="K143" s="108"/>
      <c r="S143" s="106"/>
      <c r="T143" s="109"/>
      <c r="AA143" s="110"/>
      <c r="AT143" s="108" t="s">
        <v>473</v>
      </c>
      <c r="AU143" s="108" t="s">
        <v>370</v>
      </c>
      <c r="AV143" s="108" t="s">
        <v>317</v>
      </c>
      <c r="AW143" s="108" t="s">
        <v>420</v>
      </c>
      <c r="AX143" s="108" t="s">
        <v>363</v>
      </c>
      <c r="AY143" s="108" t="s">
        <v>465</v>
      </c>
    </row>
    <row r="144" spans="2:51" s="6" customFormat="1" ht="15.75" customHeight="1">
      <c r="B144" s="106"/>
      <c r="E144" s="108"/>
      <c r="F144" s="266" t="s">
        <v>534</v>
      </c>
      <c r="G144" s="267"/>
      <c r="H144" s="267"/>
      <c r="I144" s="267"/>
      <c r="K144" s="108"/>
      <c r="S144" s="106"/>
      <c r="T144" s="109"/>
      <c r="AA144" s="110"/>
      <c r="AT144" s="108" t="s">
        <v>473</v>
      </c>
      <c r="AU144" s="108" t="s">
        <v>370</v>
      </c>
      <c r="AV144" s="108" t="s">
        <v>317</v>
      </c>
      <c r="AW144" s="108" t="s">
        <v>420</v>
      </c>
      <c r="AX144" s="108" t="s">
        <v>363</v>
      </c>
      <c r="AY144" s="108" t="s">
        <v>465</v>
      </c>
    </row>
    <row r="145" spans="2:51" s="6" customFormat="1" ht="15.75" customHeight="1">
      <c r="B145" s="106"/>
      <c r="E145" s="108"/>
      <c r="F145" s="266" t="s">
        <v>535</v>
      </c>
      <c r="G145" s="267"/>
      <c r="H145" s="267"/>
      <c r="I145" s="267"/>
      <c r="K145" s="108"/>
      <c r="S145" s="106"/>
      <c r="T145" s="109"/>
      <c r="AA145" s="110"/>
      <c r="AT145" s="108" t="s">
        <v>473</v>
      </c>
      <c r="AU145" s="108" t="s">
        <v>370</v>
      </c>
      <c r="AV145" s="108" t="s">
        <v>317</v>
      </c>
      <c r="AW145" s="108" t="s">
        <v>420</v>
      </c>
      <c r="AX145" s="108" t="s">
        <v>363</v>
      </c>
      <c r="AY145" s="108" t="s">
        <v>465</v>
      </c>
    </row>
    <row r="146" spans="2:51" s="6" customFormat="1" ht="15.75" customHeight="1">
      <c r="B146" s="106"/>
      <c r="E146" s="108"/>
      <c r="F146" s="266" t="s">
        <v>536</v>
      </c>
      <c r="G146" s="267"/>
      <c r="H146" s="267"/>
      <c r="I146" s="267"/>
      <c r="K146" s="108"/>
      <c r="S146" s="106"/>
      <c r="T146" s="109"/>
      <c r="AA146" s="110"/>
      <c r="AT146" s="108" t="s">
        <v>473</v>
      </c>
      <c r="AU146" s="108" t="s">
        <v>370</v>
      </c>
      <c r="AV146" s="108" t="s">
        <v>317</v>
      </c>
      <c r="AW146" s="108" t="s">
        <v>420</v>
      </c>
      <c r="AX146" s="108" t="s">
        <v>363</v>
      </c>
      <c r="AY146" s="108" t="s">
        <v>465</v>
      </c>
    </row>
    <row r="147" spans="2:51" s="6" customFormat="1" ht="15.75" customHeight="1">
      <c r="B147" s="106"/>
      <c r="E147" s="108"/>
      <c r="F147" s="266" t="s">
        <v>537</v>
      </c>
      <c r="G147" s="267"/>
      <c r="H147" s="267"/>
      <c r="I147" s="267"/>
      <c r="K147" s="108"/>
      <c r="S147" s="106"/>
      <c r="T147" s="109"/>
      <c r="AA147" s="110"/>
      <c r="AT147" s="108" t="s">
        <v>473</v>
      </c>
      <c r="AU147" s="108" t="s">
        <v>370</v>
      </c>
      <c r="AV147" s="108" t="s">
        <v>317</v>
      </c>
      <c r="AW147" s="108" t="s">
        <v>420</v>
      </c>
      <c r="AX147" s="108" t="s">
        <v>363</v>
      </c>
      <c r="AY147" s="108" t="s">
        <v>465</v>
      </c>
    </row>
    <row r="148" spans="2:51" s="6" customFormat="1" ht="15.75" customHeight="1">
      <c r="B148" s="106"/>
      <c r="E148" s="108"/>
      <c r="F148" s="266" t="s">
        <v>538</v>
      </c>
      <c r="G148" s="267"/>
      <c r="H148" s="267"/>
      <c r="I148" s="267"/>
      <c r="K148" s="108"/>
      <c r="S148" s="106"/>
      <c r="T148" s="109"/>
      <c r="AA148" s="110"/>
      <c r="AT148" s="108" t="s">
        <v>473</v>
      </c>
      <c r="AU148" s="108" t="s">
        <v>370</v>
      </c>
      <c r="AV148" s="108" t="s">
        <v>317</v>
      </c>
      <c r="AW148" s="108" t="s">
        <v>420</v>
      </c>
      <c r="AX148" s="108" t="s">
        <v>363</v>
      </c>
      <c r="AY148" s="108" t="s">
        <v>465</v>
      </c>
    </row>
    <row r="149" spans="2:51" s="6" customFormat="1" ht="15.75" customHeight="1">
      <c r="B149" s="111"/>
      <c r="E149" s="112"/>
      <c r="F149" s="268" t="s">
        <v>317</v>
      </c>
      <c r="G149" s="269"/>
      <c r="H149" s="269"/>
      <c r="I149" s="269"/>
      <c r="K149" s="114">
        <v>1</v>
      </c>
      <c r="S149" s="111"/>
      <c r="T149" s="115"/>
      <c r="AA149" s="116"/>
      <c r="AT149" s="112" t="s">
        <v>473</v>
      </c>
      <c r="AU149" s="112" t="s">
        <v>370</v>
      </c>
      <c r="AV149" s="112" t="s">
        <v>370</v>
      </c>
      <c r="AW149" s="112" t="s">
        <v>420</v>
      </c>
      <c r="AX149" s="112" t="s">
        <v>317</v>
      </c>
      <c r="AY149" s="112" t="s">
        <v>465</v>
      </c>
    </row>
    <row r="150" spans="2:65" s="6" customFormat="1" ht="27" customHeight="1">
      <c r="B150" s="19"/>
      <c r="C150" s="96" t="s">
        <v>539</v>
      </c>
      <c r="D150" s="96" t="s">
        <v>466</v>
      </c>
      <c r="E150" s="97" t="s">
        <v>540</v>
      </c>
      <c r="F150" s="262" t="s">
        <v>541</v>
      </c>
      <c r="G150" s="263"/>
      <c r="H150" s="263"/>
      <c r="I150" s="263"/>
      <c r="J150" s="99" t="s">
        <v>530</v>
      </c>
      <c r="K150" s="100">
        <v>1</v>
      </c>
      <c r="L150" s="264"/>
      <c r="M150" s="263"/>
      <c r="N150" s="265">
        <f>ROUND($L$150*$K$150,2)</f>
        <v>0</v>
      </c>
      <c r="O150" s="263"/>
      <c r="P150" s="263"/>
      <c r="Q150" s="263"/>
      <c r="R150" s="98"/>
      <c r="S150" s="19"/>
      <c r="T150" s="101"/>
      <c r="U150" s="102" t="s">
        <v>333</v>
      </c>
      <c r="X150" s="103">
        <v>0</v>
      </c>
      <c r="Y150" s="103">
        <f>$X$150*$K$150</f>
        <v>0</v>
      </c>
      <c r="Z150" s="103">
        <v>0</v>
      </c>
      <c r="AA150" s="104">
        <f>$Z$150*$K$150</f>
        <v>0</v>
      </c>
      <c r="AR150" s="64" t="s">
        <v>470</v>
      </c>
      <c r="AT150" s="64" t="s">
        <v>466</v>
      </c>
      <c r="AU150" s="64" t="s">
        <v>370</v>
      </c>
      <c r="AY150" s="6" t="s">
        <v>465</v>
      </c>
      <c r="BE150" s="105">
        <f>IF($U$150="základní",$N$150,0)</f>
        <v>0</v>
      </c>
      <c r="BF150" s="105">
        <f>IF($U$150="snížená",$N$150,0)</f>
        <v>0</v>
      </c>
      <c r="BG150" s="105">
        <f>IF($U$150="zákl. přenesená",$N$150,0)</f>
        <v>0</v>
      </c>
      <c r="BH150" s="105">
        <f>IF($U$150="sníž. přenesená",$N$150,0)</f>
        <v>0</v>
      </c>
      <c r="BI150" s="105">
        <f>IF($U$150="nulová",$N$150,0)</f>
        <v>0</v>
      </c>
      <c r="BJ150" s="64" t="s">
        <v>317</v>
      </c>
      <c r="BK150" s="105">
        <f>ROUND($L$150*$K$150,2)</f>
        <v>0</v>
      </c>
      <c r="BL150" s="64" t="s">
        <v>470</v>
      </c>
      <c r="BM150" s="64" t="s">
        <v>542</v>
      </c>
    </row>
    <row r="151" spans="2:65" s="6" customFormat="1" ht="39" customHeight="1">
      <c r="B151" s="19"/>
      <c r="C151" s="99" t="s">
        <v>543</v>
      </c>
      <c r="D151" s="99" t="s">
        <v>466</v>
      </c>
      <c r="E151" s="97" t="s">
        <v>544</v>
      </c>
      <c r="F151" s="262" t="s">
        <v>545</v>
      </c>
      <c r="G151" s="263"/>
      <c r="H151" s="263"/>
      <c r="I151" s="263"/>
      <c r="J151" s="99" t="s">
        <v>477</v>
      </c>
      <c r="K151" s="100">
        <v>359.575</v>
      </c>
      <c r="L151" s="264"/>
      <c r="M151" s="263"/>
      <c r="N151" s="265">
        <f>ROUND($L$151*$K$151,2)</f>
        <v>0</v>
      </c>
      <c r="O151" s="263"/>
      <c r="P151" s="263"/>
      <c r="Q151" s="263"/>
      <c r="R151" s="216" t="s">
        <v>163</v>
      </c>
      <c r="S151" s="19"/>
      <c r="T151" s="101"/>
      <c r="U151" s="102" t="s">
        <v>333</v>
      </c>
      <c r="X151" s="103">
        <v>0.00013</v>
      </c>
      <c r="Y151" s="103">
        <f>$X$151*$K$151</f>
        <v>0.046744749999999995</v>
      </c>
      <c r="Z151" s="103">
        <v>0</v>
      </c>
      <c r="AA151" s="104">
        <f>$Z$151*$K$151</f>
        <v>0</v>
      </c>
      <c r="AR151" s="64" t="s">
        <v>470</v>
      </c>
      <c r="AT151" s="64" t="s">
        <v>466</v>
      </c>
      <c r="AU151" s="64" t="s">
        <v>370</v>
      </c>
      <c r="AY151" s="64" t="s">
        <v>465</v>
      </c>
      <c r="BE151" s="105">
        <f>IF($U$151="základní",$N$151,0)</f>
        <v>0</v>
      </c>
      <c r="BF151" s="105">
        <f>IF($U$151="snížená",$N$151,0)</f>
        <v>0</v>
      </c>
      <c r="BG151" s="105">
        <f>IF($U$151="zákl. přenesená",$N$151,0)</f>
        <v>0</v>
      </c>
      <c r="BH151" s="105">
        <f>IF($U$151="sníž. přenesená",$N$151,0)</f>
        <v>0</v>
      </c>
      <c r="BI151" s="105">
        <f>IF($U$151="nulová",$N$151,0)</f>
        <v>0</v>
      </c>
      <c r="BJ151" s="64" t="s">
        <v>317</v>
      </c>
      <c r="BK151" s="105">
        <f>ROUND($L$151*$K$151,2)</f>
        <v>0</v>
      </c>
      <c r="BL151" s="64" t="s">
        <v>470</v>
      </c>
      <c r="BM151" s="64" t="s">
        <v>546</v>
      </c>
    </row>
    <row r="152" spans="2:51" s="6" customFormat="1" ht="15.75" customHeight="1">
      <c r="B152" s="106"/>
      <c r="E152" s="107"/>
      <c r="F152" s="266" t="s">
        <v>547</v>
      </c>
      <c r="G152" s="267"/>
      <c r="H152" s="267"/>
      <c r="I152" s="267"/>
      <c r="K152" s="108"/>
      <c r="S152" s="106"/>
      <c r="T152" s="109"/>
      <c r="AA152" s="110"/>
      <c r="AT152" s="108" t="s">
        <v>473</v>
      </c>
      <c r="AU152" s="108" t="s">
        <v>370</v>
      </c>
      <c r="AV152" s="108" t="s">
        <v>317</v>
      </c>
      <c r="AW152" s="108" t="s">
        <v>420</v>
      </c>
      <c r="AX152" s="108" t="s">
        <v>363</v>
      </c>
      <c r="AY152" s="108" t="s">
        <v>465</v>
      </c>
    </row>
    <row r="153" spans="2:51" s="6" customFormat="1" ht="15.75" customHeight="1">
      <c r="B153" s="106"/>
      <c r="E153" s="108"/>
      <c r="F153" s="266" t="s">
        <v>548</v>
      </c>
      <c r="G153" s="267"/>
      <c r="H153" s="267"/>
      <c r="I153" s="267"/>
      <c r="K153" s="108"/>
      <c r="S153" s="106"/>
      <c r="T153" s="109"/>
      <c r="AA153" s="110"/>
      <c r="AT153" s="108" t="s">
        <v>473</v>
      </c>
      <c r="AU153" s="108" t="s">
        <v>370</v>
      </c>
      <c r="AV153" s="108" t="s">
        <v>317</v>
      </c>
      <c r="AW153" s="108" t="s">
        <v>420</v>
      </c>
      <c r="AX153" s="108" t="s">
        <v>363</v>
      </c>
      <c r="AY153" s="108" t="s">
        <v>465</v>
      </c>
    </row>
    <row r="154" spans="2:51" s="6" customFormat="1" ht="15.75" customHeight="1">
      <c r="B154" s="111"/>
      <c r="E154" s="112"/>
      <c r="F154" s="268" t="s">
        <v>549</v>
      </c>
      <c r="G154" s="269"/>
      <c r="H154" s="269"/>
      <c r="I154" s="269"/>
      <c r="K154" s="114">
        <v>15.9</v>
      </c>
      <c r="S154" s="111"/>
      <c r="T154" s="115"/>
      <c r="AA154" s="116"/>
      <c r="AT154" s="112" t="s">
        <v>473</v>
      </c>
      <c r="AU154" s="112" t="s">
        <v>370</v>
      </c>
      <c r="AV154" s="112" t="s">
        <v>370</v>
      </c>
      <c r="AW154" s="112" t="s">
        <v>420</v>
      </c>
      <c r="AX154" s="112" t="s">
        <v>363</v>
      </c>
      <c r="AY154" s="112" t="s">
        <v>465</v>
      </c>
    </row>
    <row r="155" spans="2:51" s="6" customFormat="1" ht="15.75" customHeight="1">
      <c r="B155" s="111"/>
      <c r="E155" s="112"/>
      <c r="F155" s="268" t="s">
        <v>550</v>
      </c>
      <c r="G155" s="269"/>
      <c r="H155" s="269"/>
      <c r="I155" s="269"/>
      <c r="K155" s="114">
        <v>40.9</v>
      </c>
      <c r="S155" s="111"/>
      <c r="T155" s="115"/>
      <c r="AA155" s="116"/>
      <c r="AT155" s="112" t="s">
        <v>473</v>
      </c>
      <c r="AU155" s="112" t="s">
        <v>370</v>
      </c>
      <c r="AV155" s="112" t="s">
        <v>370</v>
      </c>
      <c r="AW155" s="112" t="s">
        <v>420</v>
      </c>
      <c r="AX155" s="112" t="s">
        <v>363</v>
      </c>
      <c r="AY155" s="112" t="s">
        <v>465</v>
      </c>
    </row>
    <row r="156" spans="2:51" s="6" customFormat="1" ht="15.75" customHeight="1">
      <c r="B156" s="111"/>
      <c r="E156" s="112"/>
      <c r="F156" s="268" t="s">
        <v>551</v>
      </c>
      <c r="G156" s="269"/>
      <c r="H156" s="269"/>
      <c r="I156" s="269"/>
      <c r="K156" s="114">
        <v>87</v>
      </c>
      <c r="S156" s="111"/>
      <c r="T156" s="115"/>
      <c r="AA156" s="116"/>
      <c r="AT156" s="112" t="s">
        <v>473</v>
      </c>
      <c r="AU156" s="112" t="s">
        <v>370</v>
      </c>
      <c r="AV156" s="112" t="s">
        <v>370</v>
      </c>
      <c r="AW156" s="112" t="s">
        <v>420</v>
      </c>
      <c r="AX156" s="112" t="s">
        <v>363</v>
      </c>
      <c r="AY156" s="112" t="s">
        <v>465</v>
      </c>
    </row>
    <row r="157" spans="2:51" s="6" customFormat="1" ht="15.75" customHeight="1">
      <c r="B157" s="106"/>
      <c r="E157" s="108"/>
      <c r="F157" s="266" t="s">
        <v>552</v>
      </c>
      <c r="G157" s="267"/>
      <c r="H157" s="267"/>
      <c r="I157" s="267"/>
      <c r="K157" s="108"/>
      <c r="S157" s="106"/>
      <c r="T157" s="109"/>
      <c r="AA157" s="110"/>
      <c r="AT157" s="108" t="s">
        <v>473</v>
      </c>
      <c r="AU157" s="108" t="s">
        <v>370</v>
      </c>
      <c r="AV157" s="108" t="s">
        <v>317</v>
      </c>
      <c r="AW157" s="108" t="s">
        <v>420</v>
      </c>
      <c r="AX157" s="108" t="s">
        <v>363</v>
      </c>
      <c r="AY157" s="108" t="s">
        <v>465</v>
      </c>
    </row>
    <row r="158" spans="2:51" s="6" customFormat="1" ht="15.75" customHeight="1">
      <c r="B158" s="106"/>
      <c r="E158" s="108"/>
      <c r="F158" s="266" t="s">
        <v>479</v>
      </c>
      <c r="G158" s="267"/>
      <c r="H158" s="267"/>
      <c r="I158" s="267"/>
      <c r="K158" s="108"/>
      <c r="S158" s="106"/>
      <c r="T158" s="109"/>
      <c r="AA158" s="110"/>
      <c r="AT158" s="108" t="s">
        <v>473</v>
      </c>
      <c r="AU158" s="108" t="s">
        <v>370</v>
      </c>
      <c r="AV158" s="108" t="s">
        <v>317</v>
      </c>
      <c r="AW158" s="108" t="s">
        <v>420</v>
      </c>
      <c r="AX158" s="108" t="s">
        <v>363</v>
      </c>
      <c r="AY158" s="108" t="s">
        <v>465</v>
      </c>
    </row>
    <row r="159" spans="2:51" s="6" customFormat="1" ht="15.75" customHeight="1">
      <c r="B159" s="111"/>
      <c r="E159" s="112"/>
      <c r="F159" s="268" t="s">
        <v>553</v>
      </c>
      <c r="G159" s="269"/>
      <c r="H159" s="269"/>
      <c r="I159" s="269"/>
      <c r="K159" s="114">
        <v>19.525</v>
      </c>
      <c r="S159" s="111"/>
      <c r="T159" s="115"/>
      <c r="AA159" s="116"/>
      <c r="AT159" s="112" t="s">
        <v>473</v>
      </c>
      <c r="AU159" s="112" t="s">
        <v>370</v>
      </c>
      <c r="AV159" s="112" t="s">
        <v>370</v>
      </c>
      <c r="AW159" s="112" t="s">
        <v>420</v>
      </c>
      <c r="AX159" s="112" t="s">
        <v>363</v>
      </c>
      <c r="AY159" s="112" t="s">
        <v>465</v>
      </c>
    </row>
    <row r="160" spans="2:51" s="6" customFormat="1" ht="15.75" customHeight="1">
      <c r="B160" s="111"/>
      <c r="E160" s="112"/>
      <c r="F160" s="268" t="s">
        <v>554</v>
      </c>
      <c r="G160" s="269"/>
      <c r="H160" s="269"/>
      <c r="I160" s="269"/>
      <c r="K160" s="114">
        <v>9.4</v>
      </c>
      <c r="S160" s="111"/>
      <c r="T160" s="115"/>
      <c r="AA160" s="116"/>
      <c r="AT160" s="112" t="s">
        <v>473</v>
      </c>
      <c r="AU160" s="112" t="s">
        <v>370</v>
      </c>
      <c r="AV160" s="112" t="s">
        <v>370</v>
      </c>
      <c r="AW160" s="112" t="s">
        <v>420</v>
      </c>
      <c r="AX160" s="112" t="s">
        <v>363</v>
      </c>
      <c r="AY160" s="112" t="s">
        <v>465</v>
      </c>
    </row>
    <row r="161" spans="2:51" s="6" customFormat="1" ht="15.75" customHeight="1">
      <c r="B161" s="111"/>
      <c r="E161" s="112"/>
      <c r="F161" s="268" t="s">
        <v>555</v>
      </c>
      <c r="G161" s="269"/>
      <c r="H161" s="269"/>
      <c r="I161" s="269"/>
      <c r="K161" s="114">
        <v>15.3</v>
      </c>
      <c r="S161" s="111"/>
      <c r="T161" s="115"/>
      <c r="AA161" s="116"/>
      <c r="AT161" s="112" t="s">
        <v>473</v>
      </c>
      <c r="AU161" s="112" t="s">
        <v>370</v>
      </c>
      <c r="AV161" s="112" t="s">
        <v>370</v>
      </c>
      <c r="AW161" s="112" t="s">
        <v>420</v>
      </c>
      <c r="AX161" s="112" t="s">
        <v>363</v>
      </c>
      <c r="AY161" s="112" t="s">
        <v>465</v>
      </c>
    </row>
    <row r="162" spans="2:51" s="6" customFormat="1" ht="15.75" customHeight="1">
      <c r="B162" s="111"/>
      <c r="E162" s="112"/>
      <c r="F162" s="268" t="s">
        <v>556</v>
      </c>
      <c r="G162" s="269"/>
      <c r="H162" s="269"/>
      <c r="I162" s="269"/>
      <c r="K162" s="114">
        <v>8.6</v>
      </c>
      <c r="S162" s="111"/>
      <c r="T162" s="115"/>
      <c r="AA162" s="116"/>
      <c r="AT162" s="112" t="s">
        <v>473</v>
      </c>
      <c r="AU162" s="112" t="s">
        <v>370</v>
      </c>
      <c r="AV162" s="112" t="s">
        <v>370</v>
      </c>
      <c r="AW162" s="112" t="s">
        <v>420</v>
      </c>
      <c r="AX162" s="112" t="s">
        <v>363</v>
      </c>
      <c r="AY162" s="112" t="s">
        <v>465</v>
      </c>
    </row>
    <row r="163" spans="2:51" s="6" customFormat="1" ht="15.75" customHeight="1">
      <c r="B163" s="111"/>
      <c r="E163" s="112"/>
      <c r="F163" s="268" t="s">
        <v>557</v>
      </c>
      <c r="G163" s="269"/>
      <c r="H163" s="269"/>
      <c r="I163" s="269"/>
      <c r="K163" s="114">
        <v>5.8</v>
      </c>
      <c r="S163" s="111"/>
      <c r="T163" s="115"/>
      <c r="AA163" s="116"/>
      <c r="AT163" s="112" t="s">
        <v>473</v>
      </c>
      <c r="AU163" s="112" t="s">
        <v>370</v>
      </c>
      <c r="AV163" s="112" t="s">
        <v>370</v>
      </c>
      <c r="AW163" s="112" t="s">
        <v>420</v>
      </c>
      <c r="AX163" s="112" t="s">
        <v>363</v>
      </c>
      <c r="AY163" s="112" t="s">
        <v>465</v>
      </c>
    </row>
    <row r="164" spans="2:51" s="6" customFormat="1" ht="15.75" customHeight="1">
      <c r="B164" s="111"/>
      <c r="E164" s="112"/>
      <c r="F164" s="268" t="s">
        <v>558</v>
      </c>
      <c r="G164" s="269"/>
      <c r="H164" s="269"/>
      <c r="I164" s="269"/>
      <c r="K164" s="114">
        <v>4.5</v>
      </c>
      <c r="S164" s="111"/>
      <c r="T164" s="115"/>
      <c r="AA164" s="116"/>
      <c r="AT164" s="112" t="s">
        <v>473</v>
      </c>
      <c r="AU164" s="112" t="s">
        <v>370</v>
      </c>
      <c r="AV164" s="112" t="s">
        <v>370</v>
      </c>
      <c r="AW164" s="112" t="s">
        <v>420</v>
      </c>
      <c r="AX164" s="112" t="s">
        <v>363</v>
      </c>
      <c r="AY164" s="112" t="s">
        <v>465</v>
      </c>
    </row>
    <row r="165" spans="2:51" s="6" customFormat="1" ht="15.75" customHeight="1">
      <c r="B165" s="111"/>
      <c r="E165" s="112"/>
      <c r="F165" s="268" t="s">
        <v>559</v>
      </c>
      <c r="G165" s="269"/>
      <c r="H165" s="269"/>
      <c r="I165" s="269"/>
      <c r="K165" s="114">
        <v>12.7</v>
      </c>
      <c r="S165" s="111"/>
      <c r="T165" s="115"/>
      <c r="AA165" s="116"/>
      <c r="AT165" s="112" t="s">
        <v>473</v>
      </c>
      <c r="AU165" s="112" t="s">
        <v>370</v>
      </c>
      <c r="AV165" s="112" t="s">
        <v>370</v>
      </c>
      <c r="AW165" s="112" t="s">
        <v>420</v>
      </c>
      <c r="AX165" s="112" t="s">
        <v>363</v>
      </c>
      <c r="AY165" s="112" t="s">
        <v>465</v>
      </c>
    </row>
    <row r="166" spans="2:51" s="6" customFormat="1" ht="15.75" customHeight="1">
      <c r="B166" s="111"/>
      <c r="E166" s="112"/>
      <c r="F166" s="268" t="s">
        <v>560</v>
      </c>
      <c r="G166" s="269"/>
      <c r="H166" s="269"/>
      <c r="I166" s="269"/>
      <c r="K166" s="114">
        <v>4.5</v>
      </c>
      <c r="S166" s="111"/>
      <c r="T166" s="115"/>
      <c r="AA166" s="116"/>
      <c r="AT166" s="112" t="s">
        <v>473</v>
      </c>
      <c r="AU166" s="112" t="s">
        <v>370</v>
      </c>
      <c r="AV166" s="112" t="s">
        <v>370</v>
      </c>
      <c r="AW166" s="112" t="s">
        <v>420</v>
      </c>
      <c r="AX166" s="112" t="s">
        <v>363</v>
      </c>
      <c r="AY166" s="112" t="s">
        <v>465</v>
      </c>
    </row>
    <row r="167" spans="2:51" s="6" customFormat="1" ht="15.75" customHeight="1">
      <c r="B167" s="111"/>
      <c r="E167" s="112"/>
      <c r="F167" s="268" t="s">
        <v>561</v>
      </c>
      <c r="G167" s="269"/>
      <c r="H167" s="269"/>
      <c r="I167" s="269"/>
      <c r="K167" s="114">
        <v>10.1</v>
      </c>
      <c r="S167" s="111"/>
      <c r="T167" s="115"/>
      <c r="AA167" s="116"/>
      <c r="AT167" s="112" t="s">
        <v>473</v>
      </c>
      <c r="AU167" s="112" t="s">
        <v>370</v>
      </c>
      <c r="AV167" s="112" t="s">
        <v>370</v>
      </c>
      <c r="AW167" s="112" t="s">
        <v>420</v>
      </c>
      <c r="AX167" s="112" t="s">
        <v>363</v>
      </c>
      <c r="AY167" s="112" t="s">
        <v>465</v>
      </c>
    </row>
    <row r="168" spans="2:51" s="6" customFormat="1" ht="15.75" customHeight="1">
      <c r="B168" s="111"/>
      <c r="E168" s="112"/>
      <c r="F168" s="268" t="s">
        <v>562</v>
      </c>
      <c r="G168" s="269"/>
      <c r="H168" s="269"/>
      <c r="I168" s="269"/>
      <c r="K168" s="114">
        <v>20.5</v>
      </c>
      <c r="S168" s="111"/>
      <c r="T168" s="115"/>
      <c r="AA168" s="116"/>
      <c r="AT168" s="112" t="s">
        <v>473</v>
      </c>
      <c r="AU168" s="112" t="s">
        <v>370</v>
      </c>
      <c r="AV168" s="112" t="s">
        <v>370</v>
      </c>
      <c r="AW168" s="112" t="s">
        <v>420</v>
      </c>
      <c r="AX168" s="112" t="s">
        <v>363</v>
      </c>
      <c r="AY168" s="112" t="s">
        <v>465</v>
      </c>
    </row>
    <row r="169" spans="2:51" s="6" customFormat="1" ht="15.75" customHeight="1">
      <c r="B169" s="111"/>
      <c r="E169" s="112"/>
      <c r="F169" s="268" t="s">
        <v>563</v>
      </c>
      <c r="G169" s="269"/>
      <c r="H169" s="269"/>
      <c r="I169" s="269"/>
      <c r="K169" s="114">
        <v>43</v>
      </c>
      <c r="S169" s="111"/>
      <c r="T169" s="115"/>
      <c r="AA169" s="116"/>
      <c r="AT169" s="112" t="s">
        <v>473</v>
      </c>
      <c r="AU169" s="112" t="s">
        <v>370</v>
      </c>
      <c r="AV169" s="112" t="s">
        <v>370</v>
      </c>
      <c r="AW169" s="112" t="s">
        <v>420</v>
      </c>
      <c r="AX169" s="112" t="s">
        <v>363</v>
      </c>
      <c r="AY169" s="112" t="s">
        <v>465</v>
      </c>
    </row>
    <row r="170" spans="2:51" s="6" customFormat="1" ht="15.75" customHeight="1">
      <c r="B170" s="111"/>
      <c r="E170" s="112"/>
      <c r="F170" s="268" t="s">
        <v>564</v>
      </c>
      <c r="G170" s="269"/>
      <c r="H170" s="269"/>
      <c r="I170" s="269"/>
      <c r="K170" s="114">
        <v>7</v>
      </c>
      <c r="S170" s="111"/>
      <c r="T170" s="115"/>
      <c r="AA170" s="116"/>
      <c r="AT170" s="112" t="s">
        <v>473</v>
      </c>
      <c r="AU170" s="112" t="s">
        <v>370</v>
      </c>
      <c r="AV170" s="112" t="s">
        <v>370</v>
      </c>
      <c r="AW170" s="112" t="s">
        <v>420</v>
      </c>
      <c r="AX170" s="112" t="s">
        <v>363</v>
      </c>
      <c r="AY170" s="112" t="s">
        <v>465</v>
      </c>
    </row>
    <row r="171" spans="2:51" s="6" customFormat="1" ht="15.75" customHeight="1">
      <c r="B171" s="111"/>
      <c r="E171" s="112"/>
      <c r="F171" s="268" t="s">
        <v>565</v>
      </c>
      <c r="G171" s="269"/>
      <c r="H171" s="269"/>
      <c r="I171" s="269"/>
      <c r="K171" s="114">
        <v>17.3</v>
      </c>
      <c r="S171" s="111"/>
      <c r="T171" s="115"/>
      <c r="AA171" s="116"/>
      <c r="AT171" s="112" t="s">
        <v>473</v>
      </c>
      <c r="AU171" s="112" t="s">
        <v>370</v>
      </c>
      <c r="AV171" s="112" t="s">
        <v>370</v>
      </c>
      <c r="AW171" s="112" t="s">
        <v>420</v>
      </c>
      <c r="AX171" s="112" t="s">
        <v>363</v>
      </c>
      <c r="AY171" s="112" t="s">
        <v>465</v>
      </c>
    </row>
    <row r="172" spans="2:51" s="6" customFormat="1" ht="15.75" customHeight="1">
      <c r="B172" s="111"/>
      <c r="E172" s="112"/>
      <c r="F172" s="268" t="s">
        <v>566</v>
      </c>
      <c r="G172" s="269"/>
      <c r="H172" s="269"/>
      <c r="I172" s="269"/>
      <c r="K172" s="114">
        <v>8.4</v>
      </c>
      <c r="S172" s="111"/>
      <c r="T172" s="115"/>
      <c r="AA172" s="116"/>
      <c r="AT172" s="112" t="s">
        <v>473</v>
      </c>
      <c r="AU172" s="112" t="s">
        <v>370</v>
      </c>
      <c r="AV172" s="112" t="s">
        <v>370</v>
      </c>
      <c r="AW172" s="112" t="s">
        <v>420</v>
      </c>
      <c r="AX172" s="112" t="s">
        <v>363</v>
      </c>
      <c r="AY172" s="112" t="s">
        <v>465</v>
      </c>
    </row>
    <row r="173" spans="2:51" s="6" customFormat="1" ht="15.75" customHeight="1">
      <c r="B173" s="111"/>
      <c r="E173" s="112"/>
      <c r="F173" s="268" t="s">
        <v>567</v>
      </c>
      <c r="G173" s="269"/>
      <c r="H173" s="269"/>
      <c r="I173" s="269"/>
      <c r="K173" s="114">
        <v>12</v>
      </c>
      <c r="S173" s="111"/>
      <c r="T173" s="115"/>
      <c r="AA173" s="116"/>
      <c r="AT173" s="112" t="s">
        <v>473</v>
      </c>
      <c r="AU173" s="112" t="s">
        <v>370</v>
      </c>
      <c r="AV173" s="112" t="s">
        <v>370</v>
      </c>
      <c r="AW173" s="112" t="s">
        <v>420</v>
      </c>
      <c r="AX173" s="112" t="s">
        <v>363</v>
      </c>
      <c r="AY173" s="112" t="s">
        <v>465</v>
      </c>
    </row>
    <row r="174" spans="2:51" s="6" customFormat="1" ht="15.75" customHeight="1">
      <c r="B174" s="111"/>
      <c r="E174" s="112"/>
      <c r="F174" s="268" t="s">
        <v>568</v>
      </c>
      <c r="G174" s="269"/>
      <c r="H174" s="269"/>
      <c r="I174" s="269"/>
      <c r="K174" s="114">
        <v>15.2</v>
      </c>
      <c r="S174" s="111"/>
      <c r="T174" s="115"/>
      <c r="AA174" s="116"/>
      <c r="AT174" s="112" t="s">
        <v>473</v>
      </c>
      <c r="AU174" s="112" t="s">
        <v>370</v>
      </c>
      <c r="AV174" s="112" t="s">
        <v>370</v>
      </c>
      <c r="AW174" s="112" t="s">
        <v>420</v>
      </c>
      <c r="AX174" s="112" t="s">
        <v>363</v>
      </c>
      <c r="AY174" s="112" t="s">
        <v>465</v>
      </c>
    </row>
    <row r="175" spans="2:51" s="6" customFormat="1" ht="15.75" customHeight="1">
      <c r="B175" s="106"/>
      <c r="E175" s="108"/>
      <c r="F175" s="266" t="s">
        <v>496</v>
      </c>
      <c r="G175" s="267"/>
      <c r="H175" s="267"/>
      <c r="I175" s="267"/>
      <c r="K175" s="108"/>
      <c r="S175" s="106"/>
      <c r="T175" s="109"/>
      <c r="AA175" s="110"/>
      <c r="AT175" s="108" t="s">
        <v>473</v>
      </c>
      <c r="AU175" s="108" t="s">
        <v>370</v>
      </c>
      <c r="AV175" s="108" t="s">
        <v>317</v>
      </c>
      <c r="AW175" s="108" t="s">
        <v>420</v>
      </c>
      <c r="AX175" s="108" t="s">
        <v>363</v>
      </c>
      <c r="AY175" s="108" t="s">
        <v>465</v>
      </c>
    </row>
    <row r="176" spans="2:51" s="6" customFormat="1" ht="15.75" customHeight="1">
      <c r="B176" s="111"/>
      <c r="E176" s="112"/>
      <c r="F176" s="268" t="s">
        <v>569</v>
      </c>
      <c r="G176" s="269"/>
      <c r="H176" s="269"/>
      <c r="I176" s="269"/>
      <c r="K176" s="114">
        <v>1.95</v>
      </c>
      <c r="S176" s="111"/>
      <c r="T176" s="115"/>
      <c r="AA176" s="116"/>
      <c r="AT176" s="112" t="s">
        <v>473</v>
      </c>
      <c r="AU176" s="112" t="s">
        <v>370</v>
      </c>
      <c r="AV176" s="112" t="s">
        <v>370</v>
      </c>
      <c r="AW176" s="112" t="s">
        <v>420</v>
      </c>
      <c r="AX176" s="112" t="s">
        <v>363</v>
      </c>
      <c r="AY176" s="112" t="s">
        <v>465</v>
      </c>
    </row>
    <row r="177" spans="2:51" s="6" customFormat="1" ht="15.75" customHeight="1">
      <c r="B177" s="117"/>
      <c r="E177" s="118"/>
      <c r="F177" s="270" t="s">
        <v>498</v>
      </c>
      <c r="G177" s="271"/>
      <c r="H177" s="271"/>
      <c r="I177" s="271"/>
      <c r="K177" s="119">
        <v>359.575</v>
      </c>
      <c r="S177" s="117"/>
      <c r="T177" s="120"/>
      <c r="AA177" s="121"/>
      <c r="AT177" s="118" t="s">
        <v>473</v>
      </c>
      <c r="AU177" s="118" t="s">
        <v>370</v>
      </c>
      <c r="AV177" s="118" t="s">
        <v>470</v>
      </c>
      <c r="AW177" s="118" t="s">
        <v>420</v>
      </c>
      <c r="AX177" s="118" t="s">
        <v>317</v>
      </c>
      <c r="AY177" s="118" t="s">
        <v>465</v>
      </c>
    </row>
    <row r="178" spans="2:65" s="6" customFormat="1" ht="27" customHeight="1">
      <c r="B178" s="19"/>
      <c r="C178" s="96" t="s">
        <v>411</v>
      </c>
      <c r="D178" s="96" t="s">
        <v>466</v>
      </c>
      <c r="E178" s="97" t="s">
        <v>570</v>
      </c>
      <c r="F178" s="262" t="s">
        <v>571</v>
      </c>
      <c r="G178" s="263"/>
      <c r="H178" s="263"/>
      <c r="I178" s="263"/>
      <c r="J178" s="99" t="s">
        <v>477</v>
      </c>
      <c r="K178" s="100">
        <v>19.8</v>
      </c>
      <c r="L178" s="264"/>
      <c r="M178" s="263"/>
      <c r="N178" s="265">
        <f>ROUND($L$178*$K$178,2)</f>
        <v>0</v>
      </c>
      <c r="O178" s="263"/>
      <c r="P178" s="263"/>
      <c r="Q178" s="263"/>
      <c r="R178" s="216" t="s">
        <v>163</v>
      </c>
      <c r="S178" s="19"/>
      <c r="T178" s="101"/>
      <c r="U178" s="102" t="s">
        <v>333</v>
      </c>
      <c r="X178" s="103">
        <v>0</v>
      </c>
      <c r="Y178" s="103">
        <f>$X$178*$K$178</f>
        <v>0</v>
      </c>
      <c r="Z178" s="103">
        <v>0</v>
      </c>
      <c r="AA178" s="104">
        <f>$Z$178*$K$178</f>
        <v>0</v>
      </c>
      <c r="AR178" s="64" t="s">
        <v>470</v>
      </c>
      <c r="AT178" s="64" t="s">
        <v>466</v>
      </c>
      <c r="AU178" s="64" t="s">
        <v>370</v>
      </c>
      <c r="AY178" s="6" t="s">
        <v>465</v>
      </c>
      <c r="BE178" s="105">
        <f>IF($U$178="základní",$N$178,0)</f>
        <v>0</v>
      </c>
      <c r="BF178" s="105">
        <f>IF($U$178="snížená",$N$178,0)</f>
        <v>0</v>
      </c>
      <c r="BG178" s="105">
        <f>IF($U$178="zákl. přenesená",$N$178,0)</f>
        <v>0</v>
      </c>
      <c r="BH178" s="105">
        <f>IF($U$178="sníž. přenesená",$N$178,0)</f>
        <v>0</v>
      </c>
      <c r="BI178" s="105">
        <f>IF($U$178="nulová",$N$178,0)</f>
        <v>0</v>
      </c>
      <c r="BJ178" s="64" t="s">
        <v>317</v>
      </c>
      <c r="BK178" s="105">
        <f>ROUND($L$178*$K$178,2)</f>
        <v>0</v>
      </c>
      <c r="BL178" s="64" t="s">
        <v>470</v>
      </c>
      <c r="BM178" s="64" t="s">
        <v>572</v>
      </c>
    </row>
    <row r="179" spans="2:51" s="6" customFormat="1" ht="15.75" customHeight="1">
      <c r="B179" s="111"/>
      <c r="E179" s="113"/>
      <c r="F179" s="268" t="s">
        <v>573</v>
      </c>
      <c r="G179" s="269"/>
      <c r="H179" s="269"/>
      <c r="I179" s="269"/>
      <c r="K179" s="114">
        <v>19.8</v>
      </c>
      <c r="S179" s="111"/>
      <c r="T179" s="115"/>
      <c r="AA179" s="116"/>
      <c r="AT179" s="112" t="s">
        <v>473</v>
      </c>
      <c r="AU179" s="112" t="s">
        <v>370</v>
      </c>
      <c r="AV179" s="112" t="s">
        <v>370</v>
      </c>
      <c r="AW179" s="112" t="s">
        <v>420</v>
      </c>
      <c r="AX179" s="112" t="s">
        <v>317</v>
      </c>
      <c r="AY179" s="112" t="s">
        <v>465</v>
      </c>
    </row>
    <row r="180" spans="2:65" s="6" customFormat="1" ht="15.75" customHeight="1">
      <c r="B180" s="19"/>
      <c r="C180" s="96" t="s">
        <v>574</v>
      </c>
      <c r="D180" s="96" t="s">
        <v>466</v>
      </c>
      <c r="E180" s="97" t="s">
        <v>575</v>
      </c>
      <c r="F180" s="262" t="s">
        <v>576</v>
      </c>
      <c r="G180" s="263"/>
      <c r="H180" s="263"/>
      <c r="I180" s="263"/>
      <c r="J180" s="99" t="s">
        <v>477</v>
      </c>
      <c r="K180" s="100">
        <v>196.1</v>
      </c>
      <c r="L180" s="264"/>
      <c r="M180" s="263"/>
      <c r="N180" s="265">
        <f>ROUND($L$180*$K$180,2)</f>
        <v>0</v>
      </c>
      <c r="O180" s="263"/>
      <c r="P180" s="263"/>
      <c r="Q180" s="263"/>
      <c r="R180" s="216" t="s">
        <v>163</v>
      </c>
      <c r="S180" s="19"/>
      <c r="T180" s="101"/>
      <c r="U180" s="102" t="s">
        <v>333</v>
      </c>
      <c r="X180" s="103">
        <v>0</v>
      </c>
      <c r="Y180" s="103">
        <f>$X$180*$K$180</f>
        <v>0</v>
      </c>
      <c r="Z180" s="103">
        <v>0</v>
      </c>
      <c r="AA180" s="104">
        <f>$Z$180*$K$180</f>
        <v>0</v>
      </c>
      <c r="AR180" s="64" t="s">
        <v>470</v>
      </c>
      <c r="AT180" s="64" t="s">
        <v>466</v>
      </c>
      <c r="AU180" s="64" t="s">
        <v>370</v>
      </c>
      <c r="AY180" s="6" t="s">
        <v>465</v>
      </c>
      <c r="BE180" s="105">
        <f>IF($U$180="základní",$N$180,0)</f>
        <v>0</v>
      </c>
      <c r="BF180" s="105">
        <f>IF($U$180="snížená",$N$180,0)</f>
        <v>0</v>
      </c>
      <c r="BG180" s="105">
        <f>IF($U$180="zákl. přenesená",$N$180,0)</f>
        <v>0</v>
      </c>
      <c r="BH180" s="105">
        <f>IF($U$180="sníž. přenesená",$N$180,0)</f>
        <v>0</v>
      </c>
      <c r="BI180" s="105">
        <f>IF($U$180="nulová",$N$180,0)</f>
        <v>0</v>
      </c>
      <c r="BJ180" s="64" t="s">
        <v>317</v>
      </c>
      <c r="BK180" s="105">
        <f>ROUND($L$180*$K$180,2)</f>
        <v>0</v>
      </c>
      <c r="BL180" s="64" t="s">
        <v>470</v>
      </c>
      <c r="BM180" s="64" t="s">
        <v>577</v>
      </c>
    </row>
    <row r="181" spans="2:51" s="6" customFormat="1" ht="15.75" customHeight="1">
      <c r="B181" s="111"/>
      <c r="E181" s="113"/>
      <c r="F181" s="268" t="s">
        <v>578</v>
      </c>
      <c r="G181" s="269"/>
      <c r="H181" s="269"/>
      <c r="I181" s="269"/>
      <c r="K181" s="114">
        <v>196.1</v>
      </c>
      <c r="S181" s="111"/>
      <c r="T181" s="115"/>
      <c r="AA181" s="116"/>
      <c r="AT181" s="112" t="s">
        <v>473</v>
      </c>
      <c r="AU181" s="112" t="s">
        <v>370</v>
      </c>
      <c r="AV181" s="112" t="s">
        <v>370</v>
      </c>
      <c r="AW181" s="112" t="s">
        <v>420</v>
      </c>
      <c r="AX181" s="112" t="s">
        <v>317</v>
      </c>
      <c r="AY181" s="112" t="s">
        <v>465</v>
      </c>
    </row>
    <row r="182" spans="2:65" s="6" customFormat="1" ht="15.75" customHeight="1">
      <c r="B182" s="19"/>
      <c r="C182" s="96" t="s">
        <v>579</v>
      </c>
      <c r="D182" s="96" t="s">
        <v>466</v>
      </c>
      <c r="E182" s="97" t="s">
        <v>580</v>
      </c>
      <c r="F182" s="262" t="s">
        <v>581</v>
      </c>
      <c r="G182" s="263"/>
      <c r="H182" s="263"/>
      <c r="I182" s="263"/>
      <c r="J182" s="99" t="s">
        <v>477</v>
      </c>
      <c r="K182" s="100">
        <v>106.2</v>
      </c>
      <c r="L182" s="264"/>
      <c r="M182" s="263"/>
      <c r="N182" s="265">
        <f>ROUND($L$182*$K$182,2)</f>
        <v>0</v>
      </c>
      <c r="O182" s="263"/>
      <c r="P182" s="263"/>
      <c r="Q182" s="263"/>
      <c r="R182" s="216" t="s">
        <v>163</v>
      </c>
      <c r="S182" s="19"/>
      <c r="T182" s="101"/>
      <c r="U182" s="102" t="s">
        <v>333</v>
      </c>
      <c r="X182" s="103">
        <v>0</v>
      </c>
      <c r="Y182" s="103">
        <f>$X$182*$K$182</f>
        <v>0</v>
      </c>
      <c r="Z182" s="103">
        <v>0</v>
      </c>
      <c r="AA182" s="104">
        <f>$Z$182*$K$182</f>
        <v>0</v>
      </c>
      <c r="AR182" s="64" t="s">
        <v>470</v>
      </c>
      <c r="AT182" s="64" t="s">
        <v>466</v>
      </c>
      <c r="AU182" s="64" t="s">
        <v>370</v>
      </c>
      <c r="AY182" s="6" t="s">
        <v>465</v>
      </c>
      <c r="BE182" s="105">
        <f>IF($U$182="základní",$N$182,0)</f>
        <v>0</v>
      </c>
      <c r="BF182" s="105">
        <f>IF($U$182="snížená",$N$182,0)</f>
        <v>0</v>
      </c>
      <c r="BG182" s="105">
        <f>IF($U$182="zákl. přenesená",$N$182,0)</f>
        <v>0</v>
      </c>
      <c r="BH182" s="105">
        <f>IF($U$182="sníž. přenesená",$N$182,0)</f>
        <v>0</v>
      </c>
      <c r="BI182" s="105">
        <f>IF($U$182="nulová",$N$182,0)</f>
        <v>0</v>
      </c>
      <c r="BJ182" s="64" t="s">
        <v>317</v>
      </c>
      <c r="BK182" s="105">
        <f>ROUND($L$182*$K$182,2)</f>
        <v>0</v>
      </c>
      <c r="BL182" s="64" t="s">
        <v>470</v>
      </c>
      <c r="BM182" s="64" t="s">
        <v>582</v>
      </c>
    </row>
    <row r="183" spans="2:51" s="6" customFormat="1" ht="15.75" customHeight="1">
      <c r="B183" s="111"/>
      <c r="E183" s="113"/>
      <c r="F183" s="268" t="s">
        <v>583</v>
      </c>
      <c r="G183" s="269"/>
      <c r="H183" s="269"/>
      <c r="I183" s="269"/>
      <c r="K183" s="114">
        <v>106.2</v>
      </c>
      <c r="S183" s="111"/>
      <c r="T183" s="115"/>
      <c r="AA183" s="116"/>
      <c r="AT183" s="112" t="s">
        <v>473</v>
      </c>
      <c r="AU183" s="112" t="s">
        <v>370</v>
      </c>
      <c r="AV183" s="112" t="s">
        <v>370</v>
      </c>
      <c r="AW183" s="112" t="s">
        <v>420</v>
      </c>
      <c r="AX183" s="112" t="s">
        <v>317</v>
      </c>
      <c r="AY183" s="112" t="s">
        <v>465</v>
      </c>
    </row>
    <row r="184" spans="2:65" s="6" customFormat="1" ht="27" customHeight="1">
      <c r="B184" s="19"/>
      <c r="C184" s="96" t="s">
        <v>584</v>
      </c>
      <c r="D184" s="96" t="s">
        <v>466</v>
      </c>
      <c r="E184" s="97" t="s">
        <v>585</v>
      </c>
      <c r="F184" s="262" t="s">
        <v>586</v>
      </c>
      <c r="G184" s="263"/>
      <c r="H184" s="263"/>
      <c r="I184" s="263"/>
      <c r="J184" s="99" t="s">
        <v>477</v>
      </c>
      <c r="K184" s="100">
        <v>28.6</v>
      </c>
      <c r="L184" s="264"/>
      <c r="M184" s="263"/>
      <c r="N184" s="265">
        <f>ROUND($L$184*$K$184,2)</f>
        <v>0</v>
      </c>
      <c r="O184" s="263"/>
      <c r="P184" s="263"/>
      <c r="Q184" s="263"/>
      <c r="R184" s="216" t="s">
        <v>163</v>
      </c>
      <c r="S184" s="19"/>
      <c r="T184" s="101"/>
      <c r="U184" s="102" t="s">
        <v>333</v>
      </c>
      <c r="X184" s="103">
        <v>0</v>
      </c>
      <c r="Y184" s="103">
        <f>$X$184*$K$184</f>
        <v>0</v>
      </c>
      <c r="Z184" s="103">
        <v>0.261</v>
      </c>
      <c r="AA184" s="104">
        <f>$Z$184*$K$184</f>
        <v>7.464600000000001</v>
      </c>
      <c r="AR184" s="64" t="s">
        <v>470</v>
      </c>
      <c r="AT184" s="64" t="s">
        <v>466</v>
      </c>
      <c r="AU184" s="64" t="s">
        <v>370</v>
      </c>
      <c r="AY184" s="6" t="s">
        <v>465</v>
      </c>
      <c r="BE184" s="105">
        <f>IF($U$184="základní",$N$184,0)</f>
        <v>0</v>
      </c>
      <c r="BF184" s="105">
        <f>IF($U$184="snížená",$N$184,0)</f>
        <v>0</v>
      </c>
      <c r="BG184" s="105">
        <f>IF($U$184="zákl. přenesená",$N$184,0)</f>
        <v>0</v>
      </c>
      <c r="BH184" s="105">
        <f>IF($U$184="sníž. přenesená",$N$184,0)</f>
        <v>0</v>
      </c>
      <c r="BI184" s="105">
        <f>IF($U$184="nulová",$N$184,0)</f>
        <v>0</v>
      </c>
      <c r="BJ184" s="64" t="s">
        <v>317</v>
      </c>
      <c r="BK184" s="105">
        <f>ROUND($L$184*$K$184,2)</f>
        <v>0</v>
      </c>
      <c r="BL184" s="64" t="s">
        <v>470</v>
      </c>
      <c r="BM184" s="64" t="s">
        <v>587</v>
      </c>
    </row>
    <row r="185" spans="2:51" s="6" customFormat="1" ht="15.75" customHeight="1">
      <c r="B185" s="106"/>
      <c r="E185" s="107"/>
      <c r="F185" s="266" t="s">
        <v>588</v>
      </c>
      <c r="G185" s="267"/>
      <c r="H185" s="267"/>
      <c r="I185" s="267"/>
      <c r="K185" s="108"/>
      <c r="S185" s="106"/>
      <c r="T185" s="109"/>
      <c r="AA185" s="110"/>
      <c r="AT185" s="108" t="s">
        <v>473</v>
      </c>
      <c r="AU185" s="108" t="s">
        <v>370</v>
      </c>
      <c r="AV185" s="108" t="s">
        <v>317</v>
      </c>
      <c r="AW185" s="108" t="s">
        <v>420</v>
      </c>
      <c r="AX185" s="108" t="s">
        <v>363</v>
      </c>
      <c r="AY185" s="108" t="s">
        <v>465</v>
      </c>
    </row>
    <row r="186" spans="2:51" s="6" customFormat="1" ht="15.75" customHeight="1">
      <c r="B186" s="111"/>
      <c r="E186" s="112"/>
      <c r="F186" s="268" t="s">
        <v>589</v>
      </c>
      <c r="G186" s="269"/>
      <c r="H186" s="269"/>
      <c r="I186" s="269"/>
      <c r="K186" s="114">
        <v>4.84</v>
      </c>
      <c r="S186" s="111"/>
      <c r="T186" s="115"/>
      <c r="AA186" s="116"/>
      <c r="AT186" s="112" t="s">
        <v>473</v>
      </c>
      <c r="AU186" s="112" t="s">
        <v>370</v>
      </c>
      <c r="AV186" s="112" t="s">
        <v>370</v>
      </c>
      <c r="AW186" s="112" t="s">
        <v>420</v>
      </c>
      <c r="AX186" s="112" t="s">
        <v>363</v>
      </c>
      <c r="AY186" s="112" t="s">
        <v>465</v>
      </c>
    </row>
    <row r="187" spans="2:51" s="6" customFormat="1" ht="15.75" customHeight="1">
      <c r="B187" s="111"/>
      <c r="E187" s="112"/>
      <c r="F187" s="268" t="s">
        <v>590</v>
      </c>
      <c r="G187" s="269"/>
      <c r="H187" s="269"/>
      <c r="I187" s="269"/>
      <c r="K187" s="114">
        <v>21.66</v>
      </c>
      <c r="S187" s="111"/>
      <c r="T187" s="115"/>
      <c r="AA187" s="116"/>
      <c r="AT187" s="112" t="s">
        <v>473</v>
      </c>
      <c r="AU187" s="112" t="s">
        <v>370</v>
      </c>
      <c r="AV187" s="112" t="s">
        <v>370</v>
      </c>
      <c r="AW187" s="112" t="s">
        <v>420</v>
      </c>
      <c r="AX187" s="112" t="s">
        <v>363</v>
      </c>
      <c r="AY187" s="112" t="s">
        <v>465</v>
      </c>
    </row>
    <row r="188" spans="2:51" s="6" customFormat="1" ht="15.75" customHeight="1">
      <c r="B188" s="106"/>
      <c r="E188" s="108"/>
      <c r="F188" s="266" t="s">
        <v>591</v>
      </c>
      <c r="G188" s="267"/>
      <c r="H188" s="267"/>
      <c r="I188" s="267"/>
      <c r="K188" s="108"/>
      <c r="S188" s="106"/>
      <c r="T188" s="109"/>
      <c r="AA188" s="110"/>
      <c r="AT188" s="108" t="s">
        <v>473</v>
      </c>
      <c r="AU188" s="108" t="s">
        <v>370</v>
      </c>
      <c r="AV188" s="108" t="s">
        <v>317</v>
      </c>
      <c r="AW188" s="108" t="s">
        <v>420</v>
      </c>
      <c r="AX188" s="108" t="s">
        <v>363</v>
      </c>
      <c r="AY188" s="108" t="s">
        <v>465</v>
      </c>
    </row>
    <row r="189" spans="2:51" s="6" customFormat="1" ht="15.75" customHeight="1">
      <c r="B189" s="111"/>
      <c r="E189" s="112"/>
      <c r="F189" s="268" t="s">
        <v>592</v>
      </c>
      <c r="G189" s="269"/>
      <c r="H189" s="269"/>
      <c r="I189" s="269"/>
      <c r="K189" s="114">
        <v>2.1</v>
      </c>
      <c r="S189" s="111"/>
      <c r="T189" s="115"/>
      <c r="AA189" s="116"/>
      <c r="AT189" s="112" t="s">
        <v>473</v>
      </c>
      <c r="AU189" s="112" t="s">
        <v>370</v>
      </c>
      <c r="AV189" s="112" t="s">
        <v>370</v>
      </c>
      <c r="AW189" s="112" t="s">
        <v>420</v>
      </c>
      <c r="AX189" s="112" t="s">
        <v>363</v>
      </c>
      <c r="AY189" s="112" t="s">
        <v>465</v>
      </c>
    </row>
    <row r="190" spans="2:51" s="6" customFormat="1" ht="15.75" customHeight="1">
      <c r="B190" s="117"/>
      <c r="E190" s="118"/>
      <c r="F190" s="270" t="s">
        <v>498</v>
      </c>
      <c r="G190" s="271"/>
      <c r="H190" s="271"/>
      <c r="I190" s="271"/>
      <c r="K190" s="119">
        <v>28.6</v>
      </c>
      <c r="S190" s="117"/>
      <c r="T190" s="120"/>
      <c r="AA190" s="121"/>
      <c r="AT190" s="118" t="s">
        <v>473</v>
      </c>
      <c r="AU190" s="118" t="s">
        <v>370</v>
      </c>
      <c r="AV190" s="118" t="s">
        <v>470</v>
      </c>
      <c r="AW190" s="118" t="s">
        <v>420</v>
      </c>
      <c r="AX190" s="118" t="s">
        <v>317</v>
      </c>
      <c r="AY190" s="118" t="s">
        <v>465</v>
      </c>
    </row>
    <row r="191" spans="2:65" s="6" customFormat="1" ht="27" customHeight="1">
      <c r="B191" s="19"/>
      <c r="C191" s="96" t="s">
        <v>308</v>
      </c>
      <c r="D191" s="96" t="s">
        <v>466</v>
      </c>
      <c r="E191" s="97" t="s">
        <v>593</v>
      </c>
      <c r="F191" s="262" t="s">
        <v>594</v>
      </c>
      <c r="G191" s="263"/>
      <c r="H191" s="263"/>
      <c r="I191" s="263"/>
      <c r="J191" s="99" t="s">
        <v>595</v>
      </c>
      <c r="K191" s="100">
        <v>2.43</v>
      </c>
      <c r="L191" s="264"/>
      <c r="M191" s="263"/>
      <c r="N191" s="265">
        <f>ROUND($L$191*$K$191,2)</f>
        <v>0</v>
      </c>
      <c r="O191" s="263"/>
      <c r="P191" s="263"/>
      <c r="Q191" s="263"/>
      <c r="R191" s="216" t="s">
        <v>163</v>
      </c>
      <c r="S191" s="19"/>
      <c r="T191" s="101"/>
      <c r="U191" s="102" t="s">
        <v>333</v>
      </c>
      <c r="X191" s="103">
        <v>0</v>
      </c>
      <c r="Y191" s="103">
        <f>$X$191*$K$191</f>
        <v>0</v>
      </c>
      <c r="Z191" s="103">
        <v>1.8</v>
      </c>
      <c r="AA191" s="104">
        <f>$Z$191*$K$191</f>
        <v>4.3740000000000006</v>
      </c>
      <c r="AR191" s="64" t="s">
        <v>470</v>
      </c>
      <c r="AT191" s="64" t="s">
        <v>466</v>
      </c>
      <c r="AU191" s="64" t="s">
        <v>370</v>
      </c>
      <c r="AY191" s="6" t="s">
        <v>465</v>
      </c>
      <c r="BE191" s="105">
        <f>IF($U$191="základní",$N$191,0)</f>
        <v>0</v>
      </c>
      <c r="BF191" s="105">
        <f>IF($U$191="snížená",$N$191,0)</f>
        <v>0</v>
      </c>
      <c r="BG191" s="105">
        <f>IF($U$191="zákl. přenesená",$N$191,0)</f>
        <v>0</v>
      </c>
      <c r="BH191" s="105">
        <f>IF($U$191="sníž. přenesená",$N$191,0)</f>
        <v>0</v>
      </c>
      <c r="BI191" s="105">
        <f>IF($U$191="nulová",$N$191,0)</f>
        <v>0</v>
      </c>
      <c r="BJ191" s="64" t="s">
        <v>317</v>
      </c>
      <c r="BK191" s="105">
        <f>ROUND($L$191*$K$191,2)</f>
        <v>0</v>
      </c>
      <c r="BL191" s="64" t="s">
        <v>470</v>
      </c>
      <c r="BM191" s="64" t="s">
        <v>596</v>
      </c>
    </row>
    <row r="192" spans="2:51" s="6" customFormat="1" ht="15.75" customHeight="1">
      <c r="B192" s="111"/>
      <c r="E192" s="113"/>
      <c r="F192" s="268" t="s">
        <v>597</v>
      </c>
      <c r="G192" s="269"/>
      <c r="H192" s="269"/>
      <c r="I192" s="269"/>
      <c r="K192" s="114">
        <v>2.43</v>
      </c>
      <c r="S192" s="111"/>
      <c r="T192" s="115"/>
      <c r="AA192" s="116"/>
      <c r="AT192" s="112" t="s">
        <v>473</v>
      </c>
      <c r="AU192" s="112" t="s">
        <v>370</v>
      </c>
      <c r="AV192" s="112" t="s">
        <v>370</v>
      </c>
      <c r="AW192" s="112" t="s">
        <v>420</v>
      </c>
      <c r="AX192" s="112" t="s">
        <v>317</v>
      </c>
      <c r="AY192" s="112" t="s">
        <v>465</v>
      </c>
    </row>
    <row r="193" spans="2:65" s="6" customFormat="1" ht="27" customHeight="1">
      <c r="B193" s="19"/>
      <c r="C193" s="96" t="s">
        <v>397</v>
      </c>
      <c r="D193" s="96" t="s">
        <v>466</v>
      </c>
      <c r="E193" s="97" t="s">
        <v>598</v>
      </c>
      <c r="F193" s="262" t="s">
        <v>599</v>
      </c>
      <c r="G193" s="263"/>
      <c r="H193" s="263"/>
      <c r="I193" s="263"/>
      <c r="J193" s="99" t="s">
        <v>477</v>
      </c>
      <c r="K193" s="100">
        <v>96.95</v>
      </c>
      <c r="L193" s="264"/>
      <c r="M193" s="263"/>
      <c r="N193" s="265">
        <f>ROUND($L$193*$K$193,2)</f>
        <v>0</v>
      </c>
      <c r="O193" s="263"/>
      <c r="P193" s="263"/>
      <c r="Q193" s="263"/>
      <c r="R193" s="216" t="s">
        <v>163</v>
      </c>
      <c r="S193" s="19"/>
      <c r="T193" s="101"/>
      <c r="U193" s="102" t="s">
        <v>333</v>
      </c>
      <c r="X193" s="103">
        <v>0</v>
      </c>
      <c r="Y193" s="103">
        <f>$X$193*$K$193</f>
        <v>0</v>
      </c>
      <c r="Z193" s="103">
        <v>0.035</v>
      </c>
      <c r="AA193" s="104">
        <f>$Z$193*$K$193</f>
        <v>3.3932500000000005</v>
      </c>
      <c r="AR193" s="64" t="s">
        <v>470</v>
      </c>
      <c r="AT193" s="64" t="s">
        <v>466</v>
      </c>
      <c r="AU193" s="64" t="s">
        <v>370</v>
      </c>
      <c r="AY193" s="6" t="s">
        <v>465</v>
      </c>
      <c r="BE193" s="105">
        <f>IF($U$193="základní",$N$193,0)</f>
        <v>0</v>
      </c>
      <c r="BF193" s="105">
        <f>IF($U$193="snížená",$N$193,0)</f>
        <v>0</v>
      </c>
      <c r="BG193" s="105">
        <f>IF($U$193="zákl. přenesená",$N$193,0)</f>
        <v>0</v>
      </c>
      <c r="BH193" s="105">
        <f>IF($U$193="sníž. přenesená",$N$193,0)</f>
        <v>0</v>
      </c>
      <c r="BI193" s="105">
        <f>IF($U$193="nulová",$N$193,0)</f>
        <v>0</v>
      </c>
      <c r="BJ193" s="64" t="s">
        <v>317</v>
      </c>
      <c r="BK193" s="105">
        <f>ROUND($L$193*$K$193,2)</f>
        <v>0</v>
      </c>
      <c r="BL193" s="64" t="s">
        <v>470</v>
      </c>
      <c r="BM193" s="64" t="s">
        <v>600</v>
      </c>
    </row>
    <row r="194" spans="2:51" s="6" customFormat="1" ht="15.75" customHeight="1">
      <c r="B194" s="106"/>
      <c r="E194" s="107"/>
      <c r="F194" s="266" t="s">
        <v>588</v>
      </c>
      <c r="G194" s="267"/>
      <c r="H194" s="267"/>
      <c r="I194" s="267"/>
      <c r="K194" s="108"/>
      <c r="S194" s="106"/>
      <c r="T194" s="109"/>
      <c r="AA194" s="110"/>
      <c r="AT194" s="108" t="s">
        <v>473</v>
      </c>
      <c r="AU194" s="108" t="s">
        <v>370</v>
      </c>
      <c r="AV194" s="108" t="s">
        <v>317</v>
      </c>
      <c r="AW194" s="108" t="s">
        <v>420</v>
      </c>
      <c r="AX194" s="108" t="s">
        <v>363</v>
      </c>
      <c r="AY194" s="108" t="s">
        <v>465</v>
      </c>
    </row>
    <row r="195" spans="2:51" s="6" customFormat="1" ht="15.75" customHeight="1">
      <c r="B195" s="111"/>
      <c r="E195" s="112"/>
      <c r="F195" s="268" t="s">
        <v>601</v>
      </c>
      <c r="G195" s="269"/>
      <c r="H195" s="269"/>
      <c r="I195" s="269"/>
      <c r="K195" s="114">
        <v>52.1</v>
      </c>
      <c r="S195" s="111"/>
      <c r="T195" s="115"/>
      <c r="AA195" s="116"/>
      <c r="AT195" s="112" t="s">
        <v>473</v>
      </c>
      <c r="AU195" s="112" t="s">
        <v>370</v>
      </c>
      <c r="AV195" s="112" t="s">
        <v>370</v>
      </c>
      <c r="AW195" s="112" t="s">
        <v>420</v>
      </c>
      <c r="AX195" s="112" t="s">
        <v>363</v>
      </c>
      <c r="AY195" s="112" t="s">
        <v>465</v>
      </c>
    </row>
    <row r="196" spans="2:51" s="6" customFormat="1" ht="15.75" customHeight="1">
      <c r="B196" s="111"/>
      <c r="E196" s="112"/>
      <c r="F196" s="268" t="s">
        <v>602</v>
      </c>
      <c r="G196" s="269"/>
      <c r="H196" s="269"/>
      <c r="I196" s="269"/>
      <c r="K196" s="114">
        <v>42.9</v>
      </c>
      <c r="S196" s="111"/>
      <c r="T196" s="115"/>
      <c r="AA196" s="116"/>
      <c r="AT196" s="112" t="s">
        <v>473</v>
      </c>
      <c r="AU196" s="112" t="s">
        <v>370</v>
      </c>
      <c r="AV196" s="112" t="s">
        <v>370</v>
      </c>
      <c r="AW196" s="112" t="s">
        <v>420</v>
      </c>
      <c r="AX196" s="112" t="s">
        <v>363</v>
      </c>
      <c r="AY196" s="112" t="s">
        <v>465</v>
      </c>
    </row>
    <row r="197" spans="2:51" s="6" customFormat="1" ht="15.75" customHeight="1">
      <c r="B197" s="106"/>
      <c r="E197" s="108"/>
      <c r="F197" s="266" t="s">
        <v>591</v>
      </c>
      <c r="G197" s="267"/>
      <c r="H197" s="267"/>
      <c r="I197" s="267"/>
      <c r="K197" s="108"/>
      <c r="S197" s="106"/>
      <c r="T197" s="109"/>
      <c r="AA197" s="110"/>
      <c r="AT197" s="108" t="s">
        <v>473</v>
      </c>
      <c r="AU197" s="108" t="s">
        <v>370</v>
      </c>
      <c r="AV197" s="108" t="s">
        <v>317</v>
      </c>
      <c r="AW197" s="108" t="s">
        <v>420</v>
      </c>
      <c r="AX197" s="108" t="s">
        <v>363</v>
      </c>
      <c r="AY197" s="108" t="s">
        <v>465</v>
      </c>
    </row>
    <row r="198" spans="2:51" s="6" customFormat="1" ht="15.75" customHeight="1">
      <c r="B198" s="111"/>
      <c r="E198" s="112"/>
      <c r="F198" s="268" t="s">
        <v>603</v>
      </c>
      <c r="G198" s="269"/>
      <c r="H198" s="269"/>
      <c r="I198" s="269"/>
      <c r="K198" s="114">
        <v>1.95</v>
      </c>
      <c r="S198" s="111"/>
      <c r="T198" s="115"/>
      <c r="AA198" s="116"/>
      <c r="AT198" s="112" t="s">
        <v>473</v>
      </c>
      <c r="AU198" s="112" t="s">
        <v>370</v>
      </c>
      <c r="AV198" s="112" t="s">
        <v>370</v>
      </c>
      <c r="AW198" s="112" t="s">
        <v>420</v>
      </c>
      <c r="AX198" s="112" t="s">
        <v>363</v>
      </c>
      <c r="AY198" s="112" t="s">
        <v>465</v>
      </c>
    </row>
    <row r="199" spans="2:51" s="6" customFormat="1" ht="15.75" customHeight="1">
      <c r="B199" s="117"/>
      <c r="E199" s="118"/>
      <c r="F199" s="270" t="s">
        <v>498</v>
      </c>
      <c r="G199" s="271"/>
      <c r="H199" s="271"/>
      <c r="I199" s="271"/>
      <c r="K199" s="119">
        <v>96.95</v>
      </c>
      <c r="S199" s="117"/>
      <c r="T199" s="120"/>
      <c r="AA199" s="121"/>
      <c r="AT199" s="118" t="s">
        <v>473</v>
      </c>
      <c r="AU199" s="118" t="s">
        <v>370</v>
      </c>
      <c r="AV199" s="118" t="s">
        <v>470</v>
      </c>
      <c r="AW199" s="118" t="s">
        <v>420</v>
      </c>
      <c r="AX199" s="118" t="s">
        <v>317</v>
      </c>
      <c r="AY199" s="118" t="s">
        <v>465</v>
      </c>
    </row>
    <row r="200" spans="2:65" s="6" customFormat="1" ht="15.75" customHeight="1">
      <c r="B200" s="19"/>
      <c r="C200" s="96" t="s">
        <v>604</v>
      </c>
      <c r="D200" s="96" t="s">
        <v>466</v>
      </c>
      <c r="E200" s="97" t="s">
        <v>605</v>
      </c>
      <c r="F200" s="262" t="s">
        <v>606</v>
      </c>
      <c r="G200" s="263"/>
      <c r="H200" s="263"/>
      <c r="I200" s="263"/>
      <c r="J200" s="99" t="s">
        <v>607</v>
      </c>
      <c r="K200" s="100">
        <v>94.2</v>
      </c>
      <c r="L200" s="264"/>
      <c r="M200" s="263"/>
      <c r="N200" s="265">
        <f>ROUND($L$200*$K$200,2)</f>
        <v>0</v>
      </c>
      <c r="O200" s="263"/>
      <c r="P200" s="263"/>
      <c r="Q200" s="263"/>
      <c r="R200" s="216" t="s">
        <v>163</v>
      </c>
      <c r="S200" s="19"/>
      <c r="T200" s="101"/>
      <c r="U200" s="102" t="s">
        <v>333</v>
      </c>
      <c r="X200" s="103">
        <v>0</v>
      </c>
      <c r="Y200" s="103">
        <f>$X$200*$K$200</f>
        <v>0</v>
      </c>
      <c r="Z200" s="103">
        <v>0.009</v>
      </c>
      <c r="AA200" s="104">
        <f>$Z$200*$K$200</f>
        <v>0.8478</v>
      </c>
      <c r="AR200" s="64" t="s">
        <v>470</v>
      </c>
      <c r="AT200" s="64" t="s">
        <v>466</v>
      </c>
      <c r="AU200" s="64" t="s">
        <v>370</v>
      </c>
      <c r="AY200" s="6" t="s">
        <v>465</v>
      </c>
      <c r="BE200" s="105">
        <f>IF($U$200="základní",$N$200,0)</f>
        <v>0</v>
      </c>
      <c r="BF200" s="105">
        <f>IF($U$200="snížená",$N$200,0)</f>
        <v>0</v>
      </c>
      <c r="BG200" s="105">
        <f>IF($U$200="zákl. přenesená",$N$200,0)</f>
        <v>0</v>
      </c>
      <c r="BH200" s="105">
        <f>IF($U$200="sníž. přenesená",$N$200,0)</f>
        <v>0</v>
      </c>
      <c r="BI200" s="105">
        <f>IF($U$200="nulová",$N$200,0)</f>
        <v>0</v>
      </c>
      <c r="BJ200" s="64" t="s">
        <v>317</v>
      </c>
      <c r="BK200" s="105">
        <f>ROUND($L$200*$K$200,2)</f>
        <v>0</v>
      </c>
      <c r="BL200" s="64" t="s">
        <v>470</v>
      </c>
      <c r="BM200" s="64" t="s">
        <v>608</v>
      </c>
    </row>
    <row r="201" spans="2:51" s="6" customFormat="1" ht="15.75" customHeight="1">
      <c r="B201" s="106"/>
      <c r="E201" s="107"/>
      <c r="F201" s="266" t="s">
        <v>588</v>
      </c>
      <c r="G201" s="267"/>
      <c r="H201" s="267"/>
      <c r="I201" s="267"/>
      <c r="K201" s="108"/>
      <c r="S201" s="106"/>
      <c r="T201" s="109"/>
      <c r="AA201" s="110"/>
      <c r="AT201" s="108" t="s">
        <v>473</v>
      </c>
      <c r="AU201" s="108" t="s">
        <v>370</v>
      </c>
      <c r="AV201" s="108" t="s">
        <v>317</v>
      </c>
      <c r="AW201" s="108" t="s">
        <v>420</v>
      </c>
      <c r="AX201" s="108" t="s">
        <v>363</v>
      </c>
      <c r="AY201" s="108" t="s">
        <v>465</v>
      </c>
    </row>
    <row r="202" spans="2:51" s="6" customFormat="1" ht="27" customHeight="1">
      <c r="B202" s="111"/>
      <c r="E202" s="112"/>
      <c r="F202" s="268" t="s">
        <v>609</v>
      </c>
      <c r="G202" s="269"/>
      <c r="H202" s="269"/>
      <c r="I202" s="269"/>
      <c r="K202" s="114">
        <v>28.5</v>
      </c>
      <c r="S202" s="111"/>
      <c r="T202" s="115"/>
      <c r="AA202" s="116"/>
      <c r="AT202" s="112" t="s">
        <v>473</v>
      </c>
      <c r="AU202" s="112" t="s">
        <v>370</v>
      </c>
      <c r="AV202" s="112" t="s">
        <v>370</v>
      </c>
      <c r="AW202" s="112" t="s">
        <v>420</v>
      </c>
      <c r="AX202" s="112" t="s">
        <v>363</v>
      </c>
      <c r="AY202" s="112" t="s">
        <v>465</v>
      </c>
    </row>
    <row r="203" spans="2:51" s="6" customFormat="1" ht="15.75" customHeight="1">
      <c r="B203" s="111"/>
      <c r="E203" s="112"/>
      <c r="F203" s="268" t="s">
        <v>610</v>
      </c>
      <c r="G203" s="269"/>
      <c r="H203" s="269"/>
      <c r="I203" s="269"/>
      <c r="K203" s="114">
        <v>19.9</v>
      </c>
      <c r="S203" s="111"/>
      <c r="T203" s="115"/>
      <c r="AA203" s="116"/>
      <c r="AT203" s="112" t="s">
        <v>473</v>
      </c>
      <c r="AU203" s="112" t="s">
        <v>370</v>
      </c>
      <c r="AV203" s="112" t="s">
        <v>370</v>
      </c>
      <c r="AW203" s="112" t="s">
        <v>420</v>
      </c>
      <c r="AX203" s="112" t="s">
        <v>363</v>
      </c>
      <c r="AY203" s="112" t="s">
        <v>465</v>
      </c>
    </row>
    <row r="204" spans="2:51" s="6" customFormat="1" ht="15.75" customHeight="1">
      <c r="B204" s="111"/>
      <c r="E204" s="112"/>
      <c r="F204" s="268" t="s">
        <v>611</v>
      </c>
      <c r="G204" s="269"/>
      <c r="H204" s="269"/>
      <c r="I204" s="269"/>
      <c r="K204" s="114">
        <v>15.4</v>
      </c>
      <c r="S204" s="111"/>
      <c r="T204" s="115"/>
      <c r="AA204" s="116"/>
      <c r="AT204" s="112" t="s">
        <v>473</v>
      </c>
      <c r="AU204" s="112" t="s">
        <v>370</v>
      </c>
      <c r="AV204" s="112" t="s">
        <v>370</v>
      </c>
      <c r="AW204" s="112" t="s">
        <v>420</v>
      </c>
      <c r="AX204" s="112" t="s">
        <v>363</v>
      </c>
      <c r="AY204" s="112" t="s">
        <v>465</v>
      </c>
    </row>
    <row r="205" spans="2:51" s="6" customFormat="1" ht="15.75" customHeight="1">
      <c r="B205" s="111"/>
      <c r="E205" s="112"/>
      <c r="F205" s="268" t="s">
        <v>612</v>
      </c>
      <c r="G205" s="269"/>
      <c r="H205" s="269"/>
      <c r="I205" s="269"/>
      <c r="K205" s="114">
        <v>20.3</v>
      </c>
      <c r="S205" s="111"/>
      <c r="T205" s="115"/>
      <c r="AA205" s="116"/>
      <c r="AT205" s="112" t="s">
        <v>473</v>
      </c>
      <c r="AU205" s="112" t="s">
        <v>370</v>
      </c>
      <c r="AV205" s="112" t="s">
        <v>370</v>
      </c>
      <c r="AW205" s="112" t="s">
        <v>420</v>
      </c>
      <c r="AX205" s="112" t="s">
        <v>363</v>
      </c>
      <c r="AY205" s="112" t="s">
        <v>465</v>
      </c>
    </row>
    <row r="206" spans="2:51" s="6" customFormat="1" ht="15.75" customHeight="1">
      <c r="B206" s="111"/>
      <c r="E206" s="112"/>
      <c r="F206" s="268" t="s">
        <v>613</v>
      </c>
      <c r="G206" s="269"/>
      <c r="H206" s="269"/>
      <c r="I206" s="269"/>
      <c r="K206" s="114">
        <v>10.1</v>
      </c>
      <c r="S206" s="111"/>
      <c r="T206" s="115"/>
      <c r="AA206" s="116"/>
      <c r="AT206" s="112" t="s">
        <v>473</v>
      </c>
      <c r="AU206" s="112" t="s">
        <v>370</v>
      </c>
      <c r="AV206" s="112" t="s">
        <v>370</v>
      </c>
      <c r="AW206" s="112" t="s">
        <v>420</v>
      </c>
      <c r="AX206" s="112" t="s">
        <v>363</v>
      </c>
      <c r="AY206" s="112" t="s">
        <v>465</v>
      </c>
    </row>
    <row r="207" spans="2:51" s="6" customFormat="1" ht="15.75" customHeight="1">
      <c r="B207" s="117"/>
      <c r="E207" s="118"/>
      <c r="F207" s="270" t="s">
        <v>498</v>
      </c>
      <c r="G207" s="271"/>
      <c r="H207" s="271"/>
      <c r="I207" s="271"/>
      <c r="K207" s="119">
        <v>94.2</v>
      </c>
      <c r="S207" s="117"/>
      <c r="T207" s="120"/>
      <c r="AA207" s="121"/>
      <c r="AT207" s="118" t="s">
        <v>473</v>
      </c>
      <c r="AU207" s="118" t="s">
        <v>370</v>
      </c>
      <c r="AV207" s="118" t="s">
        <v>470</v>
      </c>
      <c r="AW207" s="118" t="s">
        <v>420</v>
      </c>
      <c r="AX207" s="118" t="s">
        <v>317</v>
      </c>
      <c r="AY207" s="118" t="s">
        <v>465</v>
      </c>
    </row>
    <row r="208" spans="2:65" s="6" customFormat="1" ht="27" customHeight="1">
      <c r="B208" s="19"/>
      <c r="C208" s="96" t="s">
        <v>614</v>
      </c>
      <c r="D208" s="96" t="s">
        <v>466</v>
      </c>
      <c r="E208" s="97" t="s">
        <v>615</v>
      </c>
      <c r="F208" s="262" t="s">
        <v>616</v>
      </c>
      <c r="G208" s="263"/>
      <c r="H208" s="263"/>
      <c r="I208" s="263"/>
      <c r="J208" s="99" t="s">
        <v>477</v>
      </c>
      <c r="K208" s="100">
        <v>5.4</v>
      </c>
      <c r="L208" s="264"/>
      <c r="M208" s="263"/>
      <c r="N208" s="265">
        <f>ROUND($L$208*$K$208,2)</f>
        <v>0</v>
      </c>
      <c r="O208" s="263"/>
      <c r="P208" s="263"/>
      <c r="Q208" s="263"/>
      <c r="R208" s="216" t="s">
        <v>163</v>
      </c>
      <c r="S208" s="19"/>
      <c r="T208" s="101"/>
      <c r="U208" s="102" t="s">
        <v>333</v>
      </c>
      <c r="X208" s="103">
        <v>0</v>
      </c>
      <c r="Y208" s="103">
        <f>$X$208*$K$208</f>
        <v>0</v>
      </c>
      <c r="Z208" s="103">
        <v>0.055</v>
      </c>
      <c r="AA208" s="104">
        <f>$Z$208*$K$208</f>
        <v>0.29700000000000004</v>
      </c>
      <c r="AR208" s="64" t="s">
        <v>470</v>
      </c>
      <c r="AT208" s="64" t="s">
        <v>466</v>
      </c>
      <c r="AU208" s="64" t="s">
        <v>370</v>
      </c>
      <c r="AY208" s="6" t="s">
        <v>465</v>
      </c>
      <c r="BE208" s="105">
        <f>IF($U$208="základní",$N$208,0)</f>
        <v>0</v>
      </c>
      <c r="BF208" s="105">
        <f>IF($U$208="snížená",$N$208,0)</f>
        <v>0</v>
      </c>
      <c r="BG208" s="105">
        <f>IF($U$208="zákl. přenesená",$N$208,0)</f>
        <v>0</v>
      </c>
      <c r="BH208" s="105">
        <f>IF($U$208="sníž. přenesená",$N$208,0)</f>
        <v>0</v>
      </c>
      <c r="BI208" s="105">
        <f>IF($U$208="nulová",$N$208,0)</f>
        <v>0</v>
      </c>
      <c r="BJ208" s="64" t="s">
        <v>317</v>
      </c>
      <c r="BK208" s="105">
        <f>ROUND($L$208*$K$208,2)</f>
        <v>0</v>
      </c>
      <c r="BL208" s="64" t="s">
        <v>470</v>
      </c>
      <c r="BM208" s="64" t="s">
        <v>617</v>
      </c>
    </row>
    <row r="209" spans="2:51" s="6" customFormat="1" ht="15.75" customHeight="1">
      <c r="B209" s="106"/>
      <c r="E209" s="107"/>
      <c r="F209" s="266" t="s">
        <v>618</v>
      </c>
      <c r="G209" s="267"/>
      <c r="H209" s="267"/>
      <c r="I209" s="267"/>
      <c r="K209" s="108"/>
      <c r="S209" s="106"/>
      <c r="T209" s="109"/>
      <c r="AA209" s="110"/>
      <c r="AT209" s="108" t="s">
        <v>473</v>
      </c>
      <c r="AU209" s="108" t="s">
        <v>370</v>
      </c>
      <c r="AV209" s="108" t="s">
        <v>317</v>
      </c>
      <c r="AW209" s="108" t="s">
        <v>420</v>
      </c>
      <c r="AX209" s="108" t="s">
        <v>363</v>
      </c>
      <c r="AY209" s="108" t="s">
        <v>465</v>
      </c>
    </row>
    <row r="210" spans="2:51" s="6" customFormat="1" ht="27" customHeight="1">
      <c r="B210" s="111"/>
      <c r="E210" s="112"/>
      <c r="F210" s="268" t="s">
        <v>619</v>
      </c>
      <c r="G210" s="269"/>
      <c r="H210" s="269"/>
      <c r="I210" s="269"/>
      <c r="K210" s="114">
        <v>3.06</v>
      </c>
      <c r="S210" s="111"/>
      <c r="T210" s="115"/>
      <c r="AA210" s="116"/>
      <c r="AT210" s="112" t="s">
        <v>473</v>
      </c>
      <c r="AU210" s="112" t="s">
        <v>370</v>
      </c>
      <c r="AV210" s="112" t="s">
        <v>370</v>
      </c>
      <c r="AW210" s="112" t="s">
        <v>420</v>
      </c>
      <c r="AX210" s="112" t="s">
        <v>363</v>
      </c>
      <c r="AY210" s="112" t="s">
        <v>465</v>
      </c>
    </row>
    <row r="211" spans="2:51" s="6" customFormat="1" ht="15.75" customHeight="1">
      <c r="B211" s="106"/>
      <c r="E211" s="108"/>
      <c r="F211" s="266" t="s">
        <v>620</v>
      </c>
      <c r="G211" s="267"/>
      <c r="H211" s="267"/>
      <c r="I211" s="267"/>
      <c r="K211" s="108"/>
      <c r="S211" s="106"/>
      <c r="T211" s="109"/>
      <c r="AA211" s="110"/>
      <c r="AT211" s="108" t="s">
        <v>473</v>
      </c>
      <c r="AU211" s="108" t="s">
        <v>370</v>
      </c>
      <c r="AV211" s="108" t="s">
        <v>317</v>
      </c>
      <c r="AW211" s="108" t="s">
        <v>420</v>
      </c>
      <c r="AX211" s="108" t="s">
        <v>363</v>
      </c>
      <c r="AY211" s="108" t="s">
        <v>465</v>
      </c>
    </row>
    <row r="212" spans="2:51" s="6" customFormat="1" ht="15.75" customHeight="1">
      <c r="B212" s="111"/>
      <c r="E212" s="112"/>
      <c r="F212" s="268" t="s">
        <v>621</v>
      </c>
      <c r="G212" s="269"/>
      <c r="H212" s="269"/>
      <c r="I212" s="269"/>
      <c r="K212" s="114">
        <v>0.78</v>
      </c>
      <c r="S212" s="111"/>
      <c r="T212" s="115"/>
      <c r="AA212" s="116"/>
      <c r="AT212" s="112" t="s">
        <v>473</v>
      </c>
      <c r="AU212" s="112" t="s">
        <v>370</v>
      </c>
      <c r="AV212" s="112" t="s">
        <v>370</v>
      </c>
      <c r="AW212" s="112" t="s">
        <v>420</v>
      </c>
      <c r="AX212" s="112" t="s">
        <v>363</v>
      </c>
      <c r="AY212" s="112" t="s">
        <v>465</v>
      </c>
    </row>
    <row r="213" spans="2:51" s="6" customFormat="1" ht="15.75" customHeight="1">
      <c r="B213" s="111"/>
      <c r="E213" s="112"/>
      <c r="F213" s="268" t="s">
        <v>622</v>
      </c>
      <c r="G213" s="269"/>
      <c r="H213" s="269"/>
      <c r="I213" s="269"/>
      <c r="K213" s="114">
        <v>0.78</v>
      </c>
      <c r="S213" s="111"/>
      <c r="T213" s="115"/>
      <c r="AA213" s="116"/>
      <c r="AT213" s="112" t="s">
        <v>473</v>
      </c>
      <c r="AU213" s="112" t="s">
        <v>370</v>
      </c>
      <c r="AV213" s="112" t="s">
        <v>370</v>
      </c>
      <c r="AW213" s="112" t="s">
        <v>420</v>
      </c>
      <c r="AX213" s="112" t="s">
        <v>363</v>
      </c>
      <c r="AY213" s="112" t="s">
        <v>465</v>
      </c>
    </row>
    <row r="214" spans="2:51" s="6" customFormat="1" ht="15.75" customHeight="1">
      <c r="B214" s="111"/>
      <c r="E214" s="112"/>
      <c r="F214" s="268" t="s">
        <v>623</v>
      </c>
      <c r="G214" s="269"/>
      <c r="H214" s="269"/>
      <c r="I214" s="269"/>
      <c r="K214" s="114">
        <v>0.78</v>
      </c>
      <c r="S214" s="111"/>
      <c r="T214" s="115"/>
      <c r="AA214" s="116"/>
      <c r="AT214" s="112" t="s">
        <v>473</v>
      </c>
      <c r="AU214" s="112" t="s">
        <v>370</v>
      </c>
      <c r="AV214" s="112" t="s">
        <v>370</v>
      </c>
      <c r="AW214" s="112" t="s">
        <v>420</v>
      </c>
      <c r="AX214" s="112" t="s">
        <v>363</v>
      </c>
      <c r="AY214" s="112" t="s">
        <v>465</v>
      </c>
    </row>
    <row r="215" spans="2:51" s="6" customFormat="1" ht="15.75" customHeight="1">
      <c r="B215" s="117"/>
      <c r="E215" s="118"/>
      <c r="F215" s="270" t="s">
        <v>498</v>
      </c>
      <c r="G215" s="271"/>
      <c r="H215" s="271"/>
      <c r="I215" s="271"/>
      <c r="K215" s="119">
        <v>5.4</v>
      </c>
      <c r="S215" s="117"/>
      <c r="T215" s="120"/>
      <c r="AA215" s="121"/>
      <c r="AT215" s="118" t="s">
        <v>473</v>
      </c>
      <c r="AU215" s="118" t="s">
        <v>370</v>
      </c>
      <c r="AV215" s="118" t="s">
        <v>470</v>
      </c>
      <c r="AW215" s="118" t="s">
        <v>420</v>
      </c>
      <c r="AX215" s="118" t="s">
        <v>317</v>
      </c>
      <c r="AY215" s="118" t="s">
        <v>465</v>
      </c>
    </row>
    <row r="216" spans="2:65" s="6" customFormat="1" ht="27" customHeight="1">
      <c r="B216" s="19"/>
      <c r="C216" s="96" t="s">
        <v>624</v>
      </c>
      <c r="D216" s="96" t="s">
        <v>466</v>
      </c>
      <c r="E216" s="97" t="s">
        <v>625</v>
      </c>
      <c r="F216" s="262" t="s">
        <v>626</v>
      </c>
      <c r="G216" s="263"/>
      <c r="H216" s="263"/>
      <c r="I216" s="263"/>
      <c r="J216" s="99" t="s">
        <v>477</v>
      </c>
      <c r="K216" s="100">
        <v>0.195</v>
      </c>
      <c r="L216" s="264"/>
      <c r="M216" s="263"/>
      <c r="N216" s="265">
        <f>ROUND($L$216*$K$216,2)</f>
        <v>0</v>
      </c>
      <c r="O216" s="263"/>
      <c r="P216" s="263"/>
      <c r="Q216" s="263"/>
      <c r="R216" s="216" t="s">
        <v>163</v>
      </c>
      <c r="S216" s="19"/>
      <c r="T216" s="101"/>
      <c r="U216" s="102" t="s">
        <v>333</v>
      </c>
      <c r="X216" s="103">
        <v>0</v>
      </c>
      <c r="Y216" s="103">
        <f>$X$216*$K$216</f>
        <v>0</v>
      </c>
      <c r="Z216" s="103">
        <v>0.176</v>
      </c>
      <c r="AA216" s="104">
        <f>$Z$216*$K$216</f>
        <v>0.034319999999999996</v>
      </c>
      <c r="AR216" s="64" t="s">
        <v>470</v>
      </c>
      <c r="AT216" s="64" t="s">
        <v>466</v>
      </c>
      <c r="AU216" s="64" t="s">
        <v>370</v>
      </c>
      <c r="AY216" s="6" t="s">
        <v>465</v>
      </c>
      <c r="BE216" s="105">
        <f>IF($U$216="základní",$N$216,0)</f>
        <v>0</v>
      </c>
      <c r="BF216" s="105">
        <f>IF($U$216="snížená",$N$216,0)</f>
        <v>0</v>
      </c>
      <c r="BG216" s="105">
        <f>IF($U$216="zákl. přenesená",$N$216,0)</f>
        <v>0</v>
      </c>
      <c r="BH216" s="105">
        <f>IF($U$216="sníž. přenesená",$N$216,0)</f>
        <v>0</v>
      </c>
      <c r="BI216" s="105">
        <f>IF($U$216="nulová",$N$216,0)</f>
        <v>0</v>
      </c>
      <c r="BJ216" s="64" t="s">
        <v>317</v>
      </c>
      <c r="BK216" s="105">
        <f>ROUND($L$216*$K$216,2)</f>
        <v>0</v>
      </c>
      <c r="BL216" s="64" t="s">
        <v>470</v>
      </c>
      <c r="BM216" s="64" t="s">
        <v>627</v>
      </c>
    </row>
    <row r="217" spans="2:51" s="6" customFormat="1" ht="15.75" customHeight="1">
      <c r="B217" s="111"/>
      <c r="E217" s="113"/>
      <c r="F217" s="268" t="s">
        <v>628</v>
      </c>
      <c r="G217" s="269"/>
      <c r="H217" s="269"/>
      <c r="I217" s="269"/>
      <c r="K217" s="114">
        <v>0.195</v>
      </c>
      <c r="S217" s="111"/>
      <c r="T217" s="115"/>
      <c r="AA217" s="116"/>
      <c r="AT217" s="112" t="s">
        <v>473</v>
      </c>
      <c r="AU217" s="112" t="s">
        <v>370</v>
      </c>
      <c r="AV217" s="112" t="s">
        <v>370</v>
      </c>
      <c r="AW217" s="112" t="s">
        <v>420</v>
      </c>
      <c r="AX217" s="112" t="s">
        <v>317</v>
      </c>
      <c r="AY217" s="112" t="s">
        <v>465</v>
      </c>
    </row>
    <row r="218" spans="2:65" s="6" customFormat="1" ht="27" customHeight="1">
      <c r="B218" s="19"/>
      <c r="C218" s="96" t="s">
        <v>629</v>
      </c>
      <c r="D218" s="96" t="s">
        <v>466</v>
      </c>
      <c r="E218" s="97" t="s">
        <v>630</v>
      </c>
      <c r="F218" s="262" t="s">
        <v>631</v>
      </c>
      <c r="G218" s="263"/>
      <c r="H218" s="263"/>
      <c r="I218" s="263"/>
      <c r="J218" s="99" t="s">
        <v>477</v>
      </c>
      <c r="K218" s="100">
        <v>1.97</v>
      </c>
      <c r="L218" s="264"/>
      <c r="M218" s="263"/>
      <c r="N218" s="265">
        <f>ROUND($L$218*$K$218,2)</f>
        <v>0</v>
      </c>
      <c r="O218" s="263"/>
      <c r="P218" s="263"/>
      <c r="Q218" s="263"/>
      <c r="R218" s="216" t="s">
        <v>163</v>
      </c>
      <c r="S218" s="19"/>
      <c r="T218" s="101"/>
      <c r="U218" s="102" t="s">
        <v>333</v>
      </c>
      <c r="X218" s="103">
        <v>0</v>
      </c>
      <c r="Y218" s="103">
        <f>$X$218*$K$218</f>
        <v>0</v>
      </c>
      <c r="Z218" s="103">
        <v>0.076</v>
      </c>
      <c r="AA218" s="104">
        <f>$Z$218*$K$218</f>
        <v>0.14972</v>
      </c>
      <c r="AR218" s="64" t="s">
        <v>470</v>
      </c>
      <c r="AT218" s="64" t="s">
        <v>466</v>
      </c>
      <c r="AU218" s="64" t="s">
        <v>370</v>
      </c>
      <c r="AY218" s="6" t="s">
        <v>465</v>
      </c>
      <c r="BE218" s="105">
        <f>IF($U$218="základní",$N$218,0)</f>
        <v>0</v>
      </c>
      <c r="BF218" s="105">
        <f>IF($U$218="snížená",$N$218,0)</f>
        <v>0</v>
      </c>
      <c r="BG218" s="105">
        <f>IF($U$218="zákl. přenesená",$N$218,0)</f>
        <v>0</v>
      </c>
      <c r="BH218" s="105">
        <f>IF($U$218="sníž. přenesená",$N$218,0)</f>
        <v>0</v>
      </c>
      <c r="BI218" s="105">
        <f>IF($U$218="nulová",$N$218,0)</f>
        <v>0</v>
      </c>
      <c r="BJ218" s="64" t="s">
        <v>317</v>
      </c>
      <c r="BK218" s="105">
        <f>ROUND($L$218*$K$218,2)</f>
        <v>0</v>
      </c>
      <c r="BL218" s="64" t="s">
        <v>470</v>
      </c>
      <c r="BM218" s="64" t="s">
        <v>632</v>
      </c>
    </row>
    <row r="219" spans="2:51" s="6" customFormat="1" ht="15.75" customHeight="1">
      <c r="B219" s="111"/>
      <c r="E219" s="113"/>
      <c r="F219" s="268" t="s">
        <v>633</v>
      </c>
      <c r="G219" s="269"/>
      <c r="H219" s="269"/>
      <c r="I219" s="269"/>
      <c r="K219" s="114">
        <v>1.97</v>
      </c>
      <c r="S219" s="111"/>
      <c r="T219" s="115"/>
      <c r="AA219" s="116"/>
      <c r="AT219" s="112" t="s">
        <v>473</v>
      </c>
      <c r="AU219" s="112" t="s">
        <v>370</v>
      </c>
      <c r="AV219" s="112" t="s">
        <v>370</v>
      </c>
      <c r="AW219" s="112" t="s">
        <v>420</v>
      </c>
      <c r="AX219" s="112" t="s">
        <v>317</v>
      </c>
      <c r="AY219" s="112" t="s">
        <v>465</v>
      </c>
    </row>
    <row r="220" spans="2:65" s="6" customFormat="1" ht="27" customHeight="1">
      <c r="B220" s="19"/>
      <c r="C220" s="96" t="s">
        <v>307</v>
      </c>
      <c r="D220" s="96" t="s">
        <v>466</v>
      </c>
      <c r="E220" s="97" t="s">
        <v>634</v>
      </c>
      <c r="F220" s="262" t="s">
        <v>635</v>
      </c>
      <c r="G220" s="263"/>
      <c r="H220" s="263"/>
      <c r="I220" s="263"/>
      <c r="J220" s="99" t="s">
        <v>477</v>
      </c>
      <c r="K220" s="100">
        <v>6.3</v>
      </c>
      <c r="L220" s="264"/>
      <c r="M220" s="263"/>
      <c r="N220" s="265">
        <f>ROUND($L$220*$K$220,2)</f>
        <v>0</v>
      </c>
      <c r="O220" s="263"/>
      <c r="P220" s="263"/>
      <c r="Q220" s="263"/>
      <c r="R220" s="216" t="s">
        <v>163</v>
      </c>
      <c r="S220" s="19"/>
      <c r="T220" s="101"/>
      <c r="U220" s="102" t="s">
        <v>333</v>
      </c>
      <c r="X220" s="103">
        <v>0</v>
      </c>
      <c r="Y220" s="103">
        <f>$X$220*$K$220</f>
        <v>0</v>
      </c>
      <c r="Z220" s="103">
        <v>0.27</v>
      </c>
      <c r="AA220" s="104">
        <f>$Z$220*$K$220</f>
        <v>1.701</v>
      </c>
      <c r="AR220" s="64" t="s">
        <v>470</v>
      </c>
      <c r="AT220" s="64" t="s">
        <v>466</v>
      </c>
      <c r="AU220" s="64" t="s">
        <v>370</v>
      </c>
      <c r="AY220" s="6" t="s">
        <v>465</v>
      </c>
      <c r="BE220" s="105">
        <f>IF($U$220="základní",$N$220,0)</f>
        <v>0</v>
      </c>
      <c r="BF220" s="105">
        <f>IF($U$220="snížená",$N$220,0)</f>
        <v>0</v>
      </c>
      <c r="BG220" s="105">
        <f>IF($U$220="zákl. přenesená",$N$220,0)</f>
        <v>0</v>
      </c>
      <c r="BH220" s="105">
        <f>IF($U$220="sníž. přenesená",$N$220,0)</f>
        <v>0</v>
      </c>
      <c r="BI220" s="105">
        <f>IF($U$220="nulová",$N$220,0)</f>
        <v>0</v>
      </c>
      <c r="BJ220" s="64" t="s">
        <v>317</v>
      </c>
      <c r="BK220" s="105">
        <f>ROUND($L$220*$K$220,2)</f>
        <v>0</v>
      </c>
      <c r="BL220" s="64" t="s">
        <v>470</v>
      </c>
      <c r="BM220" s="64" t="s">
        <v>636</v>
      </c>
    </row>
    <row r="221" spans="2:51" s="6" customFormat="1" ht="15.75" customHeight="1">
      <c r="B221" s="106"/>
      <c r="E221" s="107"/>
      <c r="F221" s="266" t="s">
        <v>637</v>
      </c>
      <c r="G221" s="267"/>
      <c r="H221" s="267"/>
      <c r="I221" s="267"/>
      <c r="K221" s="108"/>
      <c r="S221" s="106"/>
      <c r="T221" s="109"/>
      <c r="AA221" s="110"/>
      <c r="AT221" s="108" t="s">
        <v>473</v>
      </c>
      <c r="AU221" s="108" t="s">
        <v>370</v>
      </c>
      <c r="AV221" s="108" t="s">
        <v>317</v>
      </c>
      <c r="AW221" s="108" t="s">
        <v>420</v>
      </c>
      <c r="AX221" s="108" t="s">
        <v>363</v>
      </c>
      <c r="AY221" s="108" t="s">
        <v>465</v>
      </c>
    </row>
    <row r="222" spans="2:51" s="6" customFormat="1" ht="15.75" customHeight="1">
      <c r="B222" s="111"/>
      <c r="E222" s="112"/>
      <c r="F222" s="268" t="s">
        <v>638</v>
      </c>
      <c r="G222" s="269"/>
      <c r="H222" s="269"/>
      <c r="I222" s="269"/>
      <c r="K222" s="114">
        <v>2.1</v>
      </c>
      <c r="S222" s="111"/>
      <c r="T222" s="115"/>
      <c r="AA222" s="116"/>
      <c r="AT222" s="112" t="s">
        <v>473</v>
      </c>
      <c r="AU222" s="112" t="s">
        <v>370</v>
      </c>
      <c r="AV222" s="112" t="s">
        <v>370</v>
      </c>
      <c r="AW222" s="112" t="s">
        <v>420</v>
      </c>
      <c r="AX222" s="112" t="s">
        <v>363</v>
      </c>
      <c r="AY222" s="112" t="s">
        <v>465</v>
      </c>
    </row>
    <row r="223" spans="2:51" s="6" customFormat="1" ht="15.75" customHeight="1">
      <c r="B223" s="111"/>
      <c r="E223" s="112"/>
      <c r="F223" s="268" t="s">
        <v>639</v>
      </c>
      <c r="G223" s="269"/>
      <c r="H223" s="269"/>
      <c r="I223" s="269"/>
      <c r="K223" s="114">
        <v>2.1</v>
      </c>
      <c r="S223" s="111"/>
      <c r="T223" s="115"/>
      <c r="AA223" s="116"/>
      <c r="AT223" s="112" t="s">
        <v>473</v>
      </c>
      <c r="AU223" s="112" t="s">
        <v>370</v>
      </c>
      <c r="AV223" s="112" t="s">
        <v>370</v>
      </c>
      <c r="AW223" s="112" t="s">
        <v>420</v>
      </c>
      <c r="AX223" s="112" t="s">
        <v>363</v>
      </c>
      <c r="AY223" s="112" t="s">
        <v>465</v>
      </c>
    </row>
    <row r="224" spans="2:51" s="6" customFormat="1" ht="15.75" customHeight="1">
      <c r="B224" s="106"/>
      <c r="E224" s="108"/>
      <c r="F224" s="266" t="s">
        <v>640</v>
      </c>
      <c r="G224" s="267"/>
      <c r="H224" s="267"/>
      <c r="I224" s="267"/>
      <c r="K224" s="108"/>
      <c r="S224" s="106"/>
      <c r="T224" s="109"/>
      <c r="AA224" s="110"/>
      <c r="AT224" s="108" t="s">
        <v>473</v>
      </c>
      <c r="AU224" s="108" t="s">
        <v>370</v>
      </c>
      <c r="AV224" s="108" t="s">
        <v>317</v>
      </c>
      <c r="AW224" s="108" t="s">
        <v>420</v>
      </c>
      <c r="AX224" s="108" t="s">
        <v>363</v>
      </c>
      <c r="AY224" s="108" t="s">
        <v>465</v>
      </c>
    </row>
    <row r="225" spans="2:51" s="6" customFormat="1" ht="15.75" customHeight="1">
      <c r="B225" s="111"/>
      <c r="E225" s="112"/>
      <c r="F225" s="268" t="s">
        <v>641</v>
      </c>
      <c r="G225" s="269"/>
      <c r="H225" s="269"/>
      <c r="I225" s="269"/>
      <c r="K225" s="114">
        <v>2.1</v>
      </c>
      <c r="S225" s="111"/>
      <c r="T225" s="115"/>
      <c r="AA225" s="116"/>
      <c r="AT225" s="112" t="s">
        <v>473</v>
      </c>
      <c r="AU225" s="112" t="s">
        <v>370</v>
      </c>
      <c r="AV225" s="112" t="s">
        <v>370</v>
      </c>
      <c r="AW225" s="112" t="s">
        <v>420</v>
      </c>
      <c r="AX225" s="112" t="s">
        <v>363</v>
      </c>
      <c r="AY225" s="112" t="s">
        <v>465</v>
      </c>
    </row>
    <row r="226" spans="2:51" s="6" customFormat="1" ht="15.75" customHeight="1">
      <c r="B226" s="117"/>
      <c r="E226" s="118"/>
      <c r="F226" s="270" t="s">
        <v>498</v>
      </c>
      <c r="G226" s="271"/>
      <c r="H226" s="271"/>
      <c r="I226" s="271"/>
      <c r="K226" s="119">
        <v>6.3</v>
      </c>
      <c r="S226" s="117"/>
      <c r="T226" s="120"/>
      <c r="AA226" s="121"/>
      <c r="AT226" s="118" t="s">
        <v>473</v>
      </c>
      <c r="AU226" s="118" t="s">
        <v>370</v>
      </c>
      <c r="AV226" s="118" t="s">
        <v>470</v>
      </c>
      <c r="AW226" s="118" t="s">
        <v>420</v>
      </c>
      <c r="AX226" s="118" t="s">
        <v>317</v>
      </c>
      <c r="AY226" s="118" t="s">
        <v>465</v>
      </c>
    </row>
    <row r="227" spans="2:65" s="6" customFormat="1" ht="27" customHeight="1">
      <c r="B227" s="19"/>
      <c r="C227" s="96" t="s">
        <v>642</v>
      </c>
      <c r="D227" s="96" t="s">
        <v>466</v>
      </c>
      <c r="E227" s="97" t="s">
        <v>643</v>
      </c>
      <c r="F227" s="262" t="s">
        <v>644</v>
      </c>
      <c r="G227" s="263"/>
      <c r="H227" s="263"/>
      <c r="I227" s="263"/>
      <c r="J227" s="99" t="s">
        <v>607</v>
      </c>
      <c r="K227" s="100">
        <v>5.5</v>
      </c>
      <c r="L227" s="264"/>
      <c r="M227" s="263"/>
      <c r="N227" s="265">
        <f>ROUND($L$227*$K$227,2)</f>
        <v>0</v>
      </c>
      <c r="O227" s="263"/>
      <c r="P227" s="263"/>
      <c r="Q227" s="263"/>
      <c r="R227" s="216" t="s">
        <v>163</v>
      </c>
      <c r="S227" s="19"/>
      <c r="T227" s="101"/>
      <c r="U227" s="102" t="s">
        <v>333</v>
      </c>
      <c r="X227" s="103">
        <v>0</v>
      </c>
      <c r="Y227" s="103">
        <f>$X$227*$K$227</f>
        <v>0</v>
      </c>
      <c r="Z227" s="103">
        <v>0.065</v>
      </c>
      <c r="AA227" s="104">
        <f>$Z$227*$K$227</f>
        <v>0.35750000000000004</v>
      </c>
      <c r="AR227" s="64" t="s">
        <v>470</v>
      </c>
      <c r="AT227" s="64" t="s">
        <v>466</v>
      </c>
      <c r="AU227" s="64" t="s">
        <v>370</v>
      </c>
      <c r="AY227" s="6" t="s">
        <v>465</v>
      </c>
      <c r="BE227" s="105">
        <f>IF($U$227="základní",$N$227,0)</f>
        <v>0</v>
      </c>
      <c r="BF227" s="105">
        <f>IF($U$227="snížená",$N$227,0)</f>
        <v>0</v>
      </c>
      <c r="BG227" s="105">
        <f>IF($U$227="zákl. přenesená",$N$227,0)</f>
        <v>0</v>
      </c>
      <c r="BH227" s="105">
        <f>IF($U$227="sníž. přenesená",$N$227,0)</f>
        <v>0</v>
      </c>
      <c r="BI227" s="105">
        <f>IF($U$227="nulová",$N$227,0)</f>
        <v>0</v>
      </c>
      <c r="BJ227" s="64" t="s">
        <v>317</v>
      </c>
      <c r="BK227" s="105">
        <f>ROUND($L$227*$K$227,2)</f>
        <v>0</v>
      </c>
      <c r="BL227" s="64" t="s">
        <v>470</v>
      </c>
      <c r="BM227" s="64" t="s">
        <v>645</v>
      </c>
    </row>
    <row r="228" spans="2:51" s="6" customFormat="1" ht="15.75" customHeight="1">
      <c r="B228" s="111"/>
      <c r="E228" s="113"/>
      <c r="F228" s="268" t="s">
        <v>646</v>
      </c>
      <c r="G228" s="269"/>
      <c r="H228" s="269"/>
      <c r="I228" s="269"/>
      <c r="K228" s="114">
        <v>5.5</v>
      </c>
      <c r="S228" s="111"/>
      <c r="T228" s="115"/>
      <c r="AA228" s="116"/>
      <c r="AT228" s="112" t="s">
        <v>473</v>
      </c>
      <c r="AU228" s="112" t="s">
        <v>370</v>
      </c>
      <c r="AV228" s="112" t="s">
        <v>370</v>
      </c>
      <c r="AW228" s="112" t="s">
        <v>420</v>
      </c>
      <c r="AX228" s="112" t="s">
        <v>317</v>
      </c>
      <c r="AY228" s="112" t="s">
        <v>465</v>
      </c>
    </row>
    <row r="229" spans="2:65" s="6" customFormat="1" ht="27" customHeight="1">
      <c r="B229" s="19"/>
      <c r="C229" s="96" t="s">
        <v>647</v>
      </c>
      <c r="D229" s="96" t="s">
        <v>466</v>
      </c>
      <c r="E229" s="97" t="s">
        <v>648</v>
      </c>
      <c r="F229" s="262" t="s">
        <v>649</v>
      </c>
      <c r="G229" s="263"/>
      <c r="H229" s="263"/>
      <c r="I229" s="263"/>
      <c r="J229" s="99" t="s">
        <v>477</v>
      </c>
      <c r="K229" s="100">
        <v>536.235</v>
      </c>
      <c r="L229" s="264"/>
      <c r="M229" s="263"/>
      <c r="N229" s="265">
        <f>ROUND($L$229*$K$229,2)</f>
        <v>0</v>
      </c>
      <c r="O229" s="263"/>
      <c r="P229" s="263"/>
      <c r="Q229" s="263"/>
      <c r="R229" s="216" t="s">
        <v>163</v>
      </c>
      <c r="S229" s="19"/>
      <c r="T229" s="101"/>
      <c r="U229" s="102" t="s">
        <v>333</v>
      </c>
      <c r="X229" s="103">
        <v>0</v>
      </c>
      <c r="Y229" s="103">
        <f>$X$229*$K$229</f>
        <v>0</v>
      </c>
      <c r="Z229" s="103">
        <v>0.01</v>
      </c>
      <c r="AA229" s="104">
        <f>$Z$229*$K$229</f>
        <v>5.36235</v>
      </c>
      <c r="AR229" s="64" t="s">
        <v>470</v>
      </c>
      <c r="AT229" s="64" t="s">
        <v>466</v>
      </c>
      <c r="AU229" s="64" t="s">
        <v>370</v>
      </c>
      <c r="AY229" s="6" t="s">
        <v>465</v>
      </c>
      <c r="BE229" s="105">
        <f>IF($U$229="základní",$N$229,0)</f>
        <v>0</v>
      </c>
      <c r="BF229" s="105">
        <f>IF($U$229="snížená",$N$229,0)</f>
        <v>0</v>
      </c>
      <c r="BG229" s="105">
        <f>IF($U$229="zákl. přenesená",$N$229,0)</f>
        <v>0</v>
      </c>
      <c r="BH229" s="105">
        <f>IF($U$229="sníž. přenesená",$N$229,0)</f>
        <v>0</v>
      </c>
      <c r="BI229" s="105">
        <f>IF($U$229="nulová",$N$229,0)</f>
        <v>0</v>
      </c>
      <c r="BJ229" s="64" t="s">
        <v>317</v>
      </c>
      <c r="BK229" s="105">
        <f>ROUND($L$229*$K$229,2)</f>
        <v>0</v>
      </c>
      <c r="BL229" s="64" t="s">
        <v>470</v>
      </c>
      <c r="BM229" s="64" t="s">
        <v>650</v>
      </c>
    </row>
    <row r="230" spans="2:51" s="6" customFormat="1" ht="15.75" customHeight="1">
      <c r="B230" s="106"/>
      <c r="E230" s="107"/>
      <c r="F230" s="266" t="s">
        <v>479</v>
      </c>
      <c r="G230" s="267"/>
      <c r="H230" s="267"/>
      <c r="I230" s="267"/>
      <c r="K230" s="108"/>
      <c r="S230" s="106"/>
      <c r="T230" s="109"/>
      <c r="AA230" s="110"/>
      <c r="AT230" s="108" t="s">
        <v>473</v>
      </c>
      <c r="AU230" s="108" t="s">
        <v>370</v>
      </c>
      <c r="AV230" s="108" t="s">
        <v>317</v>
      </c>
      <c r="AW230" s="108" t="s">
        <v>420</v>
      </c>
      <c r="AX230" s="108" t="s">
        <v>363</v>
      </c>
      <c r="AY230" s="108" t="s">
        <v>465</v>
      </c>
    </row>
    <row r="231" spans="2:51" s="6" customFormat="1" ht="15.75" customHeight="1">
      <c r="B231" s="111"/>
      <c r="E231" s="112"/>
      <c r="F231" s="268" t="s">
        <v>651</v>
      </c>
      <c r="G231" s="269"/>
      <c r="H231" s="269"/>
      <c r="I231" s="269"/>
      <c r="K231" s="114">
        <v>536.235</v>
      </c>
      <c r="S231" s="111"/>
      <c r="T231" s="115"/>
      <c r="AA231" s="116"/>
      <c r="AT231" s="112" t="s">
        <v>473</v>
      </c>
      <c r="AU231" s="112" t="s">
        <v>370</v>
      </c>
      <c r="AV231" s="112" t="s">
        <v>370</v>
      </c>
      <c r="AW231" s="112" t="s">
        <v>420</v>
      </c>
      <c r="AX231" s="112" t="s">
        <v>317</v>
      </c>
      <c r="AY231" s="112" t="s">
        <v>465</v>
      </c>
    </row>
    <row r="232" spans="2:65" s="6" customFormat="1" ht="27" customHeight="1">
      <c r="B232" s="19"/>
      <c r="C232" s="96" t="s">
        <v>652</v>
      </c>
      <c r="D232" s="96" t="s">
        <v>466</v>
      </c>
      <c r="E232" s="97" t="s">
        <v>653</v>
      </c>
      <c r="F232" s="262" t="s">
        <v>654</v>
      </c>
      <c r="G232" s="263"/>
      <c r="H232" s="263"/>
      <c r="I232" s="263"/>
      <c r="J232" s="99" t="s">
        <v>477</v>
      </c>
      <c r="K232" s="100">
        <v>150.8</v>
      </c>
      <c r="L232" s="264"/>
      <c r="M232" s="263"/>
      <c r="N232" s="265">
        <f>ROUND($L$232*$K$232,2)</f>
        <v>0</v>
      </c>
      <c r="O232" s="263"/>
      <c r="P232" s="263"/>
      <c r="Q232" s="263"/>
      <c r="R232" s="216" t="s">
        <v>163</v>
      </c>
      <c r="S232" s="19"/>
      <c r="T232" s="101"/>
      <c r="U232" s="102" t="s">
        <v>333</v>
      </c>
      <c r="X232" s="103">
        <v>0</v>
      </c>
      <c r="Y232" s="103">
        <f>$X$232*$K$232</f>
        <v>0</v>
      </c>
      <c r="Z232" s="103">
        <v>0.068</v>
      </c>
      <c r="AA232" s="104">
        <f>$Z$232*$K$232</f>
        <v>10.254400000000002</v>
      </c>
      <c r="AR232" s="64" t="s">
        <v>470</v>
      </c>
      <c r="AT232" s="64" t="s">
        <v>466</v>
      </c>
      <c r="AU232" s="64" t="s">
        <v>370</v>
      </c>
      <c r="AY232" s="6" t="s">
        <v>465</v>
      </c>
      <c r="BE232" s="105">
        <f>IF($U$232="základní",$N$232,0)</f>
        <v>0</v>
      </c>
      <c r="BF232" s="105">
        <f>IF($U$232="snížená",$N$232,0)</f>
        <v>0</v>
      </c>
      <c r="BG232" s="105">
        <f>IF($U$232="zákl. přenesená",$N$232,0)</f>
        <v>0</v>
      </c>
      <c r="BH232" s="105">
        <f>IF($U$232="sníž. přenesená",$N$232,0)</f>
        <v>0</v>
      </c>
      <c r="BI232" s="105">
        <f>IF($U$232="nulová",$N$232,0)</f>
        <v>0</v>
      </c>
      <c r="BJ232" s="64" t="s">
        <v>317</v>
      </c>
      <c r="BK232" s="105">
        <f>ROUND($L$232*$K$232,2)</f>
        <v>0</v>
      </c>
      <c r="BL232" s="64" t="s">
        <v>470</v>
      </c>
      <c r="BM232" s="64" t="s">
        <v>655</v>
      </c>
    </row>
    <row r="233" spans="2:51" s="6" customFormat="1" ht="15.75" customHeight="1">
      <c r="B233" s="106"/>
      <c r="E233" s="107"/>
      <c r="F233" s="266" t="s">
        <v>588</v>
      </c>
      <c r="G233" s="267"/>
      <c r="H233" s="267"/>
      <c r="I233" s="267"/>
      <c r="K233" s="108"/>
      <c r="S233" s="106"/>
      <c r="T233" s="109"/>
      <c r="AA233" s="110"/>
      <c r="AT233" s="108" t="s">
        <v>473</v>
      </c>
      <c r="AU233" s="108" t="s">
        <v>370</v>
      </c>
      <c r="AV233" s="108" t="s">
        <v>317</v>
      </c>
      <c r="AW233" s="108" t="s">
        <v>420</v>
      </c>
      <c r="AX233" s="108" t="s">
        <v>363</v>
      </c>
      <c r="AY233" s="108" t="s">
        <v>465</v>
      </c>
    </row>
    <row r="234" spans="2:51" s="6" customFormat="1" ht="15.75" customHeight="1">
      <c r="B234" s="111"/>
      <c r="E234" s="112"/>
      <c r="F234" s="268" t="s">
        <v>656</v>
      </c>
      <c r="G234" s="269"/>
      <c r="H234" s="269"/>
      <c r="I234" s="269"/>
      <c r="K234" s="114">
        <v>11.2</v>
      </c>
      <c r="S234" s="111"/>
      <c r="T234" s="115"/>
      <c r="AA234" s="116"/>
      <c r="AT234" s="112" t="s">
        <v>473</v>
      </c>
      <c r="AU234" s="112" t="s">
        <v>370</v>
      </c>
      <c r="AV234" s="112" t="s">
        <v>370</v>
      </c>
      <c r="AW234" s="112" t="s">
        <v>420</v>
      </c>
      <c r="AX234" s="112" t="s">
        <v>363</v>
      </c>
      <c r="AY234" s="112" t="s">
        <v>465</v>
      </c>
    </row>
    <row r="235" spans="2:51" s="6" customFormat="1" ht="15.75" customHeight="1">
      <c r="B235" s="111"/>
      <c r="E235" s="112"/>
      <c r="F235" s="268" t="s">
        <v>657</v>
      </c>
      <c r="G235" s="269"/>
      <c r="H235" s="269"/>
      <c r="I235" s="269"/>
      <c r="K235" s="114">
        <v>55</v>
      </c>
      <c r="S235" s="111"/>
      <c r="T235" s="115"/>
      <c r="AA235" s="116"/>
      <c r="AT235" s="112" t="s">
        <v>473</v>
      </c>
      <c r="AU235" s="112" t="s">
        <v>370</v>
      </c>
      <c r="AV235" s="112" t="s">
        <v>370</v>
      </c>
      <c r="AW235" s="112" t="s">
        <v>420</v>
      </c>
      <c r="AX235" s="112" t="s">
        <v>363</v>
      </c>
      <c r="AY235" s="112" t="s">
        <v>465</v>
      </c>
    </row>
    <row r="236" spans="2:51" s="6" customFormat="1" ht="15.75" customHeight="1">
      <c r="B236" s="111"/>
      <c r="E236" s="112"/>
      <c r="F236" s="268" t="s">
        <v>658</v>
      </c>
      <c r="G236" s="269"/>
      <c r="H236" s="269"/>
      <c r="I236" s="269"/>
      <c r="K236" s="114">
        <v>25.4</v>
      </c>
      <c r="S236" s="111"/>
      <c r="T236" s="115"/>
      <c r="AA236" s="116"/>
      <c r="AT236" s="112" t="s">
        <v>473</v>
      </c>
      <c r="AU236" s="112" t="s">
        <v>370</v>
      </c>
      <c r="AV236" s="112" t="s">
        <v>370</v>
      </c>
      <c r="AW236" s="112" t="s">
        <v>420</v>
      </c>
      <c r="AX236" s="112" t="s">
        <v>363</v>
      </c>
      <c r="AY236" s="112" t="s">
        <v>465</v>
      </c>
    </row>
    <row r="237" spans="2:51" s="6" customFormat="1" ht="15.75" customHeight="1">
      <c r="B237" s="111"/>
      <c r="E237" s="112"/>
      <c r="F237" s="268" t="s">
        <v>659</v>
      </c>
      <c r="G237" s="269"/>
      <c r="H237" s="269"/>
      <c r="I237" s="269"/>
      <c r="K237" s="114">
        <v>30</v>
      </c>
      <c r="S237" s="111"/>
      <c r="T237" s="115"/>
      <c r="AA237" s="116"/>
      <c r="AT237" s="112" t="s">
        <v>473</v>
      </c>
      <c r="AU237" s="112" t="s">
        <v>370</v>
      </c>
      <c r="AV237" s="112" t="s">
        <v>370</v>
      </c>
      <c r="AW237" s="112" t="s">
        <v>420</v>
      </c>
      <c r="AX237" s="112" t="s">
        <v>363</v>
      </c>
      <c r="AY237" s="112" t="s">
        <v>465</v>
      </c>
    </row>
    <row r="238" spans="2:51" s="6" customFormat="1" ht="15.75" customHeight="1">
      <c r="B238" s="111"/>
      <c r="E238" s="112"/>
      <c r="F238" s="268" t="s">
        <v>660</v>
      </c>
      <c r="G238" s="269"/>
      <c r="H238" s="269"/>
      <c r="I238" s="269"/>
      <c r="K238" s="114">
        <v>17.2</v>
      </c>
      <c r="S238" s="111"/>
      <c r="T238" s="115"/>
      <c r="AA238" s="116"/>
      <c r="AT238" s="112" t="s">
        <v>473</v>
      </c>
      <c r="AU238" s="112" t="s">
        <v>370</v>
      </c>
      <c r="AV238" s="112" t="s">
        <v>370</v>
      </c>
      <c r="AW238" s="112" t="s">
        <v>420</v>
      </c>
      <c r="AX238" s="112" t="s">
        <v>363</v>
      </c>
      <c r="AY238" s="112" t="s">
        <v>465</v>
      </c>
    </row>
    <row r="239" spans="2:51" s="6" customFormat="1" ht="15.75" customHeight="1">
      <c r="B239" s="106"/>
      <c r="E239" s="108"/>
      <c r="F239" s="266" t="s">
        <v>591</v>
      </c>
      <c r="G239" s="267"/>
      <c r="H239" s="267"/>
      <c r="I239" s="267"/>
      <c r="K239" s="108"/>
      <c r="S239" s="106"/>
      <c r="T239" s="109"/>
      <c r="AA239" s="110"/>
      <c r="AT239" s="108" t="s">
        <v>473</v>
      </c>
      <c r="AU239" s="108" t="s">
        <v>370</v>
      </c>
      <c r="AV239" s="108" t="s">
        <v>317</v>
      </c>
      <c r="AW239" s="108" t="s">
        <v>420</v>
      </c>
      <c r="AX239" s="108" t="s">
        <v>363</v>
      </c>
      <c r="AY239" s="108" t="s">
        <v>465</v>
      </c>
    </row>
    <row r="240" spans="2:51" s="6" customFormat="1" ht="15.75" customHeight="1">
      <c r="B240" s="111"/>
      <c r="E240" s="112"/>
      <c r="F240" s="268" t="s">
        <v>661</v>
      </c>
      <c r="G240" s="269"/>
      <c r="H240" s="269"/>
      <c r="I240" s="269"/>
      <c r="K240" s="114">
        <v>12</v>
      </c>
      <c r="S240" s="111"/>
      <c r="T240" s="115"/>
      <c r="AA240" s="116"/>
      <c r="AT240" s="112" t="s">
        <v>473</v>
      </c>
      <c r="AU240" s="112" t="s">
        <v>370</v>
      </c>
      <c r="AV240" s="112" t="s">
        <v>370</v>
      </c>
      <c r="AW240" s="112" t="s">
        <v>420</v>
      </c>
      <c r="AX240" s="112" t="s">
        <v>363</v>
      </c>
      <c r="AY240" s="112" t="s">
        <v>465</v>
      </c>
    </row>
    <row r="241" spans="2:51" s="6" customFormat="1" ht="15.75" customHeight="1">
      <c r="B241" s="117"/>
      <c r="E241" s="118"/>
      <c r="F241" s="270" t="s">
        <v>498</v>
      </c>
      <c r="G241" s="271"/>
      <c r="H241" s="271"/>
      <c r="I241" s="271"/>
      <c r="K241" s="119">
        <v>150.8</v>
      </c>
      <c r="S241" s="117"/>
      <c r="T241" s="120"/>
      <c r="AA241" s="121"/>
      <c r="AT241" s="118" t="s">
        <v>473</v>
      </c>
      <c r="AU241" s="118" t="s">
        <v>370</v>
      </c>
      <c r="AV241" s="118" t="s">
        <v>470</v>
      </c>
      <c r="AW241" s="118" t="s">
        <v>420</v>
      </c>
      <c r="AX241" s="118" t="s">
        <v>317</v>
      </c>
      <c r="AY241" s="118" t="s">
        <v>465</v>
      </c>
    </row>
    <row r="242" spans="2:63" s="87" customFormat="1" ht="23.25" customHeight="1">
      <c r="B242" s="88"/>
      <c r="D242" s="95" t="s">
        <v>425</v>
      </c>
      <c r="N242" s="276">
        <f>$BK$242</f>
        <v>0</v>
      </c>
      <c r="O242" s="277"/>
      <c r="P242" s="277"/>
      <c r="Q242" s="277"/>
      <c r="S242" s="88"/>
      <c r="T242" s="91"/>
      <c r="W242" s="92">
        <f>SUM($W$243:$W$246)</f>
        <v>0</v>
      </c>
      <c r="Y242" s="92">
        <f>SUM($Y$243:$Y$246)</f>
        <v>0</v>
      </c>
      <c r="AA242" s="93">
        <f>SUM($AA$243:$AA$246)</f>
        <v>0</v>
      </c>
      <c r="AR242" s="90" t="s">
        <v>317</v>
      </c>
      <c r="AT242" s="90" t="s">
        <v>362</v>
      </c>
      <c r="AU242" s="90" t="s">
        <v>370</v>
      </c>
      <c r="AY242" s="90" t="s">
        <v>465</v>
      </c>
      <c r="BK242" s="94">
        <f>SUM($BK$243:$BK$246)</f>
        <v>0</v>
      </c>
    </row>
    <row r="243" spans="2:65" s="6" customFormat="1" ht="39" customHeight="1">
      <c r="B243" s="19"/>
      <c r="C243" s="96" t="s">
        <v>662</v>
      </c>
      <c r="D243" s="96" t="s">
        <v>466</v>
      </c>
      <c r="E243" s="97" t="s">
        <v>663</v>
      </c>
      <c r="F243" s="262" t="s">
        <v>664</v>
      </c>
      <c r="G243" s="263"/>
      <c r="H243" s="263"/>
      <c r="I243" s="263"/>
      <c r="J243" s="99" t="s">
        <v>469</v>
      </c>
      <c r="K243" s="100">
        <v>45.301</v>
      </c>
      <c r="L243" s="264"/>
      <c r="M243" s="263"/>
      <c r="N243" s="265">
        <f>ROUND($L$243*$K$243,2)</f>
        <v>0</v>
      </c>
      <c r="O243" s="263"/>
      <c r="P243" s="263"/>
      <c r="Q243" s="263"/>
      <c r="R243" s="216" t="s">
        <v>163</v>
      </c>
      <c r="S243" s="19"/>
      <c r="T243" s="101"/>
      <c r="U243" s="102" t="s">
        <v>333</v>
      </c>
      <c r="X243" s="103">
        <v>0</v>
      </c>
      <c r="Y243" s="103">
        <f>$X$243*$K$243</f>
        <v>0</v>
      </c>
      <c r="Z243" s="103">
        <v>0</v>
      </c>
      <c r="AA243" s="104">
        <f>$Z$243*$K$243</f>
        <v>0</v>
      </c>
      <c r="AR243" s="64" t="s">
        <v>470</v>
      </c>
      <c r="AT243" s="64" t="s">
        <v>466</v>
      </c>
      <c r="AU243" s="64" t="s">
        <v>499</v>
      </c>
      <c r="AY243" s="6" t="s">
        <v>465</v>
      </c>
      <c r="BE243" s="105">
        <f>IF($U$243="základní",$N$243,0)</f>
        <v>0</v>
      </c>
      <c r="BF243" s="105">
        <f>IF($U$243="snížená",$N$243,0)</f>
        <v>0</v>
      </c>
      <c r="BG243" s="105">
        <f>IF($U$243="zákl. přenesená",$N$243,0)</f>
        <v>0</v>
      </c>
      <c r="BH243" s="105">
        <f>IF($U$243="sníž. přenesená",$N$243,0)</f>
        <v>0</v>
      </c>
      <c r="BI243" s="105">
        <f>IF($U$243="nulová",$N$243,0)</f>
        <v>0</v>
      </c>
      <c r="BJ243" s="64" t="s">
        <v>317</v>
      </c>
      <c r="BK243" s="105">
        <f>ROUND($L$243*$K$243,2)</f>
        <v>0</v>
      </c>
      <c r="BL243" s="64" t="s">
        <v>470</v>
      </c>
      <c r="BM243" s="64" t="s">
        <v>665</v>
      </c>
    </row>
    <row r="244" spans="2:65" s="6" customFormat="1" ht="27" customHeight="1">
      <c r="B244" s="19"/>
      <c r="C244" s="99" t="s">
        <v>666</v>
      </c>
      <c r="D244" s="99" t="s">
        <v>466</v>
      </c>
      <c r="E244" s="97" t="s">
        <v>667</v>
      </c>
      <c r="F244" s="262" t="s">
        <v>668</v>
      </c>
      <c r="G244" s="263"/>
      <c r="H244" s="263"/>
      <c r="I244" s="263"/>
      <c r="J244" s="99" t="s">
        <v>469</v>
      </c>
      <c r="K244" s="100">
        <v>45.301</v>
      </c>
      <c r="L244" s="264"/>
      <c r="M244" s="263"/>
      <c r="N244" s="265">
        <f>ROUND($L$244*$K$244,2)</f>
        <v>0</v>
      </c>
      <c r="O244" s="263"/>
      <c r="P244" s="263"/>
      <c r="Q244" s="263"/>
      <c r="R244" s="98"/>
      <c r="S244" s="19"/>
      <c r="T244" s="101"/>
      <c r="U244" s="102" t="s">
        <v>333</v>
      </c>
      <c r="X244" s="103">
        <v>0</v>
      </c>
      <c r="Y244" s="103">
        <f>$X$244*$K$244</f>
        <v>0</v>
      </c>
      <c r="Z244" s="103">
        <v>0</v>
      </c>
      <c r="AA244" s="104">
        <f>$Z$244*$K$244</f>
        <v>0</v>
      </c>
      <c r="AR244" s="64" t="s">
        <v>470</v>
      </c>
      <c r="AT244" s="64" t="s">
        <v>466</v>
      </c>
      <c r="AU244" s="64" t="s">
        <v>499</v>
      </c>
      <c r="AY244" s="64" t="s">
        <v>465</v>
      </c>
      <c r="BE244" s="105">
        <f>IF($U$244="základní",$N$244,0)</f>
        <v>0</v>
      </c>
      <c r="BF244" s="105">
        <f>IF($U$244="snížená",$N$244,0)</f>
        <v>0</v>
      </c>
      <c r="BG244" s="105">
        <f>IF($U$244="zákl. přenesená",$N$244,0)</f>
        <v>0</v>
      </c>
      <c r="BH244" s="105">
        <f>IF($U$244="sníž. přenesená",$N$244,0)</f>
        <v>0</v>
      </c>
      <c r="BI244" s="105">
        <f>IF($U$244="nulová",$N$244,0)</f>
        <v>0</v>
      </c>
      <c r="BJ244" s="64" t="s">
        <v>317</v>
      </c>
      <c r="BK244" s="105">
        <f>ROUND($L$244*$K$244,2)</f>
        <v>0</v>
      </c>
      <c r="BL244" s="64" t="s">
        <v>470</v>
      </c>
      <c r="BM244" s="64" t="s">
        <v>669</v>
      </c>
    </row>
    <row r="245" spans="2:65" s="6" customFormat="1" ht="27" customHeight="1">
      <c r="B245" s="19"/>
      <c r="C245" s="99" t="s">
        <v>670</v>
      </c>
      <c r="D245" s="99" t="s">
        <v>466</v>
      </c>
      <c r="E245" s="97" t="s">
        <v>671</v>
      </c>
      <c r="F245" s="262" t="s">
        <v>672</v>
      </c>
      <c r="G245" s="263"/>
      <c r="H245" s="263"/>
      <c r="I245" s="263"/>
      <c r="J245" s="99" t="s">
        <v>469</v>
      </c>
      <c r="K245" s="100">
        <v>45.301</v>
      </c>
      <c r="L245" s="264"/>
      <c r="M245" s="263"/>
      <c r="N245" s="265">
        <f>ROUND($L$245*$K$245,2)</f>
        <v>0</v>
      </c>
      <c r="O245" s="263"/>
      <c r="P245" s="263"/>
      <c r="Q245" s="263"/>
      <c r="R245" s="98"/>
      <c r="S245" s="19"/>
      <c r="T245" s="101"/>
      <c r="U245" s="102" t="s">
        <v>333</v>
      </c>
      <c r="X245" s="103">
        <v>0</v>
      </c>
      <c r="Y245" s="103">
        <f>$X$245*$K$245</f>
        <v>0</v>
      </c>
      <c r="Z245" s="103">
        <v>0</v>
      </c>
      <c r="AA245" s="104">
        <f>$Z$245*$K$245</f>
        <v>0</v>
      </c>
      <c r="AR245" s="64" t="s">
        <v>470</v>
      </c>
      <c r="AT245" s="64" t="s">
        <v>466</v>
      </c>
      <c r="AU245" s="64" t="s">
        <v>499</v>
      </c>
      <c r="AY245" s="64" t="s">
        <v>465</v>
      </c>
      <c r="BE245" s="105">
        <f>IF($U$245="základní",$N$245,0)</f>
        <v>0</v>
      </c>
      <c r="BF245" s="105">
        <f>IF($U$245="snížená",$N$245,0)</f>
        <v>0</v>
      </c>
      <c r="BG245" s="105">
        <f>IF($U$245="zákl. přenesená",$N$245,0)</f>
        <v>0</v>
      </c>
      <c r="BH245" s="105">
        <f>IF($U$245="sníž. přenesená",$N$245,0)</f>
        <v>0</v>
      </c>
      <c r="BI245" s="105">
        <f>IF($U$245="nulová",$N$245,0)</f>
        <v>0</v>
      </c>
      <c r="BJ245" s="64" t="s">
        <v>317</v>
      </c>
      <c r="BK245" s="105">
        <f>ROUND($L$245*$K$245,2)</f>
        <v>0</v>
      </c>
      <c r="BL245" s="64" t="s">
        <v>470</v>
      </c>
      <c r="BM245" s="64" t="s">
        <v>673</v>
      </c>
    </row>
    <row r="246" spans="2:65" s="6" customFormat="1" ht="15.75" customHeight="1">
      <c r="B246" s="19"/>
      <c r="C246" s="99" t="s">
        <v>674</v>
      </c>
      <c r="D246" s="99" t="s">
        <v>466</v>
      </c>
      <c r="E246" s="97" t="s">
        <v>675</v>
      </c>
      <c r="F246" s="262" t="s">
        <v>676</v>
      </c>
      <c r="G246" s="263"/>
      <c r="H246" s="263"/>
      <c r="I246" s="263"/>
      <c r="J246" s="99" t="s">
        <v>469</v>
      </c>
      <c r="K246" s="100">
        <v>30.404</v>
      </c>
      <c r="L246" s="264"/>
      <c r="M246" s="263"/>
      <c r="N246" s="265">
        <f>ROUND($L$246*$K$246,2)</f>
        <v>0</v>
      </c>
      <c r="O246" s="263"/>
      <c r="P246" s="263"/>
      <c r="Q246" s="263"/>
      <c r="R246" s="216" t="s">
        <v>163</v>
      </c>
      <c r="S246" s="19"/>
      <c r="T246" s="101"/>
      <c r="U246" s="102" t="s">
        <v>333</v>
      </c>
      <c r="X246" s="103">
        <v>0</v>
      </c>
      <c r="Y246" s="103">
        <f>$X$246*$K$246</f>
        <v>0</v>
      </c>
      <c r="Z246" s="103">
        <v>0</v>
      </c>
      <c r="AA246" s="104">
        <f>$Z$246*$K$246</f>
        <v>0</v>
      </c>
      <c r="AR246" s="64" t="s">
        <v>470</v>
      </c>
      <c r="AT246" s="64" t="s">
        <v>466</v>
      </c>
      <c r="AU246" s="64" t="s">
        <v>499</v>
      </c>
      <c r="AY246" s="64" t="s">
        <v>465</v>
      </c>
      <c r="BE246" s="105">
        <f>IF($U$246="základní",$N$246,0)</f>
        <v>0</v>
      </c>
      <c r="BF246" s="105">
        <f>IF($U$246="snížená",$N$246,0)</f>
        <v>0</v>
      </c>
      <c r="BG246" s="105">
        <f>IF($U$246="zákl. přenesená",$N$246,0)</f>
        <v>0</v>
      </c>
      <c r="BH246" s="105">
        <f>IF($U$246="sníž. přenesená",$N$246,0)</f>
        <v>0</v>
      </c>
      <c r="BI246" s="105">
        <f>IF($U$246="nulová",$N$246,0)</f>
        <v>0</v>
      </c>
      <c r="BJ246" s="64" t="s">
        <v>317</v>
      </c>
      <c r="BK246" s="105">
        <f>ROUND($L$246*$K$246,2)</f>
        <v>0</v>
      </c>
      <c r="BL246" s="64" t="s">
        <v>470</v>
      </c>
      <c r="BM246" s="64" t="s">
        <v>677</v>
      </c>
    </row>
    <row r="247" spans="2:63" s="87" customFormat="1" ht="37.5" customHeight="1">
      <c r="B247" s="88"/>
      <c r="D247" s="89" t="s">
        <v>426</v>
      </c>
      <c r="N247" s="284">
        <f>$BK$247</f>
        <v>0</v>
      </c>
      <c r="O247" s="277"/>
      <c r="P247" s="277"/>
      <c r="Q247" s="277"/>
      <c r="S247" s="88"/>
      <c r="T247" s="91"/>
      <c r="W247" s="92">
        <f>$W$248+$W$261+$W$268+$W$273+$W$310+$W$315+$W$321+$W$399+$W$461+$W$469+$W$533+$W$554+$W$558+$W$592+$W$607+$W$669</f>
        <v>0</v>
      </c>
      <c r="Y247" s="92">
        <f>$Y$248+$Y$261+$Y$268+$Y$273+$Y$310+$Y$315+$Y$321+$Y$399+$Y$461+$Y$469+$Y$533+$Y$554+$Y$558+$Y$592+$Y$607+$Y$669</f>
        <v>22.46936838</v>
      </c>
      <c r="AA247" s="93">
        <f>$AA$248+$AA$261+$AA$268+$AA$273+$AA$310+$AA$315+$AA$321+$AA$399+$AA$461+$AA$469+$AA$533+$AA$554+$AA$558+$AA$592+$AA$607+$AA$669</f>
        <v>4.79212803</v>
      </c>
      <c r="AR247" s="90" t="s">
        <v>370</v>
      </c>
      <c r="AT247" s="90" t="s">
        <v>362</v>
      </c>
      <c r="AU247" s="90" t="s">
        <v>363</v>
      </c>
      <c r="AY247" s="90" t="s">
        <v>465</v>
      </c>
      <c r="BK247" s="94">
        <f>$BK$248+$BK$261+$BK$268+$BK$273+$BK$310+$BK$315+$BK$321+$BK$399+$BK$461+$BK$469+$BK$533+$BK$554+$BK$558+$BK$592+$BK$607+$BK$669</f>
        <v>0</v>
      </c>
    </row>
    <row r="248" spans="2:63" s="87" customFormat="1" ht="21" customHeight="1">
      <c r="B248" s="88"/>
      <c r="D248" s="95" t="s">
        <v>427</v>
      </c>
      <c r="N248" s="276">
        <f>$BK$248</f>
        <v>0</v>
      </c>
      <c r="O248" s="277"/>
      <c r="P248" s="277"/>
      <c r="Q248" s="277"/>
      <c r="S248" s="88"/>
      <c r="T248" s="91"/>
      <c r="W248" s="92">
        <f>SUM($W$249:$W$260)</f>
        <v>0</v>
      </c>
      <c r="Y248" s="92">
        <f>SUM($Y$249:$Y$260)</f>
        <v>0.11452499999999999</v>
      </c>
      <c r="AA248" s="93">
        <f>SUM($AA$249:$AA$260)</f>
        <v>0</v>
      </c>
      <c r="AR248" s="90" t="s">
        <v>370</v>
      </c>
      <c r="AT248" s="90" t="s">
        <v>362</v>
      </c>
      <c r="AU248" s="90" t="s">
        <v>317</v>
      </c>
      <c r="AY248" s="90" t="s">
        <v>465</v>
      </c>
      <c r="BK248" s="94">
        <f>SUM($BK$249:$BK$260)</f>
        <v>0</v>
      </c>
    </row>
    <row r="249" spans="2:65" s="6" customFormat="1" ht="27" customHeight="1">
      <c r="B249" s="19"/>
      <c r="C249" s="99" t="s">
        <v>678</v>
      </c>
      <c r="D249" s="99" t="s">
        <v>466</v>
      </c>
      <c r="E249" s="97" t="s">
        <v>679</v>
      </c>
      <c r="F249" s="262" t="s">
        <v>680</v>
      </c>
      <c r="G249" s="263"/>
      <c r="H249" s="263"/>
      <c r="I249" s="263"/>
      <c r="J249" s="99" t="s">
        <v>477</v>
      </c>
      <c r="K249" s="100">
        <v>16</v>
      </c>
      <c r="L249" s="264"/>
      <c r="M249" s="263"/>
      <c r="N249" s="265">
        <f>ROUND($L$249*$K$249,2)</f>
        <v>0</v>
      </c>
      <c r="O249" s="263"/>
      <c r="P249" s="263"/>
      <c r="Q249" s="263"/>
      <c r="R249" s="216" t="s">
        <v>163</v>
      </c>
      <c r="S249" s="19"/>
      <c r="T249" s="101"/>
      <c r="U249" s="102" t="s">
        <v>333</v>
      </c>
      <c r="X249" s="103">
        <v>0.0045</v>
      </c>
      <c r="Y249" s="103">
        <f>$X$249*$K$249</f>
        <v>0.072</v>
      </c>
      <c r="Z249" s="103">
        <v>0</v>
      </c>
      <c r="AA249" s="104">
        <f>$Z$249*$K$249</f>
        <v>0</v>
      </c>
      <c r="AR249" s="64" t="s">
        <v>397</v>
      </c>
      <c r="AT249" s="64" t="s">
        <v>466</v>
      </c>
      <c r="AU249" s="64" t="s">
        <v>370</v>
      </c>
      <c r="AY249" s="64" t="s">
        <v>465</v>
      </c>
      <c r="BE249" s="105">
        <f>IF($U$249="základní",$N$249,0)</f>
        <v>0</v>
      </c>
      <c r="BF249" s="105">
        <f>IF($U$249="snížená",$N$249,0)</f>
        <v>0</v>
      </c>
      <c r="BG249" s="105">
        <f>IF($U$249="zákl. přenesená",$N$249,0)</f>
        <v>0</v>
      </c>
      <c r="BH249" s="105">
        <f>IF($U$249="sníž. přenesená",$N$249,0)</f>
        <v>0</v>
      </c>
      <c r="BI249" s="105">
        <f>IF($U$249="nulová",$N$249,0)</f>
        <v>0</v>
      </c>
      <c r="BJ249" s="64" t="s">
        <v>317</v>
      </c>
      <c r="BK249" s="105">
        <f>ROUND($L$249*$K$249,2)</f>
        <v>0</v>
      </c>
      <c r="BL249" s="64" t="s">
        <v>397</v>
      </c>
      <c r="BM249" s="64" t="s">
        <v>681</v>
      </c>
    </row>
    <row r="250" spans="2:51" s="6" customFormat="1" ht="15.75" customHeight="1">
      <c r="B250" s="111"/>
      <c r="E250" s="113"/>
      <c r="F250" s="268" t="s">
        <v>682</v>
      </c>
      <c r="G250" s="269"/>
      <c r="H250" s="269"/>
      <c r="I250" s="269"/>
      <c r="K250" s="114">
        <v>16</v>
      </c>
      <c r="S250" s="111"/>
      <c r="T250" s="115"/>
      <c r="AA250" s="116"/>
      <c r="AT250" s="112" t="s">
        <v>473</v>
      </c>
      <c r="AU250" s="112" t="s">
        <v>370</v>
      </c>
      <c r="AV250" s="112" t="s">
        <v>370</v>
      </c>
      <c r="AW250" s="112" t="s">
        <v>420</v>
      </c>
      <c r="AX250" s="112" t="s">
        <v>317</v>
      </c>
      <c r="AY250" s="112" t="s">
        <v>465</v>
      </c>
    </row>
    <row r="251" spans="2:65" s="6" customFormat="1" ht="27" customHeight="1">
      <c r="B251" s="19"/>
      <c r="C251" s="96" t="s">
        <v>683</v>
      </c>
      <c r="D251" s="96" t="s">
        <v>466</v>
      </c>
      <c r="E251" s="97" t="s">
        <v>684</v>
      </c>
      <c r="F251" s="262" t="s">
        <v>685</v>
      </c>
      <c r="G251" s="263"/>
      <c r="H251" s="263"/>
      <c r="I251" s="263"/>
      <c r="J251" s="99" t="s">
        <v>477</v>
      </c>
      <c r="K251" s="100">
        <v>9.45</v>
      </c>
      <c r="L251" s="264"/>
      <c r="M251" s="263"/>
      <c r="N251" s="265">
        <f>ROUND($L$251*$K$251,2)</f>
        <v>0</v>
      </c>
      <c r="O251" s="263"/>
      <c r="P251" s="263"/>
      <c r="Q251" s="263"/>
      <c r="R251" s="216" t="s">
        <v>163</v>
      </c>
      <c r="S251" s="19"/>
      <c r="T251" s="101"/>
      <c r="U251" s="102" t="s">
        <v>333</v>
      </c>
      <c r="X251" s="103">
        <v>0.0045</v>
      </c>
      <c r="Y251" s="103">
        <f>$X$251*$K$251</f>
        <v>0.04252499999999999</v>
      </c>
      <c r="Z251" s="103">
        <v>0</v>
      </c>
      <c r="AA251" s="104">
        <f>$Z$251*$K$251</f>
        <v>0</v>
      </c>
      <c r="AR251" s="64" t="s">
        <v>397</v>
      </c>
      <c r="AT251" s="64" t="s">
        <v>466</v>
      </c>
      <c r="AU251" s="64" t="s">
        <v>370</v>
      </c>
      <c r="AY251" s="6" t="s">
        <v>465</v>
      </c>
      <c r="BE251" s="105">
        <f>IF($U$251="základní",$N$251,0)</f>
        <v>0</v>
      </c>
      <c r="BF251" s="105">
        <f>IF($U$251="snížená",$N$251,0)</f>
        <v>0</v>
      </c>
      <c r="BG251" s="105">
        <f>IF($U$251="zákl. přenesená",$N$251,0)</f>
        <v>0</v>
      </c>
      <c r="BH251" s="105">
        <f>IF($U$251="sníž. přenesená",$N$251,0)</f>
        <v>0</v>
      </c>
      <c r="BI251" s="105">
        <f>IF($U$251="nulová",$N$251,0)</f>
        <v>0</v>
      </c>
      <c r="BJ251" s="64" t="s">
        <v>317</v>
      </c>
      <c r="BK251" s="105">
        <f>ROUND($L$251*$K$251,2)</f>
        <v>0</v>
      </c>
      <c r="BL251" s="64" t="s">
        <v>397</v>
      </c>
      <c r="BM251" s="64" t="s">
        <v>686</v>
      </c>
    </row>
    <row r="252" spans="2:51" s="6" customFormat="1" ht="15.75" customHeight="1">
      <c r="B252" s="106"/>
      <c r="E252" s="107"/>
      <c r="F252" s="266" t="s">
        <v>507</v>
      </c>
      <c r="G252" s="267"/>
      <c r="H252" s="267"/>
      <c r="I252" s="267"/>
      <c r="K252" s="108"/>
      <c r="S252" s="106"/>
      <c r="T252" s="109"/>
      <c r="AA252" s="110"/>
      <c r="AT252" s="108" t="s">
        <v>473</v>
      </c>
      <c r="AU252" s="108" t="s">
        <v>370</v>
      </c>
      <c r="AV252" s="108" t="s">
        <v>317</v>
      </c>
      <c r="AW252" s="108" t="s">
        <v>420</v>
      </c>
      <c r="AX252" s="108" t="s">
        <v>363</v>
      </c>
      <c r="AY252" s="108" t="s">
        <v>465</v>
      </c>
    </row>
    <row r="253" spans="2:51" s="6" customFormat="1" ht="15.75" customHeight="1">
      <c r="B253" s="106"/>
      <c r="E253" s="108"/>
      <c r="F253" s="266" t="s">
        <v>687</v>
      </c>
      <c r="G253" s="267"/>
      <c r="H253" s="267"/>
      <c r="I253" s="267"/>
      <c r="K253" s="108"/>
      <c r="S253" s="106"/>
      <c r="T253" s="109"/>
      <c r="AA253" s="110"/>
      <c r="AT253" s="108" t="s">
        <v>473</v>
      </c>
      <c r="AU253" s="108" t="s">
        <v>370</v>
      </c>
      <c r="AV253" s="108" t="s">
        <v>317</v>
      </c>
      <c r="AW253" s="108" t="s">
        <v>420</v>
      </c>
      <c r="AX253" s="108" t="s">
        <v>363</v>
      </c>
      <c r="AY253" s="108" t="s">
        <v>465</v>
      </c>
    </row>
    <row r="254" spans="2:51" s="6" customFormat="1" ht="15.75" customHeight="1">
      <c r="B254" s="111"/>
      <c r="E254" s="112"/>
      <c r="F254" s="268" t="s">
        <v>688</v>
      </c>
      <c r="G254" s="269"/>
      <c r="H254" s="269"/>
      <c r="I254" s="269"/>
      <c r="K254" s="114">
        <v>2.34</v>
      </c>
      <c r="S254" s="111"/>
      <c r="T254" s="115"/>
      <c r="AA254" s="116"/>
      <c r="AT254" s="112" t="s">
        <v>473</v>
      </c>
      <c r="AU254" s="112" t="s">
        <v>370</v>
      </c>
      <c r="AV254" s="112" t="s">
        <v>370</v>
      </c>
      <c r="AW254" s="112" t="s">
        <v>420</v>
      </c>
      <c r="AX254" s="112" t="s">
        <v>363</v>
      </c>
      <c r="AY254" s="112" t="s">
        <v>465</v>
      </c>
    </row>
    <row r="255" spans="2:51" s="6" customFormat="1" ht="15.75" customHeight="1">
      <c r="B255" s="111"/>
      <c r="E255" s="112"/>
      <c r="F255" s="268" t="s">
        <v>689</v>
      </c>
      <c r="G255" s="269"/>
      <c r="H255" s="269"/>
      <c r="I255" s="269"/>
      <c r="K255" s="114">
        <v>1.32</v>
      </c>
      <c r="S255" s="111"/>
      <c r="T255" s="115"/>
      <c r="AA255" s="116"/>
      <c r="AT255" s="112" t="s">
        <v>473</v>
      </c>
      <c r="AU255" s="112" t="s">
        <v>370</v>
      </c>
      <c r="AV255" s="112" t="s">
        <v>370</v>
      </c>
      <c r="AW255" s="112" t="s">
        <v>420</v>
      </c>
      <c r="AX255" s="112" t="s">
        <v>363</v>
      </c>
      <c r="AY255" s="112" t="s">
        <v>465</v>
      </c>
    </row>
    <row r="256" spans="2:51" s="6" customFormat="1" ht="15.75" customHeight="1">
      <c r="B256" s="111"/>
      <c r="E256" s="112"/>
      <c r="F256" s="268" t="s">
        <v>690</v>
      </c>
      <c r="G256" s="269"/>
      <c r="H256" s="269"/>
      <c r="I256" s="269"/>
      <c r="K256" s="114">
        <v>1.17</v>
      </c>
      <c r="S256" s="111"/>
      <c r="T256" s="115"/>
      <c r="AA256" s="116"/>
      <c r="AT256" s="112" t="s">
        <v>473</v>
      </c>
      <c r="AU256" s="112" t="s">
        <v>370</v>
      </c>
      <c r="AV256" s="112" t="s">
        <v>370</v>
      </c>
      <c r="AW256" s="112" t="s">
        <v>420</v>
      </c>
      <c r="AX256" s="112" t="s">
        <v>363</v>
      </c>
      <c r="AY256" s="112" t="s">
        <v>465</v>
      </c>
    </row>
    <row r="257" spans="2:51" s="6" customFormat="1" ht="15.75" customHeight="1">
      <c r="B257" s="111"/>
      <c r="E257" s="112"/>
      <c r="F257" s="268" t="s">
        <v>691</v>
      </c>
      <c r="G257" s="269"/>
      <c r="H257" s="269"/>
      <c r="I257" s="269"/>
      <c r="K257" s="114">
        <v>3.45</v>
      </c>
      <c r="S257" s="111"/>
      <c r="T257" s="115"/>
      <c r="AA257" s="116"/>
      <c r="AT257" s="112" t="s">
        <v>473</v>
      </c>
      <c r="AU257" s="112" t="s">
        <v>370</v>
      </c>
      <c r="AV257" s="112" t="s">
        <v>370</v>
      </c>
      <c r="AW257" s="112" t="s">
        <v>420</v>
      </c>
      <c r="AX257" s="112" t="s">
        <v>363</v>
      </c>
      <c r="AY257" s="112" t="s">
        <v>465</v>
      </c>
    </row>
    <row r="258" spans="2:51" s="6" customFormat="1" ht="15.75" customHeight="1">
      <c r="B258" s="111"/>
      <c r="E258" s="112"/>
      <c r="F258" s="268" t="s">
        <v>692</v>
      </c>
      <c r="G258" s="269"/>
      <c r="H258" s="269"/>
      <c r="I258" s="269"/>
      <c r="K258" s="114">
        <v>1.17</v>
      </c>
      <c r="S258" s="111"/>
      <c r="T258" s="115"/>
      <c r="AA258" s="116"/>
      <c r="AT258" s="112" t="s">
        <v>473</v>
      </c>
      <c r="AU258" s="112" t="s">
        <v>370</v>
      </c>
      <c r="AV258" s="112" t="s">
        <v>370</v>
      </c>
      <c r="AW258" s="112" t="s">
        <v>420</v>
      </c>
      <c r="AX258" s="112" t="s">
        <v>363</v>
      </c>
      <c r="AY258" s="112" t="s">
        <v>465</v>
      </c>
    </row>
    <row r="259" spans="2:51" s="6" customFormat="1" ht="15.75" customHeight="1">
      <c r="B259" s="117"/>
      <c r="E259" s="118"/>
      <c r="F259" s="270" t="s">
        <v>498</v>
      </c>
      <c r="G259" s="271"/>
      <c r="H259" s="271"/>
      <c r="I259" s="271"/>
      <c r="K259" s="119">
        <v>9.45</v>
      </c>
      <c r="S259" s="117"/>
      <c r="T259" s="120"/>
      <c r="AA259" s="121"/>
      <c r="AT259" s="118" t="s">
        <v>473</v>
      </c>
      <c r="AU259" s="118" t="s">
        <v>370</v>
      </c>
      <c r="AV259" s="118" t="s">
        <v>470</v>
      </c>
      <c r="AW259" s="118" t="s">
        <v>420</v>
      </c>
      <c r="AX259" s="118" t="s">
        <v>317</v>
      </c>
      <c r="AY259" s="118" t="s">
        <v>465</v>
      </c>
    </row>
    <row r="260" spans="2:65" s="6" customFormat="1" ht="27" customHeight="1">
      <c r="B260" s="19"/>
      <c r="C260" s="96" t="s">
        <v>693</v>
      </c>
      <c r="D260" s="96" t="s">
        <v>466</v>
      </c>
      <c r="E260" s="97" t="s">
        <v>694</v>
      </c>
      <c r="F260" s="262" t="s">
        <v>695</v>
      </c>
      <c r="G260" s="263"/>
      <c r="H260" s="263"/>
      <c r="I260" s="263"/>
      <c r="J260" s="99" t="s">
        <v>696</v>
      </c>
      <c r="K260" s="126"/>
      <c r="L260" s="264"/>
      <c r="M260" s="263"/>
      <c r="N260" s="265">
        <f>ROUND($L$260*$K$260,2)</f>
        <v>0</v>
      </c>
      <c r="O260" s="263"/>
      <c r="P260" s="263"/>
      <c r="Q260" s="263"/>
      <c r="R260" s="216" t="s">
        <v>163</v>
      </c>
      <c r="S260" s="19"/>
      <c r="T260" s="101"/>
      <c r="U260" s="102" t="s">
        <v>333</v>
      </c>
      <c r="X260" s="103">
        <v>0</v>
      </c>
      <c r="Y260" s="103">
        <f>$X$260*$K$260</f>
        <v>0</v>
      </c>
      <c r="Z260" s="103">
        <v>0</v>
      </c>
      <c r="AA260" s="104">
        <f>$Z$260*$K$260</f>
        <v>0</v>
      </c>
      <c r="AR260" s="64" t="s">
        <v>397</v>
      </c>
      <c r="AT260" s="64" t="s">
        <v>466</v>
      </c>
      <c r="AU260" s="64" t="s">
        <v>370</v>
      </c>
      <c r="AY260" s="6" t="s">
        <v>465</v>
      </c>
      <c r="BE260" s="105">
        <f>IF($U$260="základní",$N$260,0)</f>
        <v>0</v>
      </c>
      <c r="BF260" s="105">
        <f>IF($U$260="snížená",$N$260,0)</f>
        <v>0</v>
      </c>
      <c r="BG260" s="105">
        <f>IF($U$260="zákl. přenesená",$N$260,0)</f>
        <v>0</v>
      </c>
      <c r="BH260" s="105">
        <f>IF($U$260="sníž. přenesená",$N$260,0)</f>
        <v>0</v>
      </c>
      <c r="BI260" s="105">
        <f>IF($U$260="nulová",$N$260,0)</f>
        <v>0</v>
      </c>
      <c r="BJ260" s="64" t="s">
        <v>317</v>
      </c>
      <c r="BK260" s="105">
        <f>ROUND($L$260*$K$260,2)</f>
        <v>0</v>
      </c>
      <c r="BL260" s="64" t="s">
        <v>397</v>
      </c>
      <c r="BM260" s="64" t="s">
        <v>697</v>
      </c>
    </row>
    <row r="261" spans="2:63" s="87" customFormat="1" ht="30.75" customHeight="1">
      <c r="B261" s="88"/>
      <c r="D261" s="95" t="s">
        <v>428</v>
      </c>
      <c r="N261" s="276">
        <f>$BK$261</f>
        <v>0</v>
      </c>
      <c r="O261" s="277"/>
      <c r="P261" s="277"/>
      <c r="Q261" s="277"/>
      <c r="S261" s="88"/>
      <c r="T261" s="91"/>
      <c r="W261" s="92">
        <f>SUM($W$262:$W$267)</f>
        <v>0</v>
      </c>
      <c r="Y261" s="92">
        <f>SUM($Y$262:$Y$267)</f>
        <v>0.3379</v>
      </c>
      <c r="AA261" s="93">
        <f>SUM($AA$262:$AA$267)</f>
        <v>0</v>
      </c>
      <c r="AR261" s="90" t="s">
        <v>370</v>
      </c>
      <c r="AT261" s="90" t="s">
        <v>362</v>
      </c>
      <c r="AU261" s="90" t="s">
        <v>317</v>
      </c>
      <c r="AY261" s="90" t="s">
        <v>465</v>
      </c>
      <c r="BK261" s="94">
        <f>SUM($BK$262:$BK$267)</f>
        <v>0</v>
      </c>
    </row>
    <row r="262" spans="2:65" s="6" customFormat="1" ht="27" customHeight="1">
      <c r="B262" s="19"/>
      <c r="C262" s="99" t="s">
        <v>698</v>
      </c>
      <c r="D262" s="99" t="s">
        <v>466</v>
      </c>
      <c r="E262" s="97" t="s">
        <v>699</v>
      </c>
      <c r="F262" s="262" t="s">
        <v>700</v>
      </c>
      <c r="G262" s="263"/>
      <c r="H262" s="263"/>
      <c r="I262" s="263"/>
      <c r="J262" s="99" t="s">
        <v>607</v>
      </c>
      <c r="K262" s="100">
        <v>10</v>
      </c>
      <c r="L262" s="264"/>
      <c r="M262" s="263"/>
      <c r="N262" s="265">
        <f>ROUND($L$262*$K$262,2)</f>
        <v>0</v>
      </c>
      <c r="O262" s="263"/>
      <c r="P262" s="263"/>
      <c r="Q262" s="263"/>
      <c r="R262" s="98"/>
      <c r="S262" s="19"/>
      <c r="T262" s="101"/>
      <c r="U262" s="102" t="s">
        <v>333</v>
      </c>
      <c r="X262" s="103">
        <v>0.03175</v>
      </c>
      <c r="Y262" s="103">
        <f>$X$262*$K$262</f>
        <v>0.3175</v>
      </c>
      <c r="Z262" s="103">
        <v>0</v>
      </c>
      <c r="AA262" s="104">
        <f>$Z$262*$K$262</f>
        <v>0</v>
      </c>
      <c r="AR262" s="64" t="s">
        <v>397</v>
      </c>
      <c r="AT262" s="64" t="s">
        <v>466</v>
      </c>
      <c r="AU262" s="64" t="s">
        <v>370</v>
      </c>
      <c r="AY262" s="64" t="s">
        <v>465</v>
      </c>
      <c r="BE262" s="105">
        <f>IF($U$262="základní",$N$262,0)</f>
        <v>0</v>
      </c>
      <c r="BF262" s="105">
        <f>IF($U$262="snížená",$N$262,0)</f>
        <v>0</v>
      </c>
      <c r="BG262" s="105">
        <f>IF($U$262="zákl. přenesená",$N$262,0)</f>
        <v>0</v>
      </c>
      <c r="BH262" s="105">
        <f>IF($U$262="sníž. přenesená",$N$262,0)</f>
        <v>0</v>
      </c>
      <c r="BI262" s="105">
        <f>IF($U$262="nulová",$N$262,0)</f>
        <v>0</v>
      </c>
      <c r="BJ262" s="64" t="s">
        <v>317</v>
      </c>
      <c r="BK262" s="105">
        <f>ROUND($L$262*$K$262,2)</f>
        <v>0</v>
      </c>
      <c r="BL262" s="64" t="s">
        <v>397</v>
      </c>
      <c r="BM262" s="64" t="s">
        <v>701</v>
      </c>
    </row>
    <row r="263" spans="2:51" s="6" customFormat="1" ht="15.75" customHeight="1">
      <c r="B263" s="111"/>
      <c r="E263" s="113"/>
      <c r="F263" s="268" t="s">
        <v>702</v>
      </c>
      <c r="G263" s="269"/>
      <c r="H263" s="269"/>
      <c r="I263" s="269"/>
      <c r="K263" s="114">
        <v>10</v>
      </c>
      <c r="S263" s="111"/>
      <c r="T263" s="115"/>
      <c r="AA263" s="116"/>
      <c r="AT263" s="112" t="s">
        <v>473</v>
      </c>
      <c r="AU263" s="112" t="s">
        <v>370</v>
      </c>
      <c r="AV263" s="112" t="s">
        <v>370</v>
      </c>
      <c r="AW263" s="112" t="s">
        <v>420</v>
      </c>
      <c r="AX263" s="112" t="s">
        <v>317</v>
      </c>
      <c r="AY263" s="112" t="s">
        <v>465</v>
      </c>
    </row>
    <row r="264" spans="2:65" s="6" customFormat="1" ht="15.75" customHeight="1">
      <c r="B264" s="19"/>
      <c r="C264" s="96" t="s">
        <v>703</v>
      </c>
      <c r="D264" s="96" t="s">
        <v>466</v>
      </c>
      <c r="E264" s="97" t="s">
        <v>704</v>
      </c>
      <c r="F264" s="262" t="s">
        <v>705</v>
      </c>
      <c r="G264" s="263"/>
      <c r="H264" s="263"/>
      <c r="I264" s="263"/>
      <c r="J264" s="99" t="s">
        <v>607</v>
      </c>
      <c r="K264" s="100">
        <v>12</v>
      </c>
      <c r="L264" s="264"/>
      <c r="M264" s="263"/>
      <c r="N264" s="265">
        <f>ROUND($L$264*$K$264,2)</f>
        <v>0</v>
      </c>
      <c r="O264" s="263"/>
      <c r="P264" s="263"/>
      <c r="Q264" s="263"/>
      <c r="R264" s="98"/>
      <c r="S264" s="19"/>
      <c r="T264" s="101"/>
      <c r="U264" s="102" t="s">
        <v>333</v>
      </c>
      <c r="X264" s="103">
        <v>0.0017</v>
      </c>
      <c r="Y264" s="103">
        <f>$X$264*$K$264</f>
        <v>0.020399999999999998</v>
      </c>
      <c r="Z264" s="103">
        <v>0</v>
      </c>
      <c r="AA264" s="104">
        <f>$Z$264*$K$264</f>
        <v>0</v>
      </c>
      <c r="AR264" s="64" t="s">
        <v>397</v>
      </c>
      <c r="AT264" s="64" t="s">
        <v>466</v>
      </c>
      <c r="AU264" s="64" t="s">
        <v>370</v>
      </c>
      <c r="AY264" s="6" t="s">
        <v>465</v>
      </c>
      <c r="BE264" s="105">
        <f>IF($U$264="základní",$N$264,0)</f>
        <v>0</v>
      </c>
      <c r="BF264" s="105">
        <f>IF($U$264="snížená",$N$264,0)</f>
        <v>0</v>
      </c>
      <c r="BG264" s="105">
        <f>IF($U$264="zákl. přenesená",$N$264,0)</f>
        <v>0</v>
      </c>
      <c r="BH264" s="105">
        <f>IF($U$264="sníž. přenesená",$N$264,0)</f>
        <v>0</v>
      </c>
      <c r="BI264" s="105">
        <f>IF($U$264="nulová",$N$264,0)</f>
        <v>0</v>
      </c>
      <c r="BJ264" s="64" t="s">
        <v>317</v>
      </c>
      <c r="BK264" s="105">
        <f>ROUND($L$264*$K$264,2)</f>
        <v>0</v>
      </c>
      <c r="BL264" s="64" t="s">
        <v>397</v>
      </c>
      <c r="BM264" s="64" t="s">
        <v>706</v>
      </c>
    </row>
    <row r="265" spans="2:51" s="6" customFormat="1" ht="15.75" customHeight="1">
      <c r="B265" s="106"/>
      <c r="E265" s="107"/>
      <c r="F265" s="266" t="s">
        <v>496</v>
      </c>
      <c r="G265" s="267"/>
      <c r="H265" s="267"/>
      <c r="I265" s="267"/>
      <c r="K265" s="108"/>
      <c r="S265" s="106"/>
      <c r="T265" s="109"/>
      <c r="AA265" s="110"/>
      <c r="AT265" s="108" t="s">
        <v>473</v>
      </c>
      <c r="AU265" s="108" t="s">
        <v>370</v>
      </c>
      <c r="AV265" s="108" t="s">
        <v>317</v>
      </c>
      <c r="AW265" s="108" t="s">
        <v>420</v>
      </c>
      <c r="AX265" s="108" t="s">
        <v>363</v>
      </c>
      <c r="AY265" s="108" t="s">
        <v>465</v>
      </c>
    </row>
    <row r="266" spans="2:51" s="6" customFormat="1" ht="15.75" customHeight="1">
      <c r="B266" s="111"/>
      <c r="E266" s="112"/>
      <c r="F266" s="268" t="s">
        <v>707</v>
      </c>
      <c r="G266" s="269"/>
      <c r="H266" s="269"/>
      <c r="I266" s="269"/>
      <c r="K266" s="114">
        <v>12</v>
      </c>
      <c r="S266" s="111"/>
      <c r="T266" s="115"/>
      <c r="AA266" s="116"/>
      <c r="AT266" s="112" t="s">
        <v>473</v>
      </c>
      <c r="AU266" s="112" t="s">
        <v>370</v>
      </c>
      <c r="AV266" s="112" t="s">
        <v>370</v>
      </c>
      <c r="AW266" s="112" t="s">
        <v>420</v>
      </c>
      <c r="AX266" s="112" t="s">
        <v>317</v>
      </c>
      <c r="AY266" s="112" t="s">
        <v>465</v>
      </c>
    </row>
    <row r="267" spans="2:65" s="6" customFormat="1" ht="27" customHeight="1">
      <c r="B267" s="19"/>
      <c r="C267" s="96" t="s">
        <v>708</v>
      </c>
      <c r="D267" s="96" t="s">
        <v>466</v>
      </c>
      <c r="E267" s="97" t="s">
        <v>709</v>
      </c>
      <c r="F267" s="262" t="s">
        <v>710</v>
      </c>
      <c r="G267" s="263"/>
      <c r="H267" s="263"/>
      <c r="I267" s="263"/>
      <c r="J267" s="99" t="s">
        <v>696</v>
      </c>
      <c r="K267" s="126"/>
      <c r="L267" s="264"/>
      <c r="M267" s="263"/>
      <c r="N267" s="265">
        <f>ROUND($L$267*$K$267,2)</f>
        <v>0</v>
      </c>
      <c r="O267" s="263"/>
      <c r="P267" s="263"/>
      <c r="Q267" s="263"/>
      <c r="R267" s="216" t="s">
        <v>163</v>
      </c>
      <c r="S267" s="19"/>
      <c r="T267" s="101"/>
      <c r="U267" s="102" t="s">
        <v>333</v>
      </c>
      <c r="X267" s="103">
        <v>0</v>
      </c>
      <c r="Y267" s="103">
        <f>$X$267*$K$267</f>
        <v>0</v>
      </c>
      <c r="Z267" s="103">
        <v>0</v>
      </c>
      <c r="AA267" s="104">
        <f>$Z$267*$K$267</f>
        <v>0</v>
      </c>
      <c r="AR267" s="64" t="s">
        <v>397</v>
      </c>
      <c r="AT267" s="64" t="s">
        <v>466</v>
      </c>
      <c r="AU267" s="64" t="s">
        <v>370</v>
      </c>
      <c r="AY267" s="6" t="s">
        <v>465</v>
      </c>
      <c r="BE267" s="105">
        <f>IF($U$267="základní",$N$267,0)</f>
        <v>0</v>
      </c>
      <c r="BF267" s="105">
        <f>IF($U$267="snížená",$N$267,0)</f>
        <v>0</v>
      </c>
      <c r="BG267" s="105">
        <f>IF($U$267="zákl. přenesená",$N$267,0)</f>
        <v>0</v>
      </c>
      <c r="BH267" s="105">
        <f>IF($U$267="sníž. přenesená",$N$267,0)</f>
        <v>0</v>
      </c>
      <c r="BI267" s="105">
        <f>IF($U$267="nulová",$N$267,0)</f>
        <v>0</v>
      </c>
      <c r="BJ267" s="64" t="s">
        <v>317</v>
      </c>
      <c r="BK267" s="105">
        <f>ROUND($L$267*$K$267,2)</f>
        <v>0</v>
      </c>
      <c r="BL267" s="64" t="s">
        <v>397</v>
      </c>
      <c r="BM267" s="64" t="s">
        <v>711</v>
      </c>
    </row>
    <row r="268" spans="2:63" s="87" customFormat="1" ht="30.75" customHeight="1">
      <c r="B268" s="88"/>
      <c r="D268" s="95" t="s">
        <v>429</v>
      </c>
      <c r="N268" s="276">
        <f>$BK$268</f>
        <v>0</v>
      </c>
      <c r="O268" s="277"/>
      <c r="P268" s="277"/>
      <c r="Q268" s="277"/>
      <c r="S268" s="88"/>
      <c r="T268" s="91"/>
      <c r="W268" s="92">
        <f>SUM($W$269:$W$272)</f>
        <v>0</v>
      </c>
      <c r="Y268" s="92">
        <f>SUM($Y$269:$Y$272)</f>
        <v>0.037399999999999996</v>
      </c>
      <c r="AA268" s="93">
        <f>SUM($AA$269:$AA$272)</f>
        <v>0</v>
      </c>
      <c r="AR268" s="90" t="s">
        <v>370</v>
      </c>
      <c r="AT268" s="90" t="s">
        <v>362</v>
      </c>
      <c r="AU268" s="90" t="s">
        <v>317</v>
      </c>
      <c r="AY268" s="90" t="s">
        <v>465</v>
      </c>
      <c r="BK268" s="94">
        <f>SUM($BK$269:$BK$272)</f>
        <v>0</v>
      </c>
    </row>
    <row r="269" spans="2:65" s="6" customFormat="1" ht="27" customHeight="1">
      <c r="B269" s="19"/>
      <c r="C269" s="99" t="s">
        <v>712</v>
      </c>
      <c r="D269" s="99" t="s">
        <v>466</v>
      </c>
      <c r="E269" s="97" t="s">
        <v>713</v>
      </c>
      <c r="F269" s="262" t="s">
        <v>714</v>
      </c>
      <c r="G269" s="263"/>
      <c r="H269" s="263"/>
      <c r="I269" s="263"/>
      <c r="J269" s="99" t="s">
        <v>607</v>
      </c>
      <c r="K269" s="100">
        <v>22</v>
      </c>
      <c r="L269" s="264"/>
      <c r="M269" s="263"/>
      <c r="N269" s="265">
        <f>ROUND($L$269*$K$269,2)</f>
        <v>0</v>
      </c>
      <c r="O269" s="263"/>
      <c r="P269" s="263"/>
      <c r="Q269" s="263"/>
      <c r="R269" s="98"/>
      <c r="S269" s="19"/>
      <c r="T269" s="101"/>
      <c r="U269" s="102" t="s">
        <v>333</v>
      </c>
      <c r="X269" s="103">
        <v>0.0017</v>
      </c>
      <c r="Y269" s="103">
        <f>$X$269*$K$269</f>
        <v>0.037399999999999996</v>
      </c>
      <c r="Z269" s="103">
        <v>0</v>
      </c>
      <c r="AA269" s="104">
        <f>$Z$269*$K$269</f>
        <v>0</v>
      </c>
      <c r="AR269" s="64" t="s">
        <v>397</v>
      </c>
      <c r="AT269" s="64" t="s">
        <v>466</v>
      </c>
      <c r="AU269" s="64" t="s">
        <v>370</v>
      </c>
      <c r="AY269" s="64" t="s">
        <v>465</v>
      </c>
      <c r="BE269" s="105">
        <f>IF($U$269="základní",$N$269,0)</f>
        <v>0</v>
      </c>
      <c r="BF269" s="105">
        <f>IF($U$269="snížená",$N$269,0)</f>
        <v>0</v>
      </c>
      <c r="BG269" s="105">
        <f>IF($U$269="zákl. přenesená",$N$269,0)</f>
        <v>0</v>
      </c>
      <c r="BH269" s="105">
        <f>IF($U$269="sníž. přenesená",$N$269,0)</f>
        <v>0</v>
      </c>
      <c r="BI269" s="105">
        <f>IF($U$269="nulová",$N$269,0)</f>
        <v>0</v>
      </c>
      <c r="BJ269" s="64" t="s">
        <v>317</v>
      </c>
      <c r="BK269" s="105">
        <f>ROUND($L$269*$K$269,2)</f>
        <v>0</v>
      </c>
      <c r="BL269" s="64" t="s">
        <v>397</v>
      </c>
      <c r="BM269" s="64" t="s">
        <v>715</v>
      </c>
    </row>
    <row r="270" spans="2:51" s="6" customFormat="1" ht="15.75" customHeight="1">
      <c r="B270" s="106"/>
      <c r="E270" s="107"/>
      <c r="F270" s="266" t="s">
        <v>716</v>
      </c>
      <c r="G270" s="267"/>
      <c r="H270" s="267"/>
      <c r="I270" s="267"/>
      <c r="K270" s="108"/>
      <c r="S270" s="106"/>
      <c r="T270" s="109"/>
      <c r="AA270" s="110"/>
      <c r="AT270" s="108" t="s">
        <v>473</v>
      </c>
      <c r="AU270" s="108" t="s">
        <v>370</v>
      </c>
      <c r="AV270" s="108" t="s">
        <v>317</v>
      </c>
      <c r="AW270" s="108" t="s">
        <v>420</v>
      </c>
      <c r="AX270" s="108" t="s">
        <v>363</v>
      </c>
      <c r="AY270" s="108" t="s">
        <v>465</v>
      </c>
    </row>
    <row r="271" spans="2:51" s="6" customFormat="1" ht="15.75" customHeight="1">
      <c r="B271" s="111"/>
      <c r="E271" s="112"/>
      <c r="F271" s="268" t="s">
        <v>717</v>
      </c>
      <c r="G271" s="269"/>
      <c r="H271" s="269"/>
      <c r="I271" s="269"/>
      <c r="K271" s="114">
        <v>22</v>
      </c>
      <c r="S271" s="111"/>
      <c r="T271" s="115"/>
      <c r="AA271" s="116"/>
      <c r="AT271" s="112" t="s">
        <v>473</v>
      </c>
      <c r="AU271" s="112" t="s">
        <v>370</v>
      </c>
      <c r="AV271" s="112" t="s">
        <v>370</v>
      </c>
      <c r="AW271" s="112" t="s">
        <v>420</v>
      </c>
      <c r="AX271" s="112" t="s">
        <v>317</v>
      </c>
      <c r="AY271" s="112" t="s">
        <v>465</v>
      </c>
    </row>
    <row r="272" spans="2:65" s="6" customFormat="1" ht="27" customHeight="1">
      <c r="B272" s="19"/>
      <c r="C272" s="96" t="s">
        <v>718</v>
      </c>
      <c r="D272" s="96" t="s">
        <v>466</v>
      </c>
      <c r="E272" s="97" t="s">
        <v>719</v>
      </c>
      <c r="F272" s="262" t="s">
        <v>720</v>
      </c>
      <c r="G272" s="263"/>
      <c r="H272" s="263"/>
      <c r="I272" s="263"/>
      <c r="J272" s="99" t="s">
        <v>696</v>
      </c>
      <c r="K272" s="126"/>
      <c r="L272" s="264"/>
      <c r="M272" s="263"/>
      <c r="N272" s="265">
        <f>ROUND($L$272*$K$272,2)</f>
        <v>0</v>
      </c>
      <c r="O272" s="263"/>
      <c r="P272" s="263"/>
      <c r="Q272" s="263"/>
      <c r="R272" s="216" t="s">
        <v>163</v>
      </c>
      <c r="S272" s="19"/>
      <c r="T272" s="101"/>
      <c r="U272" s="102" t="s">
        <v>333</v>
      </c>
      <c r="X272" s="103">
        <v>0</v>
      </c>
      <c r="Y272" s="103">
        <f>$X$272*$K$272</f>
        <v>0</v>
      </c>
      <c r="Z272" s="103">
        <v>0</v>
      </c>
      <c r="AA272" s="104">
        <f>$Z$272*$K$272</f>
        <v>0</v>
      </c>
      <c r="AR272" s="64" t="s">
        <v>397</v>
      </c>
      <c r="AT272" s="64" t="s">
        <v>466</v>
      </c>
      <c r="AU272" s="64" t="s">
        <v>370</v>
      </c>
      <c r="AY272" s="6" t="s">
        <v>465</v>
      </c>
      <c r="BE272" s="105">
        <f>IF($U$272="základní",$N$272,0)</f>
        <v>0</v>
      </c>
      <c r="BF272" s="105">
        <f>IF($U$272="snížená",$N$272,0)</f>
        <v>0</v>
      </c>
      <c r="BG272" s="105">
        <f>IF($U$272="zákl. přenesená",$N$272,0)</f>
        <v>0</v>
      </c>
      <c r="BH272" s="105">
        <f>IF($U$272="sníž. přenesená",$N$272,0)</f>
        <v>0</v>
      </c>
      <c r="BI272" s="105">
        <f>IF($U$272="nulová",$N$272,0)</f>
        <v>0</v>
      </c>
      <c r="BJ272" s="64" t="s">
        <v>317</v>
      </c>
      <c r="BK272" s="105">
        <f>ROUND($L$272*$K$272,2)</f>
        <v>0</v>
      </c>
      <c r="BL272" s="64" t="s">
        <v>397</v>
      </c>
      <c r="BM272" s="64" t="s">
        <v>721</v>
      </c>
    </row>
    <row r="273" spans="2:63" s="87" customFormat="1" ht="30.75" customHeight="1">
      <c r="B273" s="88"/>
      <c r="D273" s="95" t="s">
        <v>430</v>
      </c>
      <c r="N273" s="276">
        <f>$BK$273</f>
        <v>0</v>
      </c>
      <c r="O273" s="277"/>
      <c r="P273" s="277"/>
      <c r="Q273" s="277"/>
      <c r="S273" s="88"/>
      <c r="T273" s="91"/>
      <c r="W273" s="92">
        <f>SUM($W$274:$W$309)</f>
        <v>0</v>
      </c>
      <c r="Y273" s="92">
        <f>SUM($Y$274:$Y$309)</f>
        <v>0.17753</v>
      </c>
      <c r="AA273" s="93">
        <f>SUM($AA$274:$AA$309)</f>
        <v>0.22830000000000003</v>
      </c>
      <c r="AR273" s="90" t="s">
        <v>370</v>
      </c>
      <c r="AT273" s="90" t="s">
        <v>362</v>
      </c>
      <c r="AU273" s="90" t="s">
        <v>317</v>
      </c>
      <c r="AY273" s="90" t="s">
        <v>465</v>
      </c>
      <c r="BK273" s="94">
        <f>SUM($BK$274:$BK$309)</f>
        <v>0</v>
      </c>
    </row>
    <row r="274" spans="2:65" s="6" customFormat="1" ht="27" customHeight="1">
      <c r="B274" s="19"/>
      <c r="C274" s="99" t="s">
        <v>722</v>
      </c>
      <c r="D274" s="99" t="s">
        <v>466</v>
      </c>
      <c r="E274" s="97" t="s">
        <v>723</v>
      </c>
      <c r="F274" s="262" t="s">
        <v>724</v>
      </c>
      <c r="G274" s="263"/>
      <c r="H274" s="263"/>
      <c r="I274" s="263"/>
      <c r="J274" s="99" t="s">
        <v>530</v>
      </c>
      <c r="K274" s="100">
        <v>1</v>
      </c>
      <c r="L274" s="264"/>
      <c r="M274" s="263"/>
      <c r="N274" s="265">
        <f>ROUND($L$274*$K$274,2)</f>
        <v>0</v>
      </c>
      <c r="O274" s="263"/>
      <c r="P274" s="263"/>
      <c r="Q274" s="263"/>
      <c r="R274" s="98"/>
      <c r="S274" s="19"/>
      <c r="T274" s="101"/>
      <c r="U274" s="102" t="s">
        <v>333</v>
      </c>
      <c r="X274" s="103">
        <v>0.032</v>
      </c>
      <c r="Y274" s="103">
        <f>$X$274*$K$274</f>
        <v>0.032</v>
      </c>
      <c r="Z274" s="103">
        <v>0</v>
      </c>
      <c r="AA274" s="104">
        <f>$Z$274*$K$274</f>
        <v>0</v>
      </c>
      <c r="AR274" s="64" t="s">
        <v>397</v>
      </c>
      <c r="AT274" s="64" t="s">
        <v>466</v>
      </c>
      <c r="AU274" s="64" t="s">
        <v>370</v>
      </c>
      <c r="AY274" s="64" t="s">
        <v>465</v>
      </c>
      <c r="BE274" s="105">
        <f>IF($U$274="základní",$N$274,0)</f>
        <v>0</v>
      </c>
      <c r="BF274" s="105">
        <f>IF($U$274="snížená",$N$274,0)</f>
        <v>0</v>
      </c>
      <c r="BG274" s="105">
        <f>IF($U$274="zákl. přenesená",$N$274,0)</f>
        <v>0</v>
      </c>
      <c r="BH274" s="105">
        <f>IF($U$274="sníž. přenesená",$N$274,0)</f>
        <v>0</v>
      </c>
      <c r="BI274" s="105">
        <f>IF($U$274="nulová",$N$274,0)</f>
        <v>0</v>
      </c>
      <c r="BJ274" s="64" t="s">
        <v>317</v>
      </c>
      <c r="BK274" s="105">
        <f>ROUND($L$274*$K$274,2)</f>
        <v>0</v>
      </c>
      <c r="BL274" s="64" t="s">
        <v>397</v>
      </c>
      <c r="BM274" s="64" t="s">
        <v>725</v>
      </c>
    </row>
    <row r="275" spans="2:51" s="6" customFormat="1" ht="15.75" customHeight="1">
      <c r="B275" s="106"/>
      <c r="E275" s="107"/>
      <c r="F275" s="266" t="s">
        <v>726</v>
      </c>
      <c r="G275" s="267"/>
      <c r="H275" s="267"/>
      <c r="I275" s="267"/>
      <c r="K275" s="108"/>
      <c r="S275" s="106"/>
      <c r="T275" s="109"/>
      <c r="AA275" s="110"/>
      <c r="AT275" s="108" t="s">
        <v>473</v>
      </c>
      <c r="AU275" s="108" t="s">
        <v>370</v>
      </c>
      <c r="AV275" s="108" t="s">
        <v>317</v>
      </c>
      <c r="AW275" s="108" t="s">
        <v>420</v>
      </c>
      <c r="AX275" s="108" t="s">
        <v>363</v>
      </c>
      <c r="AY275" s="108" t="s">
        <v>465</v>
      </c>
    </row>
    <row r="276" spans="2:51" s="6" customFormat="1" ht="15.75" customHeight="1">
      <c r="B276" s="111"/>
      <c r="E276" s="112"/>
      <c r="F276" s="268" t="s">
        <v>727</v>
      </c>
      <c r="G276" s="269"/>
      <c r="H276" s="269"/>
      <c r="I276" s="269"/>
      <c r="K276" s="114">
        <v>1</v>
      </c>
      <c r="S276" s="111"/>
      <c r="T276" s="115"/>
      <c r="AA276" s="116"/>
      <c r="AT276" s="112" t="s">
        <v>473</v>
      </c>
      <c r="AU276" s="112" t="s">
        <v>370</v>
      </c>
      <c r="AV276" s="112" t="s">
        <v>370</v>
      </c>
      <c r="AW276" s="112" t="s">
        <v>420</v>
      </c>
      <c r="AX276" s="112" t="s">
        <v>317</v>
      </c>
      <c r="AY276" s="112" t="s">
        <v>465</v>
      </c>
    </row>
    <row r="277" spans="2:65" s="6" customFormat="1" ht="15.75" customHeight="1">
      <c r="B277" s="19"/>
      <c r="C277" s="96" t="s">
        <v>728</v>
      </c>
      <c r="D277" s="96" t="s">
        <v>466</v>
      </c>
      <c r="E277" s="97" t="s">
        <v>729</v>
      </c>
      <c r="F277" s="262" t="s">
        <v>730</v>
      </c>
      <c r="G277" s="263"/>
      <c r="H277" s="263"/>
      <c r="I277" s="263"/>
      <c r="J277" s="99" t="s">
        <v>530</v>
      </c>
      <c r="K277" s="100">
        <v>2</v>
      </c>
      <c r="L277" s="264"/>
      <c r="M277" s="263"/>
      <c r="N277" s="265">
        <f>ROUND($L$277*$K$277,2)</f>
        <v>0</v>
      </c>
      <c r="O277" s="263"/>
      <c r="P277" s="263"/>
      <c r="Q277" s="263"/>
      <c r="R277" s="98"/>
      <c r="S277" s="19"/>
      <c r="T277" s="101"/>
      <c r="U277" s="102" t="s">
        <v>333</v>
      </c>
      <c r="X277" s="103">
        <v>0.032</v>
      </c>
      <c r="Y277" s="103">
        <f>$X$277*$K$277</f>
        <v>0.064</v>
      </c>
      <c r="Z277" s="103">
        <v>0</v>
      </c>
      <c r="AA277" s="104">
        <f>$Z$277*$K$277</f>
        <v>0</v>
      </c>
      <c r="AR277" s="64" t="s">
        <v>397</v>
      </c>
      <c r="AT277" s="64" t="s">
        <v>466</v>
      </c>
      <c r="AU277" s="64" t="s">
        <v>370</v>
      </c>
      <c r="AY277" s="6" t="s">
        <v>465</v>
      </c>
      <c r="BE277" s="105">
        <f>IF($U$277="základní",$N$277,0)</f>
        <v>0</v>
      </c>
      <c r="BF277" s="105">
        <f>IF($U$277="snížená",$N$277,0)</f>
        <v>0</v>
      </c>
      <c r="BG277" s="105">
        <f>IF($U$277="zákl. přenesená",$N$277,0)</f>
        <v>0</v>
      </c>
      <c r="BH277" s="105">
        <f>IF($U$277="sníž. přenesená",$N$277,0)</f>
        <v>0</v>
      </c>
      <c r="BI277" s="105">
        <f>IF($U$277="nulová",$N$277,0)</f>
        <v>0</v>
      </c>
      <c r="BJ277" s="64" t="s">
        <v>317</v>
      </c>
      <c r="BK277" s="105">
        <f>ROUND($L$277*$K$277,2)</f>
        <v>0</v>
      </c>
      <c r="BL277" s="64" t="s">
        <v>397</v>
      </c>
      <c r="BM277" s="64" t="s">
        <v>731</v>
      </c>
    </row>
    <row r="278" spans="2:51" s="6" customFormat="1" ht="15.75" customHeight="1">
      <c r="B278" s="106"/>
      <c r="E278" s="107"/>
      <c r="F278" s="266" t="s">
        <v>726</v>
      </c>
      <c r="G278" s="267"/>
      <c r="H278" s="267"/>
      <c r="I278" s="267"/>
      <c r="K278" s="108"/>
      <c r="S278" s="106"/>
      <c r="T278" s="109"/>
      <c r="AA278" s="110"/>
      <c r="AT278" s="108" t="s">
        <v>473</v>
      </c>
      <c r="AU278" s="108" t="s">
        <v>370</v>
      </c>
      <c r="AV278" s="108" t="s">
        <v>317</v>
      </c>
      <c r="AW278" s="108" t="s">
        <v>420</v>
      </c>
      <c r="AX278" s="108" t="s">
        <v>363</v>
      </c>
      <c r="AY278" s="108" t="s">
        <v>465</v>
      </c>
    </row>
    <row r="279" spans="2:51" s="6" customFormat="1" ht="15.75" customHeight="1">
      <c r="B279" s="111"/>
      <c r="E279" s="112"/>
      <c r="F279" s="268" t="s">
        <v>732</v>
      </c>
      <c r="G279" s="269"/>
      <c r="H279" s="269"/>
      <c r="I279" s="269"/>
      <c r="K279" s="114">
        <v>2</v>
      </c>
      <c r="S279" s="111"/>
      <c r="T279" s="115"/>
      <c r="AA279" s="116"/>
      <c r="AT279" s="112" t="s">
        <v>473</v>
      </c>
      <c r="AU279" s="112" t="s">
        <v>370</v>
      </c>
      <c r="AV279" s="112" t="s">
        <v>370</v>
      </c>
      <c r="AW279" s="112" t="s">
        <v>420</v>
      </c>
      <c r="AX279" s="112" t="s">
        <v>317</v>
      </c>
      <c r="AY279" s="112" t="s">
        <v>465</v>
      </c>
    </row>
    <row r="280" spans="2:65" s="6" customFormat="1" ht="27" customHeight="1">
      <c r="B280" s="19"/>
      <c r="C280" s="96" t="s">
        <v>733</v>
      </c>
      <c r="D280" s="96" t="s">
        <v>466</v>
      </c>
      <c r="E280" s="97" t="s">
        <v>734</v>
      </c>
      <c r="F280" s="262" t="s">
        <v>735</v>
      </c>
      <c r="G280" s="263"/>
      <c r="H280" s="263"/>
      <c r="I280" s="263"/>
      <c r="J280" s="99" t="s">
        <v>530</v>
      </c>
      <c r="K280" s="100">
        <v>3</v>
      </c>
      <c r="L280" s="264"/>
      <c r="M280" s="263"/>
      <c r="N280" s="265">
        <f>ROUND($L$280*$K$280,2)</f>
        <v>0</v>
      </c>
      <c r="O280" s="263"/>
      <c r="P280" s="263"/>
      <c r="Q280" s="263"/>
      <c r="R280" s="98"/>
      <c r="S280" s="19"/>
      <c r="T280" s="101"/>
      <c r="U280" s="102" t="s">
        <v>333</v>
      </c>
      <c r="X280" s="103">
        <v>0.02</v>
      </c>
      <c r="Y280" s="103">
        <f>$X$280*$K$280</f>
        <v>0.06</v>
      </c>
      <c r="Z280" s="103">
        <v>0</v>
      </c>
      <c r="AA280" s="104">
        <f>$Z$280*$K$280</f>
        <v>0</v>
      </c>
      <c r="AR280" s="64" t="s">
        <v>397</v>
      </c>
      <c r="AT280" s="64" t="s">
        <v>466</v>
      </c>
      <c r="AU280" s="64" t="s">
        <v>370</v>
      </c>
      <c r="AY280" s="6" t="s">
        <v>465</v>
      </c>
      <c r="BE280" s="105">
        <f>IF($U$280="základní",$N$280,0)</f>
        <v>0</v>
      </c>
      <c r="BF280" s="105">
        <f>IF($U$280="snížená",$N$280,0)</f>
        <v>0</v>
      </c>
      <c r="BG280" s="105">
        <f>IF($U$280="zákl. přenesená",$N$280,0)</f>
        <v>0</v>
      </c>
      <c r="BH280" s="105">
        <f>IF($U$280="sníž. přenesená",$N$280,0)</f>
        <v>0</v>
      </c>
      <c r="BI280" s="105">
        <f>IF($U$280="nulová",$N$280,0)</f>
        <v>0</v>
      </c>
      <c r="BJ280" s="64" t="s">
        <v>317</v>
      </c>
      <c r="BK280" s="105">
        <f>ROUND($L$280*$K$280,2)</f>
        <v>0</v>
      </c>
      <c r="BL280" s="64" t="s">
        <v>397</v>
      </c>
      <c r="BM280" s="64" t="s">
        <v>736</v>
      </c>
    </row>
    <row r="281" spans="2:51" s="6" customFormat="1" ht="15.75" customHeight="1">
      <c r="B281" s="106"/>
      <c r="E281" s="107"/>
      <c r="F281" s="266" t="s">
        <v>479</v>
      </c>
      <c r="G281" s="267"/>
      <c r="H281" s="267"/>
      <c r="I281" s="267"/>
      <c r="K281" s="108"/>
      <c r="S281" s="106"/>
      <c r="T281" s="109"/>
      <c r="AA281" s="110"/>
      <c r="AT281" s="108" t="s">
        <v>473</v>
      </c>
      <c r="AU281" s="108" t="s">
        <v>370</v>
      </c>
      <c r="AV281" s="108" t="s">
        <v>317</v>
      </c>
      <c r="AW281" s="108" t="s">
        <v>420</v>
      </c>
      <c r="AX281" s="108" t="s">
        <v>363</v>
      </c>
      <c r="AY281" s="108" t="s">
        <v>465</v>
      </c>
    </row>
    <row r="282" spans="2:51" s="6" customFormat="1" ht="15.75" customHeight="1">
      <c r="B282" s="111"/>
      <c r="E282" s="112"/>
      <c r="F282" s="268" t="s">
        <v>737</v>
      </c>
      <c r="G282" s="269"/>
      <c r="H282" s="269"/>
      <c r="I282" s="269"/>
      <c r="K282" s="114">
        <v>3</v>
      </c>
      <c r="S282" s="111"/>
      <c r="T282" s="115"/>
      <c r="AA282" s="116"/>
      <c r="AT282" s="112" t="s">
        <v>473</v>
      </c>
      <c r="AU282" s="112" t="s">
        <v>370</v>
      </c>
      <c r="AV282" s="112" t="s">
        <v>370</v>
      </c>
      <c r="AW282" s="112" t="s">
        <v>420</v>
      </c>
      <c r="AX282" s="112" t="s">
        <v>317</v>
      </c>
      <c r="AY282" s="112" t="s">
        <v>465</v>
      </c>
    </row>
    <row r="283" spans="2:65" s="6" customFormat="1" ht="15.75" customHeight="1">
      <c r="B283" s="19"/>
      <c r="C283" s="96" t="s">
        <v>738</v>
      </c>
      <c r="D283" s="96" t="s">
        <v>466</v>
      </c>
      <c r="E283" s="97" t="s">
        <v>739</v>
      </c>
      <c r="F283" s="262" t="s">
        <v>740</v>
      </c>
      <c r="G283" s="263"/>
      <c r="H283" s="263"/>
      <c r="I283" s="263"/>
      <c r="J283" s="99" t="s">
        <v>530</v>
      </c>
      <c r="K283" s="100">
        <v>3</v>
      </c>
      <c r="L283" s="264"/>
      <c r="M283" s="263"/>
      <c r="N283" s="265">
        <f>ROUND($L$283*$K$283,2)</f>
        <v>0</v>
      </c>
      <c r="O283" s="263"/>
      <c r="P283" s="263"/>
      <c r="Q283" s="263"/>
      <c r="R283" s="98"/>
      <c r="S283" s="19"/>
      <c r="T283" s="101"/>
      <c r="U283" s="102" t="s">
        <v>333</v>
      </c>
      <c r="X283" s="103">
        <v>0</v>
      </c>
      <c r="Y283" s="103">
        <f>$X$283*$K$283</f>
        <v>0</v>
      </c>
      <c r="Z283" s="103">
        <v>0.01933</v>
      </c>
      <c r="AA283" s="104">
        <f>$Z$283*$K$283</f>
        <v>0.05799</v>
      </c>
      <c r="AR283" s="64" t="s">
        <v>397</v>
      </c>
      <c r="AT283" s="64" t="s">
        <v>466</v>
      </c>
      <c r="AU283" s="64" t="s">
        <v>370</v>
      </c>
      <c r="AY283" s="6" t="s">
        <v>465</v>
      </c>
      <c r="BE283" s="105">
        <f>IF($U$283="základní",$N$283,0)</f>
        <v>0</v>
      </c>
      <c r="BF283" s="105">
        <f>IF($U$283="snížená",$N$283,0)</f>
        <v>0</v>
      </c>
      <c r="BG283" s="105">
        <f>IF($U$283="zákl. přenesená",$N$283,0)</f>
        <v>0</v>
      </c>
      <c r="BH283" s="105">
        <f>IF($U$283="sníž. přenesená",$N$283,0)</f>
        <v>0</v>
      </c>
      <c r="BI283" s="105">
        <f>IF($U$283="nulová",$N$283,0)</f>
        <v>0</v>
      </c>
      <c r="BJ283" s="64" t="s">
        <v>317</v>
      </c>
      <c r="BK283" s="105">
        <f>ROUND($L$283*$K$283,2)</f>
        <v>0</v>
      </c>
      <c r="BL283" s="64" t="s">
        <v>397</v>
      </c>
      <c r="BM283" s="64" t="s">
        <v>741</v>
      </c>
    </row>
    <row r="284" spans="2:51" s="6" customFormat="1" ht="15.75" customHeight="1">
      <c r="B284" s="111"/>
      <c r="E284" s="113"/>
      <c r="F284" s="268" t="s">
        <v>742</v>
      </c>
      <c r="G284" s="269"/>
      <c r="H284" s="269"/>
      <c r="I284" s="269"/>
      <c r="K284" s="114">
        <v>3</v>
      </c>
      <c r="S284" s="111"/>
      <c r="T284" s="115"/>
      <c r="AA284" s="116"/>
      <c r="AT284" s="112" t="s">
        <v>473</v>
      </c>
      <c r="AU284" s="112" t="s">
        <v>370</v>
      </c>
      <c r="AV284" s="112" t="s">
        <v>370</v>
      </c>
      <c r="AW284" s="112" t="s">
        <v>420</v>
      </c>
      <c r="AX284" s="112" t="s">
        <v>317</v>
      </c>
      <c r="AY284" s="112" t="s">
        <v>465</v>
      </c>
    </row>
    <row r="285" spans="2:65" s="6" customFormat="1" ht="27" customHeight="1">
      <c r="B285" s="19"/>
      <c r="C285" s="96" t="s">
        <v>743</v>
      </c>
      <c r="D285" s="96" t="s">
        <v>466</v>
      </c>
      <c r="E285" s="97" t="s">
        <v>744</v>
      </c>
      <c r="F285" s="262" t="s">
        <v>745</v>
      </c>
      <c r="G285" s="263"/>
      <c r="H285" s="263"/>
      <c r="I285" s="263"/>
      <c r="J285" s="99" t="s">
        <v>530</v>
      </c>
      <c r="K285" s="100">
        <v>3</v>
      </c>
      <c r="L285" s="264"/>
      <c r="M285" s="263"/>
      <c r="N285" s="265">
        <f>ROUND($L$285*$K$285,2)</f>
        <v>0</v>
      </c>
      <c r="O285" s="263"/>
      <c r="P285" s="263"/>
      <c r="Q285" s="263"/>
      <c r="R285" s="98"/>
      <c r="S285" s="19"/>
      <c r="T285" s="101"/>
      <c r="U285" s="102" t="s">
        <v>333</v>
      </c>
      <c r="X285" s="103">
        <v>0</v>
      </c>
      <c r="Y285" s="103">
        <f>$X$285*$K$285</f>
        <v>0</v>
      </c>
      <c r="Z285" s="103">
        <v>0.03187</v>
      </c>
      <c r="AA285" s="104">
        <f>$Z$285*$K$285</f>
        <v>0.09561</v>
      </c>
      <c r="AR285" s="64" t="s">
        <v>397</v>
      </c>
      <c r="AT285" s="64" t="s">
        <v>466</v>
      </c>
      <c r="AU285" s="64" t="s">
        <v>370</v>
      </c>
      <c r="AY285" s="6" t="s">
        <v>465</v>
      </c>
      <c r="BE285" s="105">
        <f>IF($U$285="základní",$N$285,0)</f>
        <v>0</v>
      </c>
      <c r="BF285" s="105">
        <f>IF($U$285="snížená",$N$285,0)</f>
        <v>0</v>
      </c>
      <c r="BG285" s="105">
        <f>IF($U$285="zákl. přenesená",$N$285,0)</f>
        <v>0</v>
      </c>
      <c r="BH285" s="105">
        <f>IF($U$285="sníž. přenesená",$N$285,0)</f>
        <v>0</v>
      </c>
      <c r="BI285" s="105">
        <f>IF($U$285="nulová",$N$285,0)</f>
        <v>0</v>
      </c>
      <c r="BJ285" s="64" t="s">
        <v>317</v>
      </c>
      <c r="BK285" s="105">
        <f>ROUND($L$285*$K$285,2)</f>
        <v>0</v>
      </c>
      <c r="BL285" s="64" t="s">
        <v>397</v>
      </c>
      <c r="BM285" s="64" t="s">
        <v>746</v>
      </c>
    </row>
    <row r="286" spans="2:51" s="6" customFormat="1" ht="15.75" customHeight="1">
      <c r="B286" s="111"/>
      <c r="E286" s="113"/>
      <c r="F286" s="268" t="s">
        <v>742</v>
      </c>
      <c r="G286" s="269"/>
      <c r="H286" s="269"/>
      <c r="I286" s="269"/>
      <c r="K286" s="114">
        <v>3</v>
      </c>
      <c r="S286" s="111"/>
      <c r="T286" s="115"/>
      <c r="AA286" s="116"/>
      <c r="AT286" s="112" t="s">
        <v>473</v>
      </c>
      <c r="AU286" s="112" t="s">
        <v>370</v>
      </c>
      <c r="AV286" s="112" t="s">
        <v>370</v>
      </c>
      <c r="AW286" s="112" t="s">
        <v>420</v>
      </c>
      <c r="AX286" s="112" t="s">
        <v>317</v>
      </c>
      <c r="AY286" s="112" t="s">
        <v>465</v>
      </c>
    </row>
    <row r="287" spans="2:65" s="6" customFormat="1" ht="27" customHeight="1">
      <c r="B287" s="19"/>
      <c r="C287" s="96" t="s">
        <v>747</v>
      </c>
      <c r="D287" s="96" t="s">
        <v>466</v>
      </c>
      <c r="E287" s="97" t="s">
        <v>748</v>
      </c>
      <c r="F287" s="262" t="s">
        <v>749</v>
      </c>
      <c r="G287" s="263"/>
      <c r="H287" s="263"/>
      <c r="I287" s="263"/>
      <c r="J287" s="99" t="s">
        <v>530</v>
      </c>
      <c r="K287" s="100">
        <v>1</v>
      </c>
      <c r="L287" s="264"/>
      <c r="M287" s="263"/>
      <c r="N287" s="265">
        <f>ROUND($L$287*$K$287,2)</f>
        <v>0</v>
      </c>
      <c r="O287" s="263"/>
      <c r="P287" s="263"/>
      <c r="Q287" s="263"/>
      <c r="R287" s="98"/>
      <c r="S287" s="19"/>
      <c r="T287" s="101"/>
      <c r="U287" s="102" t="s">
        <v>333</v>
      </c>
      <c r="X287" s="103">
        <v>0</v>
      </c>
      <c r="Y287" s="103">
        <f>$X$287*$K$287</f>
        <v>0</v>
      </c>
      <c r="Z287" s="103">
        <v>0.0347</v>
      </c>
      <c r="AA287" s="104">
        <f>$Z$287*$K$287</f>
        <v>0.0347</v>
      </c>
      <c r="AR287" s="64" t="s">
        <v>397</v>
      </c>
      <c r="AT287" s="64" t="s">
        <v>466</v>
      </c>
      <c r="AU287" s="64" t="s">
        <v>370</v>
      </c>
      <c r="AY287" s="6" t="s">
        <v>465</v>
      </c>
      <c r="BE287" s="105">
        <f>IF($U$287="základní",$N$287,0)</f>
        <v>0</v>
      </c>
      <c r="BF287" s="105">
        <f>IF($U$287="snížená",$N$287,0)</f>
        <v>0</v>
      </c>
      <c r="BG287" s="105">
        <f>IF($U$287="zákl. přenesená",$N$287,0)</f>
        <v>0</v>
      </c>
      <c r="BH287" s="105">
        <f>IF($U$287="sníž. přenesená",$N$287,0)</f>
        <v>0</v>
      </c>
      <c r="BI287" s="105">
        <f>IF($U$287="nulová",$N$287,0)</f>
        <v>0</v>
      </c>
      <c r="BJ287" s="64" t="s">
        <v>317</v>
      </c>
      <c r="BK287" s="105">
        <f>ROUND($L$287*$K$287,2)</f>
        <v>0</v>
      </c>
      <c r="BL287" s="64" t="s">
        <v>397</v>
      </c>
      <c r="BM287" s="64" t="s">
        <v>750</v>
      </c>
    </row>
    <row r="288" spans="2:51" s="6" customFormat="1" ht="15.75" customHeight="1">
      <c r="B288" s="111"/>
      <c r="E288" s="113"/>
      <c r="F288" s="268" t="s">
        <v>751</v>
      </c>
      <c r="G288" s="269"/>
      <c r="H288" s="269"/>
      <c r="I288" s="269"/>
      <c r="K288" s="114">
        <v>1</v>
      </c>
      <c r="S288" s="111"/>
      <c r="T288" s="115"/>
      <c r="AA288" s="116"/>
      <c r="AT288" s="112" t="s">
        <v>473</v>
      </c>
      <c r="AU288" s="112" t="s">
        <v>370</v>
      </c>
      <c r="AV288" s="112" t="s">
        <v>370</v>
      </c>
      <c r="AW288" s="112" t="s">
        <v>420</v>
      </c>
      <c r="AX288" s="112" t="s">
        <v>317</v>
      </c>
      <c r="AY288" s="112" t="s">
        <v>465</v>
      </c>
    </row>
    <row r="289" spans="2:65" s="6" customFormat="1" ht="27" customHeight="1">
      <c r="B289" s="19"/>
      <c r="C289" s="96" t="s">
        <v>752</v>
      </c>
      <c r="D289" s="96" t="s">
        <v>466</v>
      </c>
      <c r="E289" s="97" t="s">
        <v>753</v>
      </c>
      <c r="F289" s="262" t="s">
        <v>754</v>
      </c>
      <c r="G289" s="263"/>
      <c r="H289" s="263"/>
      <c r="I289" s="263"/>
      <c r="J289" s="99" t="s">
        <v>530</v>
      </c>
      <c r="K289" s="100">
        <v>2</v>
      </c>
      <c r="L289" s="264"/>
      <c r="M289" s="263"/>
      <c r="N289" s="265">
        <f>ROUND($L$289*$K$289,2)</f>
        <v>0</v>
      </c>
      <c r="O289" s="263"/>
      <c r="P289" s="263"/>
      <c r="Q289" s="263"/>
      <c r="R289" s="98"/>
      <c r="S289" s="19"/>
      <c r="T289" s="101"/>
      <c r="U289" s="102" t="s">
        <v>333</v>
      </c>
      <c r="X289" s="103">
        <v>0</v>
      </c>
      <c r="Y289" s="103">
        <f>$X$289*$K$289</f>
        <v>0</v>
      </c>
      <c r="Z289" s="103">
        <v>0.02</v>
      </c>
      <c r="AA289" s="104">
        <f>$Z$289*$K$289</f>
        <v>0.04</v>
      </c>
      <c r="AR289" s="64" t="s">
        <v>397</v>
      </c>
      <c r="AT289" s="64" t="s">
        <v>466</v>
      </c>
      <c r="AU289" s="64" t="s">
        <v>370</v>
      </c>
      <c r="AY289" s="6" t="s">
        <v>465</v>
      </c>
      <c r="BE289" s="105">
        <f>IF($U$289="základní",$N$289,0)</f>
        <v>0</v>
      </c>
      <c r="BF289" s="105">
        <f>IF($U$289="snížená",$N$289,0)</f>
        <v>0</v>
      </c>
      <c r="BG289" s="105">
        <f>IF($U$289="zákl. přenesená",$N$289,0)</f>
        <v>0</v>
      </c>
      <c r="BH289" s="105">
        <f>IF($U$289="sníž. přenesená",$N$289,0)</f>
        <v>0</v>
      </c>
      <c r="BI289" s="105">
        <f>IF($U$289="nulová",$N$289,0)</f>
        <v>0</v>
      </c>
      <c r="BJ289" s="64" t="s">
        <v>317</v>
      </c>
      <c r="BK289" s="105">
        <f>ROUND($L$289*$K$289,2)</f>
        <v>0</v>
      </c>
      <c r="BL289" s="64" t="s">
        <v>397</v>
      </c>
      <c r="BM289" s="64" t="s">
        <v>755</v>
      </c>
    </row>
    <row r="290" spans="2:51" s="6" customFormat="1" ht="15.75" customHeight="1">
      <c r="B290" s="111"/>
      <c r="E290" s="113"/>
      <c r="F290" s="268" t="s">
        <v>756</v>
      </c>
      <c r="G290" s="269"/>
      <c r="H290" s="269"/>
      <c r="I290" s="269"/>
      <c r="K290" s="114">
        <v>2</v>
      </c>
      <c r="S290" s="111"/>
      <c r="T290" s="115"/>
      <c r="AA290" s="116"/>
      <c r="AT290" s="112" t="s">
        <v>473</v>
      </c>
      <c r="AU290" s="112" t="s">
        <v>370</v>
      </c>
      <c r="AV290" s="112" t="s">
        <v>370</v>
      </c>
      <c r="AW290" s="112" t="s">
        <v>420</v>
      </c>
      <c r="AX290" s="112" t="s">
        <v>317</v>
      </c>
      <c r="AY290" s="112" t="s">
        <v>465</v>
      </c>
    </row>
    <row r="291" spans="2:65" s="6" customFormat="1" ht="27" customHeight="1">
      <c r="B291" s="19"/>
      <c r="C291" s="96" t="s">
        <v>757</v>
      </c>
      <c r="D291" s="96" t="s">
        <v>466</v>
      </c>
      <c r="E291" s="97" t="s">
        <v>758</v>
      </c>
      <c r="F291" s="262" t="s">
        <v>759</v>
      </c>
      <c r="G291" s="263"/>
      <c r="H291" s="263"/>
      <c r="I291" s="263"/>
      <c r="J291" s="99" t="s">
        <v>760</v>
      </c>
      <c r="K291" s="100">
        <v>3</v>
      </c>
      <c r="L291" s="264"/>
      <c r="M291" s="263"/>
      <c r="N291" s="265">
        <f>ROUND($L$291*$K$291,2)</f>
        <v>0</v>
      </c>
      <c r="O291" s="263"/>
      <c r="P291" s="263"/>
      <c r="Q291" s="263"/>
      <c r="R291" s="216" t="s">
        <v>163</v>
      </c>
      <c r="S291" s="19"/>
      <c r="T291" s="101"/>
      <c r="U291" s="102" t="s">
        <v>333</v>
      </c>
      <c r="X291" s="103">
        <v>0.00052</v>
      </c>
      <c r="Y291" s="103">
        <f>$X$291*$K$291</f>
        <v>0.0015599999999999998</v>
      </c>
      <c r="Z291" s="103">
        <v>0</v>
      </c>
      <c r="AA291" s="104">
        <f>$Z$291*$K$291</f>
        <v>0</v>
      </c>
      <c r="AR291" s="64" t="s">
        <v>397</v>
      </c>
      <c r="AT291" s="64" t="s">
        <v>466</v>
      </c>
      <c r="AU291" s="64" t="s">
        <v>370</v>
      </c>
      <c r="AY291" s="6" t="s">
        <v>465</v>
      </c>
      <c r="BE291" s="105">
        <f>IF($U$291="základní",$N$291,0)</f>
        <v>0</v>
      </c>
      <c r="BF291" s="105">
        <f>IF($U$291="snížená",$N$291,0)</f>
        <v>0</v>
      </c>
      <c r="BG291" s="105">
        <f>IF($U$291="zákl. přenesená",$N$291,0)</f>
        <v>0</v>
      </c>
      <c r="BH291" s="105">
        <f>IF($U$291="sníž. přenesená",$N$291,0)</f>
        <v>0</v>
      </c>
      <c r="BI291" s="105">
        <f>IF($U$291="nulová",$N$291,0)</f>
        <v>0</v>
      </c>
      <c r="BJ291" s="64" t="s">
        <v>317</v>
      </c>
      <c r="BK291" s="105">
        <f>ROUND($L$291*$K$291,2)</f>
        <v>0</v>
      </c>
      <c r="BL291" s="64" t="s">
        <v>397</v>
      </c>
      <c r="BM291" s="64" t="s">
        <v>761</v>
      </c>
    </row>
    <row r="292" spans="2:51" s="6" customFormat="1" ht="15.75" customHeight="1">
      <c r="B292" s="106"/>
      <c r="E292" s="107"/>
      <c r="F292" s="266" t="s">
        <v>472</v>
      </c>
      <c r="G292" s="267"/>
      <c r="H292" s="267"/>
      <c r="I292" s="267"/>
      <c r="K292" s="108"/>
      <c r="S292" s="106"/>
      <c r="T292" s="109"/>
      <c r="AA292" s="110"/>
      <c r="AT292" s="108" t="s">
        <v>473</v>
      </c>
      <c r="AU292" s="108" t="s">
        <v>370</v>
      </c>
      <c r="AV292" s="108" t="s">
        <v>317</v>
      </c>
      <c r="AW292" s="108" t="s">
        <v>420</v>
      </c>
      <c r="AX292" s="108" t="s">
        <v>363</v>
      </c>
      <c r="AY292" s="108" t="s">
        <v>465</v>
      </c>
    </row>
    <row r="293" spans="2:51" s="6" customFormat="1" ht="15.75" customHeight="1">
      <c r="B293" s="111"/>
      <c r="E293" s="112"/>
      <c r="F293" s="268" t="s">
        <v>762</v>
      </c>
      <c r="G293" s="269"/>
      <c r="H293" s="269"/>
      <c r="I293" s="269"/>
      <c r="K293" s="114">
        <v>3</v>
      </c>
      <c r="S293" s="111"/>
      <c r="T293" s="115"/>
      <c r="AA293" s="116"/>
      <c r="AT293" s="112" t="s">
        <v>473</v>
      </c>
      <c r="AU293" s="112" t="s">
        <v>370</v>
      </c>
      <c r="AV293" s="112" t="s">
        <v>370</v>
      </c>
      <c r="AW293" s="112" t="s">
        <v>420</v>
      </c>
      <c r="AX293" s="112" t="s">
        <v>317</v>
      </c>
      <c r="AY293" s="112" t="s">
        <v>465</v>
      </c>
    </row>
    <row r="294" spans="2:65" s="6" customFormat="1" ht="27" customHeight="1">
      <c r="B294" s="19"/>
      <c r="C294" s="96" t="s">
        <v>763</v>
      </c>
      <c r="D294" s="96" t="s">
        <v>466</v>
      </c>
      <c r="E294" s="97" t="s">
        <v>764</v>
      </c>
      <c r="F294" s="262" t="s">
        <v>765</v>
      </c>
      <c r="G294" s="263"/>
      <c r="H294" s="263"/>
      <c r="I294" s="263"/>
      <c r="J294" s="99" t="s">
        <v>760</v>
      </c>
      <c r="K294" s="100">
        <v>3</v>
      </c>
      <c r="L294" s="264"/>
      <c r="M294" s="263"/>
      <c r="N294" s="265">
        <f>ROUND($L$294*$K$294,2)</f>
        <v>0</v>
      </c>
      <c r="O294" s="263"/>
      <c r="P294" s="263"/>
      <c r="Q294" s="263"/>
      <c r="R294" s="216" t="s">
        <v>163</v>
      </c>
      <c r="S294" s="19"/>
      <c r="T294" s="101"/>
      <c r="U294" s="102" t="s">
        <v>333</v>
      </c>
      <c r="X294" s="103">
        <v>0.00052</v>
      </c>
      <c r="Y294" s="103">
        <f>$X$294*$K$294</f>
        <v>0.0015599999999999998</v>
      </c>
      <c r="Z294" s="103">
        <v>0</v>
      </c>
      <c r="AA294" s="104">
        <f>$Z$294*$K$294</f>
        <v>0</v>
      </c>
      <c r="AR294" s="64" t="s">
        <v>397</v>
      </c>
      <c r="AT294" s="64" t="s">
        <v>466</v>
      </c>
      <c r="AU294" s="64" t="s">
        <v>370</v>
      </c>
      <c r="AY294" s="6" t="s">
        <v>465</v>
      </c>
      <c r="BE294" s="105">
        <f>IF($U$294="základní",$N$294,0)</f>
        <v>0</v>
      </c>
      <c r="BF294" s="105">
        <f>IF($U$294="snížená",$N$294,0)</f>
        <v>0</v>
      </c>
      <c r="BG294" s="105">
        <f>IF($U$294="zákl. přenesená",$N$294,0)</f>
        <v>0</v>
      </c>
      <c r="BH294" s="105">
        <f>IF($U$294="sníž. přenesená",$N$294,0)</f>
        <v>0</v>
      </c>
      <c r="BI294" s="105">
        <f>IF($U$294="nulová",$N$294,0)</f>
        <v>0</v>
      </c>
      <c r="BJ294" s="64" t="s">
        <v>317</v>
      </c>
      <c r="BK294" s="105">
        <f>ROUND($L$294*$K$294,2)</f>
        <v>0</v>
      </c>
      <c r="BL294" s="64" t="s">
        <v>397</v>
      </c>
      <c r="BM294" s="64" t="s">
        <v>766</v>
      </c>
    </row>
    <row r="295" spans="2:51" s="6" customFormat="1" ht="15.75" customHeight="1">
      <c r="B295" s="106"/>
      <c r="E295" s="107"/>
      <c r="F295" s="266" t="s">
        <v>472</v>
      </c>
      <c r="G295" s="267"/>
      <c r="H295" s="267"/>
      <c r="I295" s="267"/>
      <c r="K295" s="108"/>
      <c r="S295" s="106"/>
      <c r="T295" s="109"/>
      <c r="AA295" s="110"/>
      <c r="AT295" s="108" t="s">
        <v>473</v>
      </c>
      <c r="AU295" s="108" t="s">
        <v>370</v>
      </c>
      <c r="AV295" s="108" t="s">
        <v>317</v>
      </c>
      <c r="AW295" s="108" t="s">
        <v>420</v>
      </c>
      <c r="AX295" s="108" t="s">
        <v>363</v>
      </c>
      <c r="AY295" s="108" t="s">
        <v>465</v>
      </c>
    </row>
    <row r="296" spans="2:51" s="6" customFormat="1" ht="15.75" customHeight="1">
      <c r="B296" s="111"/>
      <c r="E296" s="112"/>
      <c r="F296" s="268" t="s">
        <v>762</v>
      </c>
      <c r="G296" s="269"/>
      <c r="H296" s="269"/>
      <c r="I296" s="269"/>
      <c r="K296" s="114">
        <v>3</v>
      </c>
      <c r="S296" s="111"/>
      <c r="T296" s="115"/>
      <c r="AA296" s="116"/>
      <c r="AT296" s="112" t="s">
        <v>473</v>
      </c>
      <c r="AU296" s="112" t="s">
        <v>370</v>
      </c>
      <c r="AV296" s="112" t="s">
        <v>370</v>
      </c>
      <c r="AW296" s="112" t="s">
        <v>420</v>
      </c>
      <c r="AX296" s="112" t="s">
        <v>317</v>
      </c>
      <c r="AY296" s="112" t="s">
        <v>465</v>
      </c>
    </row>
    <row r="297" spans="2:65" s="6" customFormat="1" ht="27" customHeight="1">
      <c r="B297" s="19"/>
      <c r="C297" s="96" t="s">
        <v>767</v>
      </c>
      <c r="D297" s="96" t="s">
        <v>466</v>
      </c>
      <c r="E297" s="97" t="s">
        <v>768</v>
      </c>
      <c r="F297" s="262" t="s">
        <v>769</v>
      </c>
      <c r="G297" s="263"/>
      <c r="H297" s="263"/>
      <c r="I297" s="263"/>
      <c r="J297" s="99" t="s">
        <v>530</v>
      </c>
      <c r="K297" s="100">
        <v>1</v>
      </c>
      <c r="L297" s="264"/>
      <c r="M297" s="263"/>
      <c r="N297" s="265">
        <f>ROUND($L$297*$K$297,2)</f>
        <v>0</v>
      </c>
      <c r="O297" s="263"/>
      <c r="P297" s="263"/>
      <c r="Q297" s="263"/>
      <c r="R297" s="216" t="s">
        <v>163</v>
      </c>
      <c r="S297" s="19"/>
      <c r="T297" s="101"/>
      <c r="U297" s="102" t="s">
        <v>333</v>
      </c>
      <c r="X297" s="103">
        <v>0.0013</v>
      </c>
      <c r="Y297" s="103">
        <f>$X$297*$K$297</f>
        <v>0.0013</v>
      </c>
      <c r="Z297" s="103">
        <v>0</v>
      </c>
      <c r="AA297" s="104">
        <f>$Z$297*$K$297</f>
        <v>0</v>
      </c>
      <c r="AR297" s="64" t="s">
        <v>397</v>
      </c>
      <c r="AT297" s="64" t="s">
        <v>466</v>
      </c>
      <c r="AU297" s="64" t="s">
        <v>370</v>
      </c>
      <c r="AY297" s="6" t="s">
        <v>465</v>
      </c>
      <c r="BE297" s="105">
        <f>IF($U$297="základní",$N$297,0)</f>
        <v>0</v>
      </c>
      <c r="BF297" s="105">
        <f>IF($U$297="snížená",$N$297,0)</f>
        <v>0</v>
      </c>
      <c r="BG297" s="105">
        <f>IF($U$297="zákl. přenesená",$N$297,0)</f>
        <v>0</v>
      </c>
      <c r="BH297" s="105">
        <f>IF($U$297="sníž. přenesená",$N$297,0)</f>
        <v>0</v>
      </c>
      <c r="BI297" s="105">
        <f>IF($U$297="nulová",$N$297,0)</f>
        <v>0</v>
      </c>
      <c r="BJ297" s="64" t="s">
        <v>317</v>
      </c>
      <c r="BK297" s="105">
        <f>ROUND($L$297*$K$297,2)</f>
        <v>0</v>
      </c>
      <c r="BL297" s="64" t="s">
        <v>397</v>
      </c>
      <c r="BM297" s="64" t="s">
        <v>770</v>
      </c>
    </row>
    <row r="298" spans="2:51" s="6" customFormat="1" ht="15.75" customHeight="1">
      <c r="B298" s="106"/>
      <c r="E298" s="107"/>
      <c r="F298" s="266" t="s">
        <v>479</v>
      </c>
      <c r="G298" s="267"/>
      <c r="H298" s="267"/>
      <c r="I298" s="267"/>
      <c r="K298" s="108"/>
      <c r="S298" s="106"/>
      <c r="T298" s="109"/>
      <c r="AA298" s="110"/>
      <c r="AT298" s="108" t="s">
        <v>473</v>
      </c>
      <c r="AU298" s="108" t="s">
        <v>370</v>
      </c>
      <c r="AV298" s="108" t="s">
        <v>317</v>
      </c>
      <c r="AW298" s="108" t="s">
        <v>420</v>
      </c>
      <c r="AX298" s="108" t="s">
        <v>363</v>
      </c>
      <c r="AY298" s="108" t="s">
        <v>465</v>
      </c>
    </row>
    <row r="299" spans="2:51" s="6" customFormat="1" ht="15.75" customHeight="1">
      <c r="B299" s="111"/>
      <c r="E299" s="112"/>
      <c r="F299" s="268" t="s">
        <v>727</v>
      </c>
      <c r="G299" s="269"/>
      <c r="H299" s="269"/>
      <c r="I299" s="269"/>
      <c r="K299" s="114">
        <v>1</v>
      </c>
      <c r="S299" s="111"/>
      <c r="T299" s="115"/>
      <c r="AA299" s="116"/>
      <c r="AT299" s="112" t="s">
        <v>473</v>
      </c>
      <c r="AU299" s="112" t="s">
        <v>370</v>
      </c>
      <c r="AV299" s="112" t="s">
        <v>370</v>
      </c>
      <c r="AW299" s="112" t="s">
        <v>420</v>
      </c>
      <c r="AX299" s="112" t="s">
        <v>317</v>
      </c>
      <c r="AY299" s="112" t="s">
        <v>465</v>
      </c>
    </row>
    <row r="300" spans="2:65" s="6" customFormat="1" ht="27" customHeight="1">
      <c r="B300" s="19"/>
      <c r="C300" s="96" t="s">
        <v>771</v>
      </c>
      <c r="D300" s="96" t="s">
        <v>466</v>
      </c>
      <c r="E300" s="97" t="s">
        <v>772</v>
      </c>
      <c r="F300" s="262" t="s">
        <v>773</v>
      </c>
      <c r="G300" s="263"/>
      <c r="H300" s="263"/>
      <c r="I300" s="263"/>
      <c r="J300" s="99" t="s">
        <v>530</v>
      </c>
      <c r="K300" s="100">
        <v>1</v>
      </c>
      <c r="L300" s="264"/>
      <c r="M300" s="263"/>
      <c r="N300" s="265">
        <f>ROUND($L$300*$K$300,2)</f>
        <v>0</v>
      </c>
      <c r="O300" s="263"/>
      <c r="P300" s="263"/>
      <c r="Q300" s="263"/>
      <c r="R300" s="216" t="s">
        <v>163</v>
      </c>
      <c r="S300" s="19"/>
      <c r="T300" s="101"/>
      <c r="U300" s="102" t="s">
        <v>333</v>
      </c>
      <c r="X300" s="103">
        <v>0.00085</v>
      </c>
      <c r="Y300" s="103">
        <f>$X$300*$K$300</f>
        <v>0.00085</v>
      </c>
      <c r="Z300" s="103">
        <v>0</v>
      </c>
      <c r="AA300" s="104">
        <f>$Z$300*$K$300</f>
        <v>0</v>
      </c>
      <c r="AR300" s="64" t="s">
        <v>397</v>
      </c>
      <c r="AT300" s="64" t="s">
        <v>466</v>
      </c>
      <c r="AU300" s="64" t="s">
        <v>370</v>
      </c>
      <c r="AY300" s="6" t="s">
        <v>465</v>
      </c>
      <c r="BE300" s="105">
        <f>IF($U$300="základní",$N$300,0)</f>
        <v>0</v>
      </c>
      <c r="BF300" s="105">
        <f>IF($U$300="snížená",$N$300,0)</f>
        <v>0</v>
      </c>
      <c r="BG300" s="105">
        <f>IF($U$300="zákl. přenesená",$N$300,0)</f>
        <v>0</v>
      </c>
      <c r="BH300" s="105">
        <f>IF($U$300="sníž. přenesená",$N$300,0)</f>
        <v>0</v>
      </c>
      <c r="BI300" s="105">
        <f>IF($U$300="nulová",$N$300,0)</f>
        <v>0</v>
      </c>
      <c r="BJ300" s="64" t="s">
        <v>317</v>
      </c>
      <c r="BK300" s="105">
        <f>ROUND($L$300*$K$300,2)</f>
        <v>0</v>
      </c>
      <c r="BL300" s="64" t="s">
        <v>397</v>
      </c>
      <c r="BM300" s="64" t="s">
        <v>774</v>
      </c>
    </row>
    <row r="301" spans="2:51" s="6" customFormat="1" ht="15.75" customHeight="1">
      <c r="B301" s="106"/>
      <c r="E301" s="107"/>
      <c r="F301" s="266" t="s">
        <v>726</v>
      </c>
      <c r="G301" s="267"/>
      <c r="H301" s="267"/>
      <c r="I301" s="267"/>
      <c r="K301" s="108"/>
      <c r="S301" s="106"/>
      <c r="T301" s="109"/>
      <c r="AA301" s="110"/>
      <c r="AT301" s="108" t="s">
        <v>473</v>
      </c>
      <c r="AU301" s="108" t="s">
        <v>370</v>
      </c>
      <c r="AV301" s="108" t="s">
        <v>317</v>
      </c>
      <c r="AW301" s="108" t="s">
        <v>420</v>
      </c>
      <c r="AX301" s="108" t="s">
        <v>363</v>
      </c>
      <c r="AY301" s="108" t="s">
        <v>465</v>
      </c>
    </row>
    <row r="302" spans="2:51" s="6" customFormat="1" ht="15.75" customHeight="1">
      <c r="B302" s="111"/>
      <c r="E302" s="112"/>
      <c r="F302" s="268" t="s">
        <v>727</v>
      </c>
      <c r="G302" s="269"/>
      <c r="H302" s="269"/>
      <c r="I302" s="269"/>
      <c r="K302" s="114">
        <v>1</v>
      </c>
      <c r="S302" s="111"/>
      <c r="T302" s="115"/>
      <c r="AA302" s="116"/>
      <c r="AT302" s="112" t="s">
        <v>473</v>
      </c>
      <c r="AU302" s="112" t="s">
        <v>370</v>
      </c>
      <c r="AV302" s="112" t="s">
        <v>370</v>
      </c>
      <c r="AW302" s="112" t="s">
        <v>420</v>
      </c>
      <c r="AX302" s="112" t="s">
        <v>317</v>
      </c>
      <c r="AY302" s="112" t="s">
        <v>465</v>
      </c>
    </row>
    <row r="303" spans="2:65" s="6" customFormat="1" ht="27" customHeight="1">
      <c r="B303" s="19"/>
      <c r="C303" s="96" t="s">
        <v>775</v>
      </c>
      <c r="D303" s="96" t="s">
        <v>466</v>
      </c>
      <c r="E303" s="97" t="s">
        <v>776</v>
      </c>
      <c r="F303" s="262" t="s">
        <v>777</v>
      </c>
      <c r="G303" s="263"/>
      <c r="H303" s="263"/>
      <c r="I303" s="263"/>
      <c r="J303" s="99" t="s">
        <v>760</v>
      </c>
      <c r="K303" s="100">
        <v>3</v>
      </c>
      <c r="L303" s="264"/>
      <c r="M303" s="263"/>
      <c r="N303" s="265">
        <f>ROUND($L$303*$K$303,2)</f>
        <v>0</v>
      </c>
      <c r="O303" s="263"/>
      <c r="P303" s="263"/>
      <c r="Q303" s="263"/>
      <c r="R303" s="98"/>
      <c r="S303" s="19"/>
      <c r="T303" s="101"/>
      <c r="U303" s="102" t="s">
        <v>333</v>
      </c>
      <c r="X303" s="103">
        <v>0.00052</v>
      </c>
      <c r="Y303" s="103">
        <f>$X$303*$K$303</f>
        <v>0.0015599999999999998</v>
      </c>
      <c r="Z303" s="103">
        <v>0</v>
      </c>
      <c r="AA303" s="104">
        <f>$Z$303*$K$303</f>
        <v>0</v>
      </c>
      <c r="AR303" s="64" t="s">
        <v>397</v>
      </c>
      <c r="AT303" s="64" t="s">
        <v>466</v>
      </c>
      <c r="AU303" s="64" t="s">
        <v>370</v>
      </c>
      <c r="AY303" s="6" t="s">
        <v>465</v>
      </c>
      <c r="BE303" s="105">
        <f>IF($U$303="základní",$N$303,0)</f>
        <v>0</v>
      </c>
      <c r="BF303" s="105">
        <f>IF($U$303="snížená",$N$303,0)</f>
        <v>0</v>
      </c>
      <c r="BG303" s="105">
        <f>IF($U$303="zákl. přenesená",$N$303,0)</f>
        <v>0</v>
      </c>
      <c r="BH303" s="105">
        <f>IF($U$303="sníž. přenesená",$N$303,0)</f>
        <v>0</v>
      </c>
      <c r="BI303" s="105">
        <f>IF($U$303="nulová",$N$303,0)</f>
        <v>0</v>
      </c>
      <c r="BJ303" s="64" t="s">
        <v>317</v>
      </c>
      <c r="BK303" s="105">
        <f>ROUND($L$303*$K$303,2)</f>
        <v>0</v>
      </c>
      <c r="BL303" s="64" t="s">
        <v>397</v>
      </c>
      <c r="BM303" s="64" t="s">
        <v>778</v>
      </c>
    </row>
    <row r="304" spans="2:51" s="6" customFormat="1" ht="15.75" customHeight="1">
      <c r="B304" s="106"/>
      <c r="E304" s="107"/>
      <c r="F304" s="266" t="s">
        <v>472</v>
      </c>
      <c r="G304" s="267"/>
      <c r="H304" s="267"/>
      <c r="I304" s="267"/>
      <c r="K304" s="108"/>
      <c r="S304" s="106"/>
      <c r="T304" s="109"/>
      <c r="AA304" s="110"/>
      <c r="AT304" s="108" t="s">
        <v>473</v>
      </c>
      <c r="AU304" s="108" t="s">
        <v>370</v>
      </c>
      <c r="AV304" s="108" t="s">
        <v>317</v>
      </c>
      <c r="AW304" s="108" t="s">
        <v>420</v>
      </c>
      <c r="AX304" s="108" t="s">
        <v>363</v>
      </c>
      <c r="AY304" s="108" t="s">
        <v>465</v>
      </c>
    </row>
    <row r="305" spans="2:51" s="6" customFormat="1" ht="15.75" customHeight="1">
      <c r="B305" s="111"/>
      <c r="E305" s="112"/>
      <c r="F305" s="268" t="s">
        <v>762</v>
      </c>
      <c r="G305" s="269"/>
      <c r="H305" s="269"/>
      <c r="I305" s="269"/>
      <c r="K305" s="114">
        <v>3</v>
      </c>
      <c r="S305" s="111"/>
      <c r="T305" s="115"/>
      <c r="AA305" s="116"/>
      <c r="AT305" s="112" t="s">
        <v>473</v>
      </c>
      <c r="AU305" s="112" t="s">
        <v>370</v>
      </c>
      <c r="AV305" s="112" t="s">
        <v>370</v>
      </c>
      <c r="AW305" s="112" t="s">
        <v>420</v>
      </c>
      <c r="AX305" s="112" t="s">
        <v>317</v>
      </c>
      <c r="AY305" s="112" t="s">
        <v>465</v>
      </c>
    </row>
    <row r="306" spans="2:65" s="6" customFormat="1" ht="39" customHeight="1">
      <c r="B306" s="19"/>
      <c r="C306" s="96" t="s">
        <v>779</v>
      </c>
      <c r="D306" s="96" t="s">
        <v>466</v>
      </c>
      <c r="E306" s="97" t="s">
        <v>780</v>
      </c>
      <c r="F306" s="262" t="s">
        <v>781</v>
      </c>
      <c r="G306" s="263"/>
      <c r="H306" s="263"/>
      <c r="I306" s="263"/>
      <c r="J306" s="99" t="s">
        <v>530</v>
      </c>
      <c r="K306" s="100">
        <v>1</v>
      </c>
      <c r="L306" s="264"/>
      <c r="M306" s="263"/>
      <c r="N306" s="265">
        <f>ROUND($L$306*$K$306,2)</f>
        <v>0</v>
      </c>
      <c r="O306" s="263"/>
      <c r="P306" s="263"/>
      <c r="Q306" s="263"/>
      <c r="R306" s="98"/>
      <c r="S306" s="19"/>
      <c r="T306" s="101"/>
      <c r="U306" s="102" t="s">
        <v>333</v>
      </c>
      <c r="X306" s="103">
        <v>0.0147</v>
      </c>
      <c r="Y306" s="103">
        <f>$X$306*$K$306</f>
        <v>0.0147</v>
      </c>
      <c r="Z306" s="103">
        <v>0</v>
      </c>
      <c r="AA306" s="104">
        <f>$Z$306*$K$306</f>
        <v>0</v>
      </c>
      <c r="AR306" s="64" t="s">
        <v>397</v>
      </c>
      <c r="AT306" s="64" t="s">
        <v>466</v>
      </c>
      <c r="AU306" s="64" t="s">
        <v>370</v>
      </c>
      <c r="AY306" s="6" t="s">
        <v>465</v>
      </c>
      <c r="BE306" s="105">
        <f>IF($U$306="základní",$N$306,0)</f>
        <v>0</v>
      </c>
      <c r="BF306" s="105">
        <f>IF($U$306="snížená",$N$306,0)</f>
        <v>0</v>
      </c>
      <c r="BG306" s="105">
        <f>IF($U$306="zákl. přenesená",$N$306,0)</f>
        <v>0</v>
      </c>
      <c r="BH306" s="105">
        <f>IF($U$306="sníž. přenesená",$N$306,0)</f>
        <v>0</v>
      </c>
      <c r="BI306" s="105">
        <f>IF($U$306="nulová",$N$306,0)</f>
        <v>0</v>
      </c>
      <c r="BJ306" s="64" t="s">
        <v>317</v>
      </c>
      <c r="BK306" s="105">
        <f>ROUND($L$306*$K$306,2)</f>
        <v>0</v>
      </c>
      <c r="BL306" s="64" t="s">
        <v>397</v>
      </c>
      <c r="BM306" s="64" t="s">
        <v>782</v>
      </c>
    </row>
    <row r="307" spans="2:51" s="6" customFormat="1" ht="15.75" customHeight="1">
      <c r="B307" s="106"/>
      <c r="E307" s="107"/>
      <c r="F307" s="266" t="s">
        <v>479</v>
      </c>
      <c r="G307" s="267"/>
      <c r="H307" s="267"/>
      <c r="I307" s="267"/>
      <c r="K307" s="108"/>
      <c r="S307" s="106"/>
      <c r="T307" s="109"/>
      <c r="AA307" s="110"/>
      <c r="AT307" s="108" t="s">
        <v>473</v>
      </c>
      <c r="AU307" s="108" t="s">
        <v>370</v>
      </c>
      <c r="AV307" s="108" t="s">
        <v>317</v>
      </c>
      <c r="AW307" s="108" t="s">
        <v>420</v>
      </c>
      <c r="AX307" s="108" t="s">
        <v>363</v>
      </c>
      <c r="AY307" s="108" t="s">
        <v>465</v>
      </c>
    </row>
    <row r="308" spans="2:51" s="6" customFormat="1" ht="15.75" customHeight="1">
      <c r="B308" s="111"/>
      <c r="E308" s="112"/>
      <c r="F308" s="268" t="s">
        <v>783</v>
      </c>
      <c r="G308" s="269"/>
      <c r="H308" s="269"/>
      <c r="I308" s="269"/>
      <c r="K308" s="114">
        <v>1</v>
      </c>
      <c r="S308" s="111"/>
      <c r="T308" s="115"/>
      <c r="AA308" s="116"/>
      <c r="AT308" s="112" t="s">
        <v>473</v>
      </c>
      <c r="AU308" s="112" t="s">
        <v>370</v>
      </c>
      <c r="AV308" s="112" t="s">
        <v>370</v>
      </c>
      <c r="AW308" s="112" t="s">
        <v>420</v>
      </c>
      <c r="AX308" s="112" t="s">
        <v>317</v>
      </c>
      <c r="AY308" s="112" t="s">
        <v>465</v>
      </c>
    </row>
    <row r="309" spans="2:65" s="6" customFormat="1" ht="27" customHeight="1">
      <c r="B309" s="19"/>
      <c r="C309" s="96" t="s">
        <v>784</v>
      </c>
      <c r="D309" s="96" t="s">
        <v>466</v>
      </c>
      <c r="E309" s="97" t="s">
        <v>785</v>
      </c>
      <c r="F309" s="262" t="s">
        <v>786</v>
      </c>
      <c r="G309" s="263"/>
      <c r="H309" s="263"/>
      <c r="I309" s="263"/>
      <c r="J309" s="99" t="s">
        <v>696</v>
      </c>
      <c r="K309" s="126"/>
      <c r="L309" s="264"/>
      <c r="M309" s="263"/>
      <c r="N309" s="265">
        <f>ROUND($L$309*$K$309,2)</f>
        <v>0</v>
      </c>
      <c r="O309" s="263"/>
      <c r="P309" s="263"/>
      <c r="Q309" s="263"/>
      <c r="R309" s="216" t="s">
        <v>163</v>
      </c>
      <c r="S309" s="19"/>
      <c r="T309" s="101"/>
      <c r="U309" s="102" t="s">
        <v>333</v>
      </c>
      <c r="X309" s="103">
        <v>0</v>
      </c>
      <c r="Y309" s="103">
        <f>$X$309*$K$309</f>
        <v>0</v>
      </c>
      <c r="Z309" s="103">
        <v>0</v>
      </c>
      <c r="AA309" s="104">
        <f>$Z$309*$K$309</f>
        <v>0</v>
      </c>
      <c r="AR309" s="64" t="s">
        <v>397</v>
      </c>
      <c r="AT309" s="64" t="s">
        <v>466</v>
      </c>
      <c r="AU309" s="64" t="s">
        <v>370</v>
      </c>
      <c r="AY309" s="6" t="s">
        <v>465</v>
      </c>
      <c r="BE309" s="105">
        <f>IF($U$309="základní",$N$309,0)</f>
        <v>0</v>
      </c>
      <c r="BF309" s="105">
        <f>IF($U$309="snížená",$N$309,0)</f>
        <v>0</v>
      </c>
      <c r="BG309" s="105">
        <f>IF($U$309="zákl. přenesená",$N$309,0)</f>
        <v>0</v>
      </c>
      <c r="BH309" s="105">
        <f>IF($U$309="sníž. přenesená",$N$309,0)</f>
        <v>0</v>
      </c>
      <c r="BI309" s="105">
        <f>IF($U$309="nulová",$N$309,0)</f>
        <v>0</v>
      </c>
      <c r="BJ309" s="64" t="s">
        <v>317</v>
      </c>
      <c r="BK309" s="105">
        <f>ROUND($L$309*$K$309,2)</f>
        <v>0</v>
      </c>
      <c r="BL309" s="64" t="s">
        <v>397</v>
      </c>
      <c r="BM309" s="64" t="s">
        <v>787</v>
      </c>
    </row>
    <row r="310" spans="2:63" s="87" customFormat="1" ht="30.75" customHeight="1">
      <c r="B310" s="88"/>
      <c r="D310" s="95" t="s">
        <v>431</v>
      </c>
      <c r="N310" s="276">
        <f>$BK$310</f>
        <v>0</v>
      </c>
      <c r="O310" s="277"/>
      <c r="P310" s="277"/>
      <c r="Q310" s="277"/>
      <c r="S310" s="88"/>
      <c r="T310" s="91"/>
      <c r="W310" s="92">
        <f>SUM($W$311:$W$314)</f>
        <v>0</v>
      </c>
      <c r="Y310" s="92">
        <f>SUM($Y$311:$Y$314)</f>
        <v>0.021</v>
      </c>
      <c r="AA310" s="93">
        <f>SUM($AA$311:$AA$314)</f>
        <v>0</v>
      </c>
      <c r="AR310" s="90" t="s">
        <v>370</v>
      </c>
      <c r="AT310" s="90" t="s">
        <v>362</v>
      </c>
      <c r="AU310" s="90" t="s">
        <v>317</v>
      </c>
      <c r="AY310" s="90" t="s">
        <v>465</v>
      </c>
      <c r="BK310" s="94">
        <f>SUM($BK$311:$BK$314)</f>
        <v>0</v>
      </c>
    </row>
    <row r="311" spans="2:65" s="6" customFormat="1" ht="27" customHeight="1">
      <c r="B311" s="19"/>
      <c r="C311" s="99" t="s">
        <v>788</v>
      </c>
      <c r="D311" s="99" t="s">
        <v>466</v>
      </c>
      <c r="E311" s="97" t="s">
        <v>789</v>
      </c>
      <c r="F311" s="262" t="s">
        <v>790</v>
      </c>
      <c r="G311" s="263"/>
      <c r="H311" s="263"/>
      <c r="I311" s="263"/>
      <c r="J311" s="99" t="s">
        <v>530</v>
      </c>
      <c r="K311" s="100">
        <v>1</v>
      </c>
      <c r="L311" s="264"/>
      <c r="M311" s="263"/>
      <c r="N311" s="265">
        <f>ROUND($L$311*$K$311,2)</f>
        <v>0</v>
      </c>
      <c r="O311" s="263"/>
      <c r="P311" s="263"/>
      <c r="Q311" s="263"/>
      <c r="R311" s="98"/>
      <c r="S311" s="19"/>
      <c r="T311" s="101"/>
      <c r="U311" s="102" t="s">
        <v>333</v>
      </c>
      <c r="X311" s="103">
        <v>0.021</v>
      </c>
      <c r="Y311" s="103">
        <f>$X$311*$K$311</f>
        <v>0.021</v>
      </c>
      <c r="Z311" s="103">
        <v>0</v>
      </c>
      <c r="AA311" s="104">
        <f>$Z$311*$K$311</f>
        <v>0</v>
      </c>
      <c r="AR311" s="64" t="s">
        <v>397</v>
      </c>
      <c r="AT311" s="64" t="s">
        <v>466</v>
      </c>
      <c r="AU311" s="64" t="s">
        <v>370</v>
      </c>
      <c r="AY311" s="64" t="s">
        <v>465</v>
      </c>
      <c r="BE311" s="105">
        <f>IF($U$311="základní",$N$311,0)</f>
        <v>0</v>
      </c>
      <c r="BF311" s="105">
        <f>IF($U$311="snížená",$N$311,0)</f>
        <v>0</v>
      </c>
      <c r="BG311" s="105">
        <f>IF($U$311="zákl. přenesená",$N$311,0)</f>
        <v>0</v>
      </c>
      <c r="BH311" s="105">
        <f>IF($U$311="sníž. přenesená",$N$311,0)</f>
        <v>0</v>
      </c>
      <c r="BI311" s="105">
        <f>IF($U$311="nulová",$N$311,0)</f>
        <v>0</v>
      </c>
      <c r="BJ311" s="64" t="s">
        <v>317</v>
      </c>
      <c r="BK311" s="105">
        <f>ROUND($L$311*$K$311,2)</f>
        <v>0</v>
      </c>
      <c r="BL311" s="64" t="s">
        <v>397</v>
      </c>
      <c r="BM311" s="64" t="s">
        <v>791</v>
      </c>
    </row>
    <row r="312" spans="2:51" s="6" customFormat="1" ht="15.75" customHeight="1">
      <c r="B312" s="106"/>
      <c r="E312" s="107"/>
      <c r="F312" s="266" t="s">
        <v>479</v>
      </c>
      <c r="G312" s="267"/>
      <c r="H312" s="267"/>
      <c r="I312" s="267"/>
      <c r="K312" s="108"/>
      <c r="S312" s="106"/>
      <c r="T312" s="109"/>
      <c r="AA312" s="110"/>
      <c r="AT312" s="108" t="s">
        <v>473</v>
      </c>
      <c r="AU312" s="108" t="s">
        <v>370</v>
      </c>
      <c r="AV312" s="108" t="s">
        <v>317</v>
      </c>
      <c r="AW312" s="108" t="s">
        <v>420</v>
      </c>
      <c r="AX312" s="108" t="s">
        <v>363</v>
      </c>
      <c r="AY312" s="108" t="s">
        <v>465</v>
      </c>
    </row>
    <row r="313" spans="2:51" s="6" customFormat="1" ht="15.75" customHeight="1">
      <c r="B313" s="111"/>
      <c r="E313" s="112"/>
      <c r="F313" s="268" t="s">
        <v>792</v>
      </c>
      <c r="G313" s="269"/>
      <c r="H313" s="269"/>
      <c r="I313" s="269"/>
      <c r="K313" s="114">
        <v>1</v>
      </c>
      <c r="S313" s="111"/>
      <c r="T313" s="115"/>
      <c r="AA313" s="116"/>
      <c r="AT313" s="112" t="s">
        <v>473</v>
      </c>
      <c r="AU313" s="112" t="s">
        <v>370</v>
      </c>
      <c r="AV313" s="112" t="s">
        <v>370</v>
      </c>
      <c r="AW313" s="112" t="s">
        <v>420</v>
      </c>
      <c r="AX313" s="112" t="s">
        <v>317</v>
      </c>
      <c r="AY313" s="112" t="s">
        <v>465</v>
      </c>
    </row>
    <row r="314" spans="2:65" s="6" customFormat="1" ht="27" customHeight="1">
      <c r="B314" s="19"/>
      <c r="C314" s="96" t="s">
        <v>793</v>
      </c>
      <c r="D314" s="96" t="s">
        <v>466</v>
      </c>
      <c r="E314" s="97" t="s">
        <v>794</v>
      </c>
      <c r="F314" s="262" t="s">
        <v>795</v>
      </c>
      <c r="G314" s="263"/>
      <c r="H314" s="263"/>
      <c r="I314" s="263"/>
      <c r="J314" s="99" t="s">
        <v>696</v>
      </c>
      <c r="K314" s="126"/>
      <c r="L314" s="264"/>
      <c r="M314" s="263"/>
      <c r="N314" s="265">
        <f>ROUND($L$314*$K$314,2)</f>
        <v>0</v>
      </c>
      <c r="O314" s="263"/>
      <c r="P314" s="263"/>
      <c r="Q314" s="263"/>
      <c r="R314" s="216" t="s">
        <v>163</v>
      </c>
      <c r="S314" s="19"/>
      <c r="T314" s="101"/>
      <c r="U314" s="102" t="s">
        <v>333</v>
      </c>
      <c r="X314" s="103">
        <v>0</v>
      </c>
      <c r="Y314" s="103">
        <f>$X$314*$K$314</f>
        <v>0</v>
      </c>
      <c r="Z314" s="103">
        <v>0</v>
      </c>
      <c r="AA314" s="104">
        <f>$Z$314*$K$314</f>
        <v>0</v>
      </c>
      <c r="AR314" s="64" t="s">
        <v>397</v>
      </c>
      <c r="AT314" s="64" t="s">
        <v>466</v>
      </c>
      <c r="AU314" s="64" t="s">
        <v>370</v>
      </c>
      <c r="AY314" s="6" t="s">
        <v>465</v>
      </c>
      <c r="BE314" s="105">
        <f>IF($U$314="základní",$N$314,0)</f>
        <v>0</v>
      </c>
      <c r="BF314" s="105">
        <f>IF($U$314="snížená",$N$314,0)</f>
        <v>0</v>
      </c>
      <c r="BG314" s="105">
        <f>IF($U$314="zákl. přenesená",$N$314,0)</f>
        <v>0</v>
      </c>
      <c r="BH314" s="105">
        <f>IF($U$314="sníž. přenesená",$N$314,0)</f>
        <v>0</v>
      </c>
      <c r="BI314" s="105">
        <f>IF($U$314="nulová",$N$314,0)</f>
        <v>0</v>
      </c>
      <c r="BJ314" s="64" t="s">
        <v>317</v>
      </c>
      <c r="BK314" s="105">
        <f>ROUND($L$314*$K$314,2)</f>
        <v>0</v>
      </c>
      <c r="BL314" s="64" t="s">
        <v>397</v>
      </c>
      <c r="BM314" s="64" t="s">
        <v>796</v>
      </c>
    </row>
    <row r="315" spans="2:63" s="87" customFormat="1" ht="30.75" customHeight="1">
      <c r="B315" s="88"/>
      <c r="D315" s="95" t="s">
        <v>432</v>
      </c>
      <c r="N315" s="276">
        <f>$BK$315</f>
        <v>0</v>
      </c>
      <c r="O315" s="277"/>
      <c r="P315" s="277"/>
      <c r="Q315" s="277"/>
      <c r="S315" s="88"/>
      <c r="T315" s="91"/>
      <c r="W315" s="92">
        <f>SUM($W$316:$W$320)</f>
        <v>0</v>
      </c>
      <c r="Y315" s="92">
        <f>SUM($Y$316:$Y$320)</f>
        <v>0.357585</v>
      </c>
      <c r="AA315" s="93">
        <f>SUM($AA$316:$AA$320)</f>
        <v>0</v>
      </c>
      <c r="AR315" s="90" t="s">
        <v>370</v>
      </c>
      <c r="AT315" s="90" t="s">
        <v>362</v>
      </c>
      <c r="AU315" s="90" t="s">
        <v>317</v>
      </c>
      <c r="AY315" s="90" t="s">
        <v>465</v>
      </c>
      <c r="BK315" s="94">
        <f>SUM($BK$316:$BK$320)</f>
        <v>0</v>
      </c>
    </row>
    <row r="316" spans="2:65" s="6" customFormat="1" ht="27" customHeight="1">
      <c r="B316" s="19"/>
      <c r="C316" s="99" t="s">
        <v>797</v>
      </c>
      <c r="D316" s="99" t="s">
        <v>466</v>
      </c>
      <c r="E316" s="97" t="s">
        <v>798</v>
      </c>
      <c r="F316" s="262" t="s">
        <v>799</v>
      </c>
      <c r="G316" s="263"/>
      <c r="H316" s="263"/>
      <c r="I316" s="263"/>
      <c r="J316" s="99" t="s">
        <v>477</v>
      </c>
      <c r="K316" s="100">
        <v>3.1</v>
      </c>
      <c r="L316" s="264"/>
      <c r="M316" s="263"/>
      <c r="N316" s="265">
        <f>ROUND($L$316*$K$316,2)</f>
        <v>0</v>
      </c>
      <c r="O316" s="263"/>
      <c r="P316" s="263"/>
      <c r="Q316" s="263"/>
      <c r="R316" s="216" t="s">
        <v>163</v>
      </c>
      <c r="S316" s="19"/>
      <c r="T316" s="101"/>
      <c r="U316" s="102" t="s">
        <v>333</v>
      </c>
      <c r="X316" s="103">
        <v>0.11535</v>
      </c>
      <c r="Y316" s="103">
        <f>$X$316*$K$316</f>
        <v>0.357585</v>
      </c>
      <c r="Z316" s="103">
        <v>0</v>
      </c>
      <c r="AA316" s="104">
        <f>$Z$316*$K$316</f>
        <v>0</v>
      </c>
      <c r="AR316" s="64" t="s">
        <v>397</v>
      </c>
      <c r="AT316" s="64" t="s">
        <v>466</v>
      </c>
      <c r="AU316" s="64" t="s">
        <v>370</v>
      </c>
      <c r="AY316" s="64" t="s">
        <v>465</v>
      </c>
      <c r="BE316" s="105">
        <f>IF($U$316="základní",$N$316,0)</f>
        <v>0</v>
      </c>
      <c r="BF316" s="105">
        <f>IF($U$316="snížená",$N$316,0)</f>
        <v>0</v>
      </c>
      <c r="BG316" s="105">
        <f>IF($U$316="zákl. přenesená",$N$316,0)</f>
        <v>0</v>
      </c>
      <c r="BH316" s="105">
        <f>IF($U$316="sníž. přenesená",$N$316,0)</f>
        <v>0</v>
      </c>
      <c r="BI316" s="105">
        <f>IF($U$316="nulová",$N$316,0)</f>
        <v>0</v>
      </c>
      <c r="BJ316" s="64" t="s">
        <v>317</v>
      </c>
      <c r="BK316" s="105">
        <f>ROUND($L$316*$K$316,2)</f>
        <v>0</v>
      </c>
      <c r="BL316" s="64" t="s">
        <v>397</v>
      </c>
      <c r="BM316" s="64" t="s">
        <v>800</v>
      </c>
    </row>
    <row r="317" spans="2:51" s="6" customFormat="1" ht="15.75" customHeight="1">
      <c r="B317" s="106"/>
      <c r="E317" s="107"/>
      <c r="F317" s="266" t="s">
        <v>801</v>
      </c>
      <c r="G317" s="267"/>
      <c r="H317" s="267"/>
      <c r="I317" s="267"/>
      <c r="K317" s="108"/>
      <c r="S317" s="106"/>
      <c r="T317" s="109"/>
      <c r="AA317" s="110"/>
      <c r="AT317" s="108" t="s">
        <v>473</v>
      </c>
      <c r="AU317" s="108" t="s">
        <v>370</v>
      </c>
      <c r="AV317" s="108" t="s">
        <v>317</v>
      </c>
      <c r="AW317" s="108" t="s">
        <v>420</v>
      </c>
      <c r="AX317" s="108" t="s">
        <v>363</v>
      </c>
      <c r="AY317" s="108" t="s">
        <v>465</v>
      </c>
    </row>
    <row r="318" spans="2:51" s="6" customFormat="1" ht="15.75" customHeight="1">
      <c r="B318" s="111"/>
      <c r="E318" s="112"/>
      <c r="F318" s="268" t="s">
        <v>802</v>
      </c>
      <c r="G318" s="269"/>
      <c r="H318" s="269"/>
      <c r="I318" s="269"/>
      <c r="K318" s="114">
        <v>3.1</v>
      </c>
      <c r="S318" s="111"/>
      <c r="T318" s="115"/>
      <c r="AA318" s="116"/>
      <c r="AT318" s="112" t="s">
        <v>473</v>
      </c>
      <c r="AU318" s="112" t="s">
        <v>370</v>
      </c>
      <c r="AV318" s="112" t="s">
        <v>370</v>
      </c>
      <c r="AW318" s="112" t="s">
        <v>420</v>
      </c>
      <c r="AX318" s="112" t="s">
        <v>317</v>
      </c>
      <c r="AY318" s="112" t="s">
        <v>465</v>
      </c>
    </row>
    <row r="319" spans="2:65" s="6" customFormat="1" ht="27" customHeight="1">
      <c r="B319" s="19"/>
      <c r="C319" s="96" t="s">
        <v>803</v>
      </c>
      <c r="D319" s="96" t="s">
        <v>466</v>
      </c>
      <c r="E319" s="97" t="s">
        <v>804</v>
      </c>
      <c r="F319" s="262" t="s">
        <v>805</v>
      </c>
      <c r="G319" s="263"/>
      <c r="H319" s="263"/>
      <c r="I319" s="263"/>
      <c r="J319" s="99" t="s">
        <v>477</v>
      </c>
      <c r="K319" s="100">
        <v>3.1</v>
      </c>
      <c r="L319" s="264"/>
      <c r="M319" s="263"/>
      <c r="N319" s="265">
        <f>ROUND($L$319*$K$319,2)</f>
        <v>0</v>
      </c>
      <c r="O319" s="263"/>
      <c r="P319" s="263"/>
      <c r="Q319" s="263"/>
      <c r="R319" s="216" t="s">
        <v>163</v>
      </c>
      <c r="S319" s="19"/>
      <c r="T319" s="101"/>
      <c r="U319" s="102" t="s">
        <v>333</v>
      </c>
      <c r="X319" s="103">
        <v>0</v>
      </c>
      <c r="Y319" s="103">
        <f>$X$319*$K$319</f>
        <v>0</v>
      </c>
      <c r="Z319" s="103">
        <v>0</v>
      </c>
      <c r="AA319" s="104">
        <f>$Z$319*$K$319</f>
        <v>0</v>
      </c>
      <c r="AR319" s="64" t="s">
        <v>397</v>
      </c>
      <c r="AT319" s="64" t="s">
        <v>466</v>
      </c>
      <c r="AU319" s="64" t="s">
        <v>370</v>
      </c>
      <c r="AY319" s="6" t="s">
        <v>465</v>
      </c>
      <c r="BE319" s="105">
        <f>IF($U$319="základní",$N$319,0)</f>
        <v>0</v>
      </c>
      <c r="BF319" s="105">
        <f>IF($U$319="snížená",$N$319,0)</f>
        <v>0</v>
      </c>
      <c r="BG319" s="105">
        <f>IF($U$319="zákl. přenesená",$N$319,0)</f>
        <v>0</v>
      </c>
      <c r="BH319" s="105">
        <f>IF($U$319="sníž. přenesená",$N$319,0)</f>
        <v>0</v>
      </c>
      <c r="BI319" s="105">
        <f>IF($U$319="nulová",$N$319,0)</f>
        <v>0</v>
      </c>
      <c r="BJ319" s="64" t="s">
        <v>317</v>
      </c>
      <c r="BK319" s="105">
        <f>ROUND($L$319*$K$319,2)</f>
        <v>0</v>
      </c>
      <c r="BL319" s="64" t="s">
        <v>397</v>
      </c>
      <c r="BM319" s="64" t="s">
        <v>806</v>
      </c>
    </row>
    <row r="320" spans="2:65" s="6" customFormat="1" ht="27" customHeight="1">
      <c r="B320" s="19"/>
      <c r="C320" s="99" t="s">
        <v>807</v>
      </c>
      <c r="D320" s="99" t="s">
        <v>466</v>
      </c>
      <c r="E320" s="97" t="s">
        <v>808</v>
      </c>
      <c r="F320" s="262" t="s">
        <v>809</v>
      </c>
      <c r="G320" s="263"/>
      <c r="H320" s="263"/>
      <c r="I320" s="263"/>
      <c r="J320" s="99" t="s">
        <v>696</v>
      </c>
      <c r="K320" s="126"/>
      <c r="L320" s="264"/>
      <c r="M320" s="263"/>
      <c r="N320" s="265">
        <f>ROUND($L$320*$K$320,2)</f>
        <v>0</v>
      </c>
      <c r="O320" s="263"/>
      <c r="P320" s="263"/>
      <c r="Q320" s="263"/>
      <c r="R320" s="216" t="s">
        <v>163</v>
      </c>
      <c r="S320" s="19"/>
      <c r="T320" s="101"/>
      <c r="U320" s="102" t="s">
        <v>333</v>
      </c>
      <c r="X320" s="103">
        <v>0</v>
      </c>
      <c r="Y320" s="103">
        <f>$X$320*$K$320</f>
        <v>0</v>
      </c>
      <c r="Z320" s="103">
        <v>0</v>
      </c>
      <c r="AA320" s="104">
        <f>$Z$320*$K$320</f>
        <v>0</v>
      </c>
      <c r="AR320" s="64" t="s">
        <v>397</v>
      </c>
      <c r="AT320" s="64" t="s">
        <v>466</v>
      </c>
      <c r="AU320" s="64" t="s">
        <v>370</v>
      </c>
      <c r="AY320" s="64" t="s">
        <v>465</v>
      </c>
      <c r="BE320" s="105">
        <f>IF($U$320="základní",$N$320,0)</f>
        <v>0</v>
      </c>
      <c r="BF320" s="105">
        <f>IF($U$320="snížená",$N$320,0)</f>
        <v>0</v>
      </c>
      <c r="BG320" s="105">
        <f>IF($U$320="zákl. přenesená",$N$320,0)</f>
        <v>0</v>
      </c>
      <c r="BH320" s="105">
        <f>IF($U$320="sníž. přenesená",$N$320,0)</f>
        <v>0</v>
      </c>
      <c r="BI320" s="105">
        <f>IF($U$320="nulová",$N$320,0)</f>
        <v>0</v>
      </c>
      <c r="BJ320" s="64" t="s">
        <v>317</v>
      </c>
      <c r="BK320" s="105">
        <f>ROUND($L$320*$K$320,2)</f>
        <v>0</v>
      </c>
      <c r="BL320" s="64" t="s">
        <v>397</v>
      </c>
      <c r="BM320" s="64" t="s">
        <v>810</v>
      </c>
    </row>
    <row r="321" spans="2:63" s="87" customFormat="1" ht="30.75" customHeight="1">
      <c r="B321" s="88"/>
      <c r="D321" s="95" t="s">
        <v>433</v>
      </c>
      <c r="N321" s="276">
        <f>$BK$321</f>
        <v>0</v>
      </c>
      <c r="O321" s="277"/>
      <c r="P321" s="277"/>
      <c r="Q321" s="277"/>
      <c r="S321" s="88"/>
      <c r="T321" s="91"/>
      <c r="W321" s="92">
        <f>SUM($W$322:$W$398)</f>
        <v>0</v>
      </c>
      <c r="Y321" s="92">
        <f>SUM($Y$322:$Y$398)</f>
        <v>3.1706034599999993</v>
      </c>
      <c r="AA321" s="93">
        <f>SUM($AA$322:$AA$398)</f>
        <v>1.2697569999999998</v>
      </c>
      <c r="AR321" s="90" t="s">
        <v>370</v>
      </c>
      <c r="AT321" s="90" t="s">
        <v>362</v>
      </c>
      <c r="AU321" s="90" t="s">
        <v>317</v>
      </c>
      <c r="AY321" s="90" t="s">
        <v>465</v>
      </c>
      <c r="BK321" s="94">
        <f>SUM($BK$322:$BK$398)</f>
        <v>0</v>
      </c>
    </row>
    <row r="322" spans="2:65" s="6" customFormat="1" ht="27" customHeight="1">
      <c r="B322" s="19"/>
      <c r="C322" s="99" t="s">
        <v>811</v>
      </c>
      <c r="D322" s="99" t="s">
        <v>466</v>
      </c>
      <c r="E322" s="97" t="s">
        <v>812</v>
      </c>
      <c r="F322" s="262" t="s">
        <v>813</v>
      </c>
      <c r="G322" s="263"/>
      <c r="H322" s="263"/>
      <c r="I322" s="263"/>
      <c r="J322" s="99" t="s">
        <v>477</v>
      </c>
      <c r="K322" s="100">
        <v>54.174</v>
      </c>
      <c r="L322" s="264"/>
      <c r="M322" s="263"/>
      <c r="N322" s="265">
        <f>ROUND($L$322*$K$322,2)</f>
        <v>0</v>
      </c>
      <c r="O322" s="263"/>
      <c r="P322" s="263"/>
      <c r="Q322" s="263"/>
      <c r="R322" s="216" t="s">
        <v>163</v>
      </c>
      <c r="S322" s="19"/>
      <c r="T322" s="101"/>
      <c r="U322" s="102" t="s">
        <v>333</v>
      </c>
      <c r="X322" s="103">
        <v>0.02546</v>
      </c>
      <c r="Y322" s="103">
        <f>$X$322*$K$322</f>
        <v>1.37927004</v>
      </c>
      <c r="Z322" s="103">
        <v>0</v>
      </c>
      <c r="AA322" s="104">
        <f>$Z$322*$K$322</f>
        <v>0</v>
      </c>
      <c r="AR322" s="64" t="s">
        <v>397</v>
      </c>
      <c r="AT322" s="64" t="s">
        <v>466</v>
      </c>
      <c r="AU322" s="64" t="s">
        <v>370</v>
      </c>
      <c r="AY322" s="64" t="s">
        <v>465</v>
      </c>
      <c r="BE322" s="105">
        <f>IF($U$322="základní",$N$322,0)</f>
        <v>0</v>
      </c>
      <c r="BF322" s="105">
        <f>IF($U$322="snížená",$N$322,0)</f>
        <v>0</v>
      </c>
      <c r="BG322" s="105">
        <f>IF($U$322="zákl. přenesená",$N$322,0)</f>
        <v>0</v>
      </c>
      <c r="BH322" s="105">
        <f>IF($U$322="sníž. přenesená",$N$322,0)</f>
        <v>0</v>
      </c>
      <c r="BI322" s="105">
        <f>IF($U$322="nulová",$N$322,0)</f>
        <v>0</v>
      </c>
      <c r="BJ322" s="64" t="s">
        <v>317</v>
      </c>
      <c r="BK322" s="105">
        <f>ROUND($L$322*$K$322,2)</f>
        <v>0</v>
      </c>
      <c r="BL322" s="64" t="s">
        <v>397</v>
      </c>
      <c r="BM322" s="64" t="s">
        <v>814</v>
      </c>
    </row>
    <row r="323" spans="2:51" s="6" customFormat="1" ht="15.75" customHeight="1">
      <c r="B323" s="111"/>
      <c r="E323" s="113"/>
      <c r="F323" s="268" t="s">
        <v>815</v>
      </c>
      <c r="G323" s="269"/>
      <c r="H323" s="269"/>
      <c r="I323" s="269"/>
      <c r="K323" s="114">
        <v>21.054</v>
      </c>
      <c r="S323" s="111"/>
      <c r="T323" s="115"/>
      <c r="AA323" s="116"/>
      <c r="AT323" s="112" t="s">
        <v>473</v>
      </c>
      <c r="AU323" s="112" t="s">
        <v>370</v>
      </c>
      <c r="AV323" s="112" t="s">
        <v>370</v>
      </c>
      <c r="AW323" s="112" t="s">
        <v>420</v>
      </c>
      <c r="AX323" s="112" t="s">
        <v>363</v>
      </c>
      <c r="AY323" s="112" t="s">
        <v>465</v>
      </c>
    </row>
    <row r="324" spans="2:51" s="6" customFormat="1" ht="15.75" customHeight="1">
      <c r="B324" s="111"/>
      <c r="E324" s="112"/>
      <c r="F324" s="268" t="s">
        <v>816</v>
      </c>
      <c r="G324" s="269"/>
      <c r="H324" s="269"/>
      <c r="I324" s="269"/>
      <c r="K324" s="114">
        <v>6.3</v>
      </c>
      <c r="S324" s="111"/>
      <c r="T324" s="115"/>
      <c r="AA324" s="116"/>
      <c r="AT324" s="112" t="s">
        <v>473</v>
      </c>
      <c r="AU324" s="112" t="s">
        <v>370</v>
      </c>
      <c r="AV324" s="112" t="s">
        <v>370</v>
      </c>
      <c r="AW324" s="112" t="s">
        <v>420</v>
      </c>
      <c r="AX324" s="112" t="s">
        <v>363</v>
      </c>
      <c r="AY324" s="112" t="s">
        <v>465</v>
      </c>
    </row>
    <row r="325" spans="2:51" s="6" customFormat="1" ht="15.75" customHeight="1">
      <c r="B325" s="111"/>
      <c r="E325" s="112"/>
      <c r="F325" s="268" t="s">
        <v>817</v>
      </c>
      <c r="G325" s="269"/>
      <c r="H325" s="269"/>
      <c r="I325" s="269"/>
      <c r="K325" s="114">
        <v>19.89</v>
      </c>
      <c r="S325" s="111"/>
      <c r="T325" s="115"/>
      <c r="AA325" s="116"/>
      <c r="AT325" s="112" t="s">
        <v>473</v>
      </c>
      <c r="AU325" s="112" t="s">
        <v>370</v>
      </c>
      <c r="AV325" s="112" t="s">
        <v>370</v>
      </c>
      <c r="AW325" s="112" t="s">
        <v>420</v>
      </c>
      <c r="AX325" s="112" t="s">
        <v>363</v>
      </c>
      <c r="AY325" s="112" t="s">
        <v>465</v>
      </c>
    </row>
    <row r="326" spans="2:51" s="6" customFormat="1" ht="15.75" customHeight="1">
      <c r="B326" s="127"/>
      <c r="E326" s="128"/>
      <c r="F326" s="278" t="s">
        <v>818</v>
      </c>
      <c r="G326" s="279"/>
      <c r="H326" s="279"/>
      <c r="I326" s="279"/>
      <c r="K326" s="129">
        <v>47.244</v>
      </c>
      <c r="S326" s="127"/>
      <c r="T326" s="130"/>
      <c r="AA326" s="131"/>
      <c r="AT326" s="128" t="s">
        <v>473</v>
      </c>
      <c r="AU326" s="128" t="s">
        <v>370</v>
      </c>
      <c r="AV326" s="128" t="s">
        <v>499</v>
      </c>
      <c r="AW326" s="128" t="s">
        <v>420</v>
      </c>
      <c r="AX326" s="128" t="s">
        <v>363</v>
      </c>
      <c r="AY326" s="128" t="s">
        <v>465</v>
      </c>
    </row>
    <row r="327" spans="2:51" s="6" customFormat="1" ht="15.75" customHeight="1">
      <c r="B327" s="106"/>
      <c r="E327" s="108"/>
      <c r="F327" s="266" t="s">
        <v>819</v>
      </c>
      <c r="G327" s="267"/>
      <c r="H327" s="267"/>
      <c r="I327" s="267"/>
      <c r="K327" s="108"/>
      <c r="S327" s="106"/>
      <c r="T327" s="109"/>
      <c r="AA327" s="110"/>
      <c r="AT327" s="108" t="s">
        <v>473</v>
      </c>
      <c r="AU327" s="108" t="s">
        <v>370</v>
      </c>
      <c r="AV327" s="108" t="s">
        <v>317</v>
      </c>
      <c r="AW327" s="108" t="s">
        <v>420</v>
      </c>
      <c r="AX327" s="108" t="s">
        <v>363</v>
      </c>
      <c r="AY327" s="108" t="s">
        <v>465</v>
      </c>
    </row>
    <row r="328" spans="2:51" s="6" customFormat="1" ht="15.75" customHeight="1">
      <c r="B328" s="106"/>
      <c r="E328" s="108"/>
      <c r="F328" s="266" t="s">
        <v>479</v>
      </c>
      <c r="G328" s="267"/>
      <c r="H328" s="267"/>
      <c r="I328" s="267"/>
      <c r="K328" s="108"/>
      <c r="S328" s="106"/>
      <c r="T328" s="109"/>
      <c r="AA328" s="110"/>
      <c r="AT328" s="108" t="s">
        <v>473</v>
      </c>
      <c r="AU328" s="108" t="s">
        <v>370</v>
      </c>
      <c r="AV328" s="108" t="s">
        <v>317</v>
      </c>
      <c r="AW328" s="108" t="s">
        <v>420</v>
      </c>
      <c r="AX328" s="108" t="s">
        <v>363</v>
      </c>
      <c r="AY328" s="108" t="s">
        <v>465</v>
      </c>
    </row>
    <row r="329" spans="2:51" s="6" customFormat="1" ht="15.75" customHeight="1">
      <c r="B329" s="111"/>
      <c r="E329" s="112"/>
      <c r="F329" s="268" t="s">
        <v>820</v>
      </c>
      <c r="G329" s="269"/>
      <c r="H329" s="269"/>
      <c r="I329" s="269"/>
      <c r="K329" s="114">
        <v>4.62</v>
      </c>
      <c r="S329" s="111"/>
      <c r="T329" s="115"/>
      <c r="AA329" s="116"/>
      <c r="AT329" s="112" t="s">
        <v>473</v>
      </c>
      <c r="AU329" s="112" t="s">
        <v>370</v>
      </c>
      <c r="AV329" s="112" t="s">
        <v>370</v>
      </c>
      <c r="AW329" s="112" t="s">
        <v>420</v>
      </c>
      <c r="AX329" s="112" t="s">
        <v>363</v>
      </c>
      <c r="AY329" s="112" t="s">
        <v>465</v>
      </c>
    </row>
    <row r="330" spans="2:51" s="6" customFormat="1" ht="15.75" customHeight="1">
      <c r="B330" s="106"/>
      <c r="E330" s="108"/>
      <c r="F330" s="266" t="s">
        <v>821</v>
      </c>
      <c r="G330" s="267"/>
      <c r="H330" s="267"/>
      <c r="I330" s="267"/>
      <c r="K330" s="108"/>
      <c r="S330" s="106"/>
      <c r="T330" s="109"/>
      <c r="AA330" s="110"/>
      <c r="AT330" s="108" t="s">
        <v>473</v>
      </c>
      <c r="AU330" s="108" t="s">
        <v>370</v>
      </c>
      <c r="AV330" s="108" t="s">
        <v>317</v>
      </c>
      <c r="AW330" s="108" t="s">
        <v>420</v>
      </c>
      <c r="AX330" s="108" t="s">
        <v>363</v>
      </c>
      <c r="AY330" s="108" t="s">
        <v>465</v>
      </c>
    </row>
    <row r="331" spans="2:51" s="6" customFormat="1" ht="15.75" customHeight="1">
      <c r="B331" s="111"/>
      <c r="E331" s="112"/>
      <c r="F331" s="268" t="s">
        <v>822</v>
      </c>
      <c r="G331" s="269"/>
      <c r="H331" s="269"/>
      <c r="I331" s="269"/>
      <c r="K331" s="114">
        <v>2.31</v>
      </c>
      <c r="S331" s="111"/>
      <c r="T331" s="115"/>
      <c r="AA331" s="116"/>
      <c r="AT331" s="112" t="s">
        <v>473</v>
      </c>
      <c r="AU331" s="112" t="s">
        <v>370</v>
      </c>
      <c r="AV331" s="112" t="s">
        <v>370</v>
      </c>
      <c r="AW331" s="112" t="s">
        <v>420</v>
      </c>
      <c r="AX331" s="112" t="s">
        <v>363</v>
      </c>
      <c r="AY331" s="112" t="s">
        <v>465</v>
      </c>
    </row>
    <row r="332" spans="2:51" s="6" customFormat="1" ht="15.75" customHeight="1">
      <c r="B332" s="127"/>
      <c r="E332" s="128"/>
      <c r="F332" s="278" t="s">
        <v>818</v>
      </c>
      <c r="G332" s="279"/>
      <c r="H332" s="279"/>
      <c r="I332" s="279"/>
      <c r="K332" s="129">
        <v>6.93</v>
      </c>
      <c r="S332" s="127"/>
      <c r="T332" s="130"/>
      <c r="AA332" s="131"/>
      <c r="AT332" s="128" t="s">
        <v>473</v>
      </c>
      <c r="AU332" s="128" t="s">
        <v>370</v>
      </c>
      <c r="AV332" s="128" t="s">
        <v>499</v>
      </c>
      <c r="AW332" s="128" t="s">
        <v>420</v>
      </c>
      <c r="AX332" s="128" t="s">
        <v>363</v>
      </c>
      <c r="AY332" s="128" t="s">
        <v>465</v>
      </c>
    </row>
    <row r="333" spans="2:51" s="6" customFormat="1" ht="15.75" customHeight="1">
      <c r="B333" s="117"/>
      <c r="E333" s="118" t="s">
        <v>402</v>
      </c>
      <c r="F333" s="270" t="s">
        <v>498</v>
      </c>
      <c r="G333" s="271"/>
      <c r="H333" s="271"/>
      <c r="I333" s="271"/>
      <c r="K333" s="119">
        <v>54.174</v>
      </c>
      <c r="S333" s="117"/>
      <c r="T333" s="120"/>
      <c r="AA333" s="121"/>
      <c r="AT333" s="118" t="s">
        <v>473</v>
      </c>
      <c r="AU333" s="118" t="s">
        <v>370</v>
      </c>
      <c r="AV333" s="118" t="s">
        <v>470</v>
      </c>
      <c r="AW333" s="118" t="s">
        <v>420</v>
      </c>
      <c r="AX333" s="118" t="s">
        <v>317</v>
      </c>
      <c r="AY333" s="118" t="s">
        <v>465</v>
      </c>
    </row>
    <row r="334" spans="2:65" s="6" customFormat="1" ht="27" customHeight="1">
      <c r="B334" s="19"/>
      <c r="C334" s="96" t="s">
        <v>823</v>
      </c>
      <c r="D334" s="96" t="s">
        <v>466</v>
      </c>
      <c r="E334" s="97" t="s">
        <v>824</v>
      </c>
      <c r="F334" s="262" t="s">
        <v>825</v>
      </c>
      <c r="G334" s="263"/>
      <c r="H334" s="263"/>
      <c r="I334" s="263"/>
      <c r="J334" s="99" t="s">
        <v>477</v>
      </c>
      <c r="K334" s="100">
        <v>11.558</v>
      </c>
      <c r="L334" s="264"/>
      <c r="M334" s="263"/>
      <c r="N334" s="265">
        <f>ROUND($L$334*$K$334,2)</f>
        <v>0</v>
      </c>
      <c r="O334" s="263"/>
      <c r="P334" s="263"/>
      <c r="Q334" s="263"/>
      <c r="R334" s="216" t="s">
        <v>163</v>
      </c>
      <c r="S334" s="19"/>
      <c r="T334" s="101"/>
      <c r="U334" s="102" t="s">
        <v>333</v>
      </c>
      <c r="X334" s="103">
        <v>0.02819</v>
      </c>
      <c r="Y334" s="103">
        <f>$X$334*$K$334</f>
        <v>0.32582002</v>
      </c>
      <c r="Z334" s="103">
        <v>0</v>
      </c>
      <c r="AA334" s="104">
        <f>$Z$334*$K$334</f>
        <v>0</v>
      </c>
      <c r="AR334" s="64" t="s">
        <v>397</v>
      </c>
      <c r="AT334" s="64" t="s">
        <v>466</v>
      </c>
      <c r="AU334" s="64" t="s">
        <v>370</v>
      </c>
      <c r="AY334" s="6" t="s">
        <v>465</v>
      </c>
      <c r="BE334" s="105">
        <f>IF($U$334="základní",$N$334,0)</f>
        <v>0</v>
      </c>
      <c r="BF334" s="105">
        <f>IF($U$334="snížená",$N$334,0)</f>
        <v>0</v>
      </c>
      <c r="BG334" s="105">
        <f>IF($U$334="zákl. přenesená",$N$334,0)</f>
        <v>0</v>
      </c>
      <c r="BH334" s="105">
        <f>IF($U$334="sníž. přenesená",$N$334,0)</f>
        <v>0</v>
      </c>
      <c r="BI334" s="105">
        <f>IF($U$334="nulová",$N$334,0)</f>
        <v>0</v>
      </c>
      <c r="BJ334" s="64" t="s">
        <v>317</v>
      </c>
      <c r="BK334" s="105">
        <f>ROUND($L$334*$K$334,2)</f>
        <v>0</v>
      </c>
      <c r="BL334" s="64" t="s">
        <v>397</v>
      </c>
      <c r="BM334" s="64" t="s">
        <v>826</v>
      </c>
    </row>
    <row r="335" spans="2:51" s="6" customFormat="1" ht="15.75" customHeight="1">
      <c r="B335" s="106"/>
      <c r="E335" s="107"/>
      <c r="F335" s="266" t="s">
        <v>479</v>
      </c>
      <c r="G335" s="267"/>
      <c r="H335" s="267"/>
      <c r="I335" s="267"/>
      <c r="K335" s="108"/>
      <c r="S335" s="106"/>
      <c r="T335" s="109"/>
      <c r="AA335" s="110"/>
      <c r="AT335" s="108" t="s">
        <v>473</v>
      </c>
      <c r="AU335" s="108" t="s">
        <v>370</v>
      </c>
      <c r="AV335" s="108" t="s">
        <v>317</v>
      </c>
      <c r="AW335" s="108" t="s">
        <v>420</v>
      </c>
      <c r="AX335" s="108" t="s">
        <v>363</v>
      </c>
      <c r="AY335" s="108" t="s">
        <v>465</v>
      </c>
    </row>
    <row r="336" spans="2:51" s="6" customFormat="1" ht="15.75" customHeight="1">
      <c r="B336" s="111"/>
      <c r="E336" s="112" t="s">
        <v>400</v>
      </c>
      <c r="F336" s="268" t="s">
        <v>827</v>
      </c>
      <c r="G336" s="269"/>
      <c r="H336" s="269"/>
      <c r="I336" s="269"/>
      <c r="K336" s="114">
        <v>11.558</v>
      </c>
      <c r="S336" s="111"/>
      <c r="T336" s="115"/>
      <c r="AA336" s="116"/>
      <c r="AT336" s="112" t="s">
        <v>473</v>
      </c>
      <c r="AU336" s="112" t="s">
        <v>370</v>
      </c>
      <c r="AV336" s="112" t="s">
        <v>370</v>
      </c>
      <c r="AW336" s="112" t="s">
        <v>420</v>
      </c>
      <c r="AX336" s="112" t="s">
        <v>317</v>
      </c>
      <c r="AY336" s="112" t="s">
        <v>465</v>
      </c>
    </row>
    <row r="337" spans="2:65" s="6" customFormat="1" ht="15.75" customHeight="1">
      <c r="B337" s="19"/>
      <c r="C337" s="96" t="s">
        <v>828</v>
      </c>
      <c r="D337" s="96" t="s">
        <v>466</v>
      </c>
      <c r="E337" s="97" t="s">
        <v>829</v>
      </c>
      <c r="F337" s="262" t="s">
        <v>830</v>
      </c>
      <c r="G337" s="263"/>
      <c r="H337" s="263"/>
      <c r="I337" s="263"/>
      <c r="J337" s="99" t="s">
        <v>607</v>
      </c>
      <c r="K337" s="100">
        <v>13.65</v>
      </c>
      <c r="L337" s="264"/>
      <c r="M337" s="263"/>
      <c r="N337" s="265">
        <f>ROUND($L$337*$K$337,2)</f>
        <v>0</v>
      </c>
      <c r="O337" s="263"/>
      <c r="P337" s="263"/>
      <c r="Q337" s="263"/>
      <c r="R337" s="216" t="s">
        <v>163</v>
      </c>
      <c r="S337" s="19"/>
      <c r="T337" s="101"/>
      <c r="U337" s="102" t="s">
        <v>333</v>
      </c>
      <c r="X337" s="103">
        <v>0</v>
      </c>
      <c r="Y337" s="103">
        <f>$X$337*$K$337</f>
        <v>0</v>
      </c>
      <c r="Z337" s="103">
        <v>0</v>
      </c>
      <c r="AA337" s="104">
        <f>$Z$337*$K$337</f>
        <v>0</v>
      </c>
      <c r="AR337" s="64" t="s">
        <v>397</v>
      </c>
      <c r="AT337" s="64" t="s">
        <v>466</v>
      </c>
      <c r="AU337" s="64" t="s">
        <v>370</v>
      </c>
      <c r="AY337" s="6" t="s">
        <v>465</v>
      </c>
      <c r="BE337" s="105">
        <f>IF($U$337="základní",$N$337,0)</f>
        <v>0</v>
      </c>
      <c r="BF337" s="105">
        <f>IF($U$337="snížená",$N$337,0)</f>
        <v>0</v>
      </c>
      <c r="BG337" s="105">
        <f>IF($U$337="zákl. přenesená",$N$337,0)</f>
        <v>0</v>
      </c>
      <c r="BH337" s="105">
        <f>IF($U$337="sníž. přenesená",$N$337,0)</f>
        <v>0</v>
      </c>
      <c r="BI337" s="105">
        <f>IF($U$337="nulová",$N$337,0)</f>
        <v>0</v>
      </c>
      <c r="BJ337" s="64" t="s">
        <v>317</v>
      </c>
      <c r="BK337" s="105">
        <f>ROUND($L$337*$K$337,2)</f>
        <v>0</v>
      </c>
      <c r="BL337" s="64" t="s">
        <v>397</v>
      </c>
      <c r="BM337" s="64" t="s">
        <v>831</v>
      </c>
    </row>
    <row r="338" spans="2:51" s="6" customFormat="1" ht="15.75" customHeight="1">
      <c r="B338" s="111"/>
      <c r="E338" s="113"/>
      <c r="F338" s="268" t="s">
        <v>832</v>
      </c>
      <c r="G338" s="269"/>
      <c r="H338" s="269"/>
      <c r="I338" s="269"/>
      <c r="K338" s="114">
        <v>6.35</v>
      </c>
      <c r="S338" s="111"/>
      <c r="T338" s="115"/>
      <c r="AA338" s="116"/>
      <c r="AT338" s="112" t="s">
        <v>473</v>
      </c>
      <c r="AU338" s="112" t="s">
        <v>370</v>
      </c>
      <c r="AV338" s="112" t="s">
        <v>370</v>
      </c>
      <c r="AW338" s="112" t="s">
        <v>420</v>
      </c>
      <c r="AX338" s="112" t="s">
        <v>363</v>
      </c>
      <c r="AY338" s="112" t="s">
        <v>465</v>
      </c>
    </row>
    <row r="339" spans="2:51" s="6" customFormat="1" ht="15.75" customHeight="1">
      <c r="B339" s="111"/>
      <c r="E339" s="112"/>
      <c r="F339" s="268" t="s">
        <v>833</v>
      </c>
      <c r="G339" s="269"/>
      <c r="H339" s="269"/>
      <c r="I339" s="269"/>
      <c r="K339" s="114">
        <v>6.2</v>
      </c>
      <c r="S339" s="111"/>
      <c r="T339" s="115"/>
      <c r="AA339" s="116"/>
      <c r="AT339" s="112" t="s">
        <v>473</v>
      </c>
      <c r="AU339" s="112" t="s">
        <v>370</v>
      </c>
      <c r="AV339" s="112" t="s">
        <v>370</v>
      </c>
      <c r="AW339" s="112" t="s">
        <v>420</v>
      </c>
      <c r="AX339" s="112" t="s">
        <v>363</v>
      </c>
      <c r="AY339" s="112" t="s">
        <v>465</v>
      </c>
    </row>
    <row r="340" spans="2:51" s="6" customFormat="1" ht="15.75" customHeight="1">
      <c r="B340" s="111"/>
      <c r="E340" s="112"/>
      <c r="F340" s="268" t="s">
        <v>834</v>
      </c>
      <c r="G340" s="269"/>
      <c r="H340" s="269"/>
      <c r="I340" s="269"/>
      <c r="K340" s="114">
        <v>1.1</v>
      </c>
      <c r="S340" s="111"/>
      <c r="T340" s="115"/>
      <c r="AA340" s="116"/>
      <c r="AT340" s="112" t="s">
        <v>473</v>
      </c>
      <c r="AU340" s="112" t="s">
        <v>370</v>
      </c>
      <c r="AV340" s="112" t="s">
        <v>370</v>
      </c>
      <c r="AW340" s="112" t="s">
        <v>420</v>
      </c>
      <c r="AX340" s="112" t="s">
        <v>363</v>
      </c>
      <c r="AY340" s="112" t="s">
        <v>465</v>
      </c>
    </row>
    <row r="341" spans="2:51" s="6" customFormat="1" ht="15.75" customHeight="1">
      <c r="B341" s="117"/>
      <c r="E341" s="118"/>
      <c r="F341" s="270" t="s">
        <v>498</v>
      </c>
      <c r="G341" s="271"/>
      <c r="H341" s="271"/>
      <c r="I341" s="271"/>
      <c r="K341" s="119">
        <v>13.65</v>
      </c>
      <c r="S341" s="117"/>
      <c r="T341" s="120"/>
      <c r="AA341" s="121"/>
      <c r="AT341" s="118" t="s">
        <v>473</v>
      </c>
      <c r="AU341" s="118" t="s">
        <v>370</v>
      </c>
      <c r="AV341" s="118" t="s">
        <v>470</v>
      </c>
      <c r="AW341" s="118" t="s">
        <v>420</v>
      </c>
      <c r="AX341" s="118" t="s">
        <v>317</v>
      </c>
      <c r="AY341" s="118" t="s">
        <v>465</v>
      </c>
    </row>
    <row r="342" spans="2:65" s="6" customFormat="1" ht="15.75" customHeight="1">
      <c r="B342" s="19"/>
      <c r="C342" s="96" t="s">
        <v>835</v>
      </c>
      <c r="D342" s="96" t="s">
        <v>466</v>
      </c>
      <c r="E342" s="97" t="s">
        <v>836</v>
      </c>
      <c r="F342" s="262" t="s">
        <v>837</v>
      </c>
      <c r="G342" s="263"/>
      <c r="H342" s="263"/>
      <c r="I342" s="263"/>
      <c r="J342" s="99" t="s">
        <v>607</v>
      </c>
      <c r="K342" s="100">
        <v>0.6</v>
      </c>
      <c r="L342" s="264"/>
      <c r="M342" s="263"/>
      <c r="N342" s="265">
        <f>ROUND($L$342*$K$342,2)</f>
        <v>0</v>
      </c>
      <c r="O342" s="263"/>
      <c r="P342" s="263"/>
      <c r="Q342" s="263"/>
      <c r="R342" s="216" t="s">
        <v>163</v>
      </c>
      <c r="S342" s="19"/>
      <c r="T342" s="101"/>
      <c r="U342" s="102" t="s">
        <v>333</v>
      </c>
      <c r="X342" s="103">
        <v>0.00091</v>
      </c>
      <c r="Y342" s="103">
        <f>$X$342*$K$342</f>
        <v>0.0005459999999999999</v>
      </c>
      <c r="Z342" s="103">
        <v>0</v>
      </c>
      <c r="AA342" s="104">
        <f>$Z$342*$K$342</f>
        <v>0</v>
      </c>
      <c r="AR342" s="64" t="s">
        <v>397</v>
      </c>
      <c r="AT342" s="64" t="s">
        <v>466</v>
      </c>
      <c r="AU342" s="64" t="s">
        <v>370</v>
      </c>
      <c r="AY342" s="6" t="s">
        <v>465</v>
      </c>
      <c r="BE342" s="105">
        <f>IF($U$342="základní",$N$342,0)</f>
        <v>0</v>
      </c>
      <c r="BF342" s="105">
        <f>IF($U$342="snížená",$N$342,0)</f>
        <v>0</v>
      </c>
      <c r="BG342" s="105">
        <f>IF($U$342="zákl. přenesená",$N$342,0)</f>
        <v>0</v>
      </c>
      <c r="BH342" s="105">
        <f>IF($U$342="sníž. přenesená",$N$342,0)</f>
        <v>0</v>
      </c>
      <c r="BI342" s="105">
        <f>IF($U$342="nulová",$N$342,0)</f>
        <v>0</v>
      </c>
      <c r="BJ342" s="64" t="s">
        <v>317</v>
      </c>
      <c r="BK342" s="105">
        <f>ROUND($L$342*$K$342,2)</f>
        <v>0</v>
      </c>
      <c r="BL342" s="64" t="s">
        <v>397</v>
      </c>
      <c r="BM342" s="64" t="s">
        <v>838</v>
      </c>
    </row>
    <row r="343" spans="2:51" s="6" customFormat="1" ht="15.75" customHeight="1">
      <c r="B343" s="111"/>
      <c r="E343" s="113"/>
      <c r="F343" s="268" t="s">
        <v>839</v>
      </c>
      <c r="G343" s="269"/>
      <c r="H343" s="269"/>
      <c r="I343" s="269"/>
      <c r="K343" s="114">
        <v>0.6</v>
      </c>
      <c r="S343" s="111"/>
      <c r="T343" s="115"/>
      <c r="AA343" s="116"/>
      <c r="AT343" s="112" t="s">
        <v>473</v>
      </c>
      <c r="AU343" s="112" t="s">
        <v>370</v>
      </c>
      <c r="AV343" s="112" t="s">
        <v>370</v>
      </c>
      <c r="AW343" s="112" t="s">
        <v>420</v>
      </c>
      <c r="AX343" s="112" t="s">
        <v>317</v>
      </c>
      <c r="AY343" s="112" t="s">
        <v>465</v>
      </c>
    </row>
    <row r="344" spans="2:65" s="6" customFormat="1" ht="15.75" customHeight="1">
      <c r="B344" s="19"/>
      <c r="C344" s="96" t="s">
        <v>840</v>
      </c>
      <c r="D344" s="96" t="s">
        <v>466</v>
      </c>
      <c r="E344" s="97" t="s">
        <v>841</v>
      </c>
      <c r="F344" s="262" t="s">
        <v>842</v>
      </c>
      <c r="G344" s="263"/>
      <c r="H344" s="263"/>
      <c r="I344" s="263"/>
      <c r="J344" s="99" t="s">
        <v>477</v>
      </c>
      <c r="K344" s="100">
        <v>65.732</v>
      </c>
      <c r="L344" s="264"/>
      <c r="M344" s="263"/>
      <c r="N344" s="265">
        <f>ROUND($L$344*$K$344,2)</f>
        <v>0</v>
      </c>
      <c r="O344" s="263"/>
      <c r="P344" s="263"/>
      <c r="Q344" s="263"/>
      <c r="R344" s="216" t="s">
        <v>163</v>
      </c>
      <c r="S344" s="19"/>
      <c r="T344" s="101"/>
      <c r="U344" s="102" t="s">
        <v>333</v>
      </c>
      <c r="X344" s="103">
        <v>0.0002</v>
      </c>
      <c r="Y344" s="103">
        <f>$X$344*$K$344</f>
        <v>0.0131464</v>
      </c>
      <c r="Z344" s="103">
        <v>0</v>
      </c>
      <c r="AA344" s="104">
        <f>$Z$344*$K$344</f>
        <v>0</v>
      </c>
      <c r="AR344" s="64" t="s">
        <v>397</v>
      </c>
      <c r="AT344" s="64" t="s">
        <v>466</v>
      </c>
      <c r="AU344" s="64" t="s">
        <v>370</v>
      </c>
      <c r="AY344" s="6" t="s">
        <v>465</v>
      </c>
      <c r="BE344" s="105">
        <f>IF($U$344="základní",$N$344,0)</f>
        <v>0</v>
      </c>
      <c r="BF344" s="105">
        <f>IF($U$344="snížená",$N$344,0)</f>
        <v>0</v>
      </c>
      <c r="BG344" s="105">
        <f>IF($U$344="zákl. přenesená",$N$344,0)</f>
        <v>0</v>
      </c>
      <c r="BH344" s="105">
        <f>IF($U$344="sníž. přenesená",$N$344,0)</f>
        <v>0</v>
      </c>
      <c r="BI344" s="105">
        <f>IF($U$344="nulová",$N$344,0)</f>
        <v>0</v>
      </c>
      <c r="BJ344" s="64" t="s">
        <v>317</v>
      </c>
      <c r="BK344" s="105">
        <f>ROUND($L$344*$K$344,2)</f>
        <v>0</v>
      </c>
      <c r="BL344" s="64" t="s">
        <v>397</v>
      </c>
      <c r="BM344" s="64" t="s">
        <v>843</v>
      </c>
    </row>
    <row r="345" spans="2:51" s="6" customFormat="1" ht="15.75" customHeight="1">
      <c r="B345" s="111"/>
      <c r="E345" s="113"/>
      <c r="F345" s="268" t="s">
        <v>844</v>
      </c>
      <c r="G345" s="269"/>
      <c r="H345" s="269"/>
      <c r="I345" s="269"/>
      <c r="K345" s="114">
        <v>65.732</v>
      </c>
      <c r="S345" s="111"/>
      <c r="T345" s="115"/>
      <c r="AA345" s="116"/>
      <c r="AT345" s="112" t="s">
        <v>473</v>
      </c>
      <c r="AU345" s="112" t="s">
        <v>370</v>
      </c>
      <c r="AV345" s="112" t="s">
        <v>370</v>
      </c>
      <c r="AW345" s="112" t="s">
        <v>420</v>
      </c>
      <c r="AX345" s="112" t="s">
        <v>317</v>
      </c>
      <c r="AY345" s="112" t="s">
        <v>465</v>
      </c>
    </row>
    <row r="346" spans="2:65" s="6" customFormat="1" ht="27" customHeight="1">
      <c r="B346" s="19"/>
      <c r="C346" s="96" t="s">
        <v>845</v>
      </c>
      <c r="D346" s="96" t="s">
        <v>466</v>
      </c>
      <c r="E346" s="97" t="s">
        <v>846</v>
      </c>
      <c r="F346" s="262" t="s">
        <v>847</v>
      </c>
      <c r="G346" s="263"/>
      <c r="H346" s="263"/>
      <c r="I346" s="263"/>
      <c r="J346" s="99" t="s">
        <v>477</v>
      </c>
      <c r="K346" s="100">
        <v>6.93</v>
      </c>
      <c r="L346" s="264"/>
      <c r="M346" s="263"/>
      <c r="N346" s="265">
        <f>ROUND($L$346*$K$346,2)</f>
        <v>0</v>
      </c>
      <c r="O346" s="263"/>
      <c r="P346" s="263"/>
      <c r="Q346" s="263"/>
      <c r="R346" s="216" t="s">
        <v>163</v>
      </c>
      <c r="S346" s="19"/>
      <c r="T346" s="101"/>
      <c r="U346" s="102" t="s">
        <v>333</v>
      </c>
      <c r="X346" s="103">
        <v>0</v>
      </c>
      <c r="Y346" s="103">
        <f>$X$346*$K$346</f>
        <v>0</v>
      </c>
      <c r="Z346" s="103">
        <v>0</v>
      </c>
      <c r="AA346" s="104">
        <f>$Z$346*$K$346</f>
        <v>0</v>
      </c>
      <c r="AR346" s="64" t="s">
        <v>397</v>
      </c>
      <c r="AT346" s="64" t="s">
        <v>466</v>
      </c>
      <c r="AU346" s="64" t="s">
        <v>370</v>
      </c>
      <c r="AY346" s="6" t="s">
        <v>465</v>
      </c>
      <c r="BE346" s="105">
        <f>IF($U$346="základní",$N$346,0)</f>
        <v>0</v>
      </c>
      <c r="BF346" s="105">
        <f>IF($U$346="snížená",$N$346,0)</f>
        <v>0</v>
      </c>
      <c r="BG346" s="105">
        <f>IF($U$346="zákl. přenesená",$N$346,0)</f>
        <v>0</v>
      </c>
      <c r="BH346" s="105">
        <f>IF($U$346="sníž. přenesená",$N$346,0)</f>
        <v>0</v>
      </c>
      <c r="BI346" s="105">
        <f>IF($U$346="nulová",$N$346,0)</f>
        <v>0</v>
      </c>
      <c r="BJ346" s="64" t="s">
        <v>317</v>
      </c>
      <c r="BK346" s="105">
        <f>ROUND($L$346*$K$346,2)</f>
        <v>0</v>
      </c>
      <c r="BL346" s="64" t="s">
        <v>397</v>
      </c>
      <c r="BM346" s="64" t="s">
        <v>848</v>
      </c>
    </row>
    <row r="347" spans="2:51" s="6" customFormat="1" ht="15.75" customHeight="1">
      <c r="B347" s="106"/>
      <c r="E347" s="107"/>
      <c r="F347" s="266" t="s">
        <v>819</v>
      </c>
      <c r="G347" s="267"/>
      <c r="H347" s="267"/>
      <c r="I347" s="267"/>
      <c r="K347" s="108"/>
      <c r="S347" s="106"/>
      <c r="T347" s="109"/>
      <c r="AA347" s="110"/>
      <c r="AT347" s="108" t="s">
        <v>473</v>
      </c>
      <c r="AU347" s="108" t="s">
        <v>370</v>
      </c>
      <c r="AV347" s="108" t="s">
        <v>317</v>
      </c>
      <c r="AW347" s="108" t="s">
        <v>420</v>
      </c>
      <c r="AX347" s="108" t="s">
        <v>363</v>
      </c>
      <c r="AY347" s="108" t="s">
        <v>465</v>
      </c>
    </row>
    <row r="348" spans="2:51" s="6" customFormat="1" ht="15.75" customHeight="1">
      <c r="B348" s="106"/>
      <c r="E348" s="108"/>
      <c r="F348" s="266" t="s">
        <v>479</v>
      </c>
      <c r="G348" s="267"/>
      <c r="H348" s="267"/>
      <c r="I348" s="267"/>
      <c r="K348" s="108"/>
      <c r="S348" s="106"/>
      <c r="T348" s="109"/>
      <c r="AA348" s="110"/>
      <c r="AT348" s="108" t="s">
        <v>473</v>
      </c>
      <c r="AU348" s="108" t="s">
        <v>370</v>
      </c>
      <c r="AV348" s="108" t="s">
        <v>317</v>
      </c>
      <c r="AW348" s="108" t="s">
        <v>420</v>
      </c>
      <c r="AX348" s="108" t="s">
        <v>363</v>
      </c>
      <c r="AY348" s="108" t="s">
        <v>465</v>
      </c>
    </row>
    <row r="349" spans="2:51" s="6" customFormat="1" ht="15.75" customHeight="1">
      <c r="B349" s="111"/>
      <c r="E349" s="112"/>
      <c r="F349" s="268" t="s">
        <v>820</v>
      </c>
      <c r="G349" s="269"/>
      <c r="H349" s="269"/>
      <c r="I349" s="269"/>
      <c r="K349" s="114">
        <v>4.62</v>
      </c>
      <c r="S349" s="111"/>
      <c r="T349" s="115"/>
      <c r="AA349" s="116"/>
      <c r="AT349" s="112" t="s">
        <v>473</v>
      </c>
      <c r="AU349" s="112" t="s">
        <v>370</v>
      </c>
      <c r="AV349" s="112" t="s">
        <v>370</v>
      </c>
      <c r="AW349" s="112" t="s">
        <v>420</v>
      </c>
      <c r="AX349" s="112" t="s">
        <v>363</v>
      </c>
      <c r="AY349" s="112" t="s">
        <v>465</v>
      </c>
    </row>
    <row r="350" spans="2:51" s="6" customFormat="1" ht="15.75" customHeight="1">
      <c r="B350" s="106"/>
      <c r="E350" s="108"/>
      <c r="F350" s="266" t="s">
        <v>821</v>
      </c>
      <c r="G350" s="267"/>
      <c r="H350" s="267"/>
      <c r="I350" s="267"/>
      <c r="K350" s="108"/>
      <c r="S350" s="106"/>
      <c r="T350" s="109"/>
      <c r="AA350" s="110"/>
      <c r="AT350" s="108" t="s">
        <v>473</v>
      </c>
      <c r="AU350" s="108" t="s">
        <v>370</v>
      </c>
      <c r="AV350" s="108" t="s">
        <v>317</v>
      </c>
      <c r="AW350" s="108" t="s">
        <v>420</v>
      </c>
      <c r="AX350" s="108" t="s">
        <v>363</v>
      </c>
      <c r="AY350" s="108" t="s">
        <v>465</v>
      </c>
    </row>
    <row r="351" spans="2:51" s="6" customFormat="1" ht="15.75" customHeight="1">
      <c r="B351" s="111"/>
      <c r="E351" s="112"/>
      <c r="F351" s="268" t="s">
        <v>822</v>
      </c>
      <c r="G351" s="269"/>
      <c r="H351" s="269"/>
      <c r="I351" s="269"/>
      <c r="K351" s="114">
        <v>2.31</v>
      </c>
      <c r="S351" s="111"/>
      <c r="T351" s="115"/>
      <c r="AA351" s="116"/>
      <c r="AT351" s="112" t="s">
        <v>473</v>
      </c>
      <c r="AU351" s="112" t="s">
        <v>370</v>
      </c>
      <c r="AV351" s="112" t="s">
        <v>370</v>
      </c>
      <c r="AW351" s="112" t="s">
        <v>420</v>
      </c>
      <c r="AX351" s="112" t="s">
        <v>363</v>
      </c>
      <c r="AY351" s="112" t="s">
        <v>465</v>
      </c>
    </row>
    <row r="352" spans="2:51" s="6" customFormat="1" ht="15.75" customHeight="1">
      <c r="B352" s="117"/>
      <c r="E352" s="118"/>
      <c r="F352" s="270" t="s">
        <v>498</v>
      </c>
      <c r="G352" s="271"/>
      <c r="H352" s="271"/>
      <c r="I352" s="271"/>
      <c r="K352" s="119">
        <v>6.93</v>
      </c>
      <c r="S352" s="117"/>
      <c r="T352" s="120"/>
      <c r="AA352" s="121"/>
      <c r="AT352" s="118" t="s">
        <v>473</v>
      </c>
      <c r="AU352" s="118" t="s">
        <v>370</v>
      </c>
      <c r="AV352" s="118" t="s">
        <v>470</v>
      </c>
      <c r="AW352" s="118" t="s">
        <v>420</v>
      </c>
      <c r="AX352" s="118" t="s">
        <v>317</v>
      </c>
      <c r="AY352" s="118" t="s">
        <v>465</v>
      </c>
    </row>
    <row r="353" spans="2:65" s="6" customFormat="1" ht="27" customHeight="1">
      <c r="B353" s="19"/>
      <c r="C353" s="96" t="s">
        <v>849</v>
      </c>
      <c r="D353" s="96" t="s">
        <v>466</v>
      </c>
      <c r="E353" s="97" t="s">
        <v>850</v>
      </c>
      <c r="F353" s="262" t="s">
        <v>851</v>
      </c>
      <c r="G353" s="263"/>
      <c r="H353" s="263"/>
      <c r="I353" s="263"/>
      <c r="J353" s="99" t="s">
        <v>477</v>
      </c>
      <c r="K353" s="100">
        <v>40.9</v>
      </c>
      <c r="L353" s="264"/>
      <c r="M353" s="263"/>
      <c r="N353" s="265">
        <f>ROUND($L$353*$K$353,2)</f>
        <v>0</v>
      </c>
      <c r="O353" s="263"/>
      <c r="P353" s="263"/>
      <c r="Q353" s="263"/>
      <c r="R353" s="216" t="s">
        <v>163</v>
      </c>
      <c r="S353" s="19"/>
      <c r="T353" s="101"/>
      <c r="U353" s="102" t="s">
        <v>333</v>
      </c>
      <c r="X353" s="103">
        <v>0.01282</v>
      </c>
      <c r="Y353" s="103">
        <f>$X$353*$K$353</f>
        <v>0.524338</v>
      </c>
      <c r="Z353" s="103">
        <v>0</v>
      </c>
      <c r="AA353" s="104">
        <f>$Z$353*$K$353</f>
        <v>0</v>
      </c>
      <c r="AR353" s="64" t="s">
        <v>397</v>
      </c>
      <c r="AT353" s="64" t="s">
        <v>466</v>
      </c>
      <c r="AU353" s="64" t="s">
        <v>370</v>
      </c>
      <c r="AY353" s="6" t="s">
        <v>465</v>
      </c>
      <c r="BE353" s="105">
        <f>IF($U$353="základní",$N$353,0)</f>
        <v>0</v>
      </c>
      <c r="BF353" s="105">
        <f>IF($U$353="snížená",$N$353,0)</f>
        <v>0</v>
      </c>
      <c r="BG353" s="105">
        <f>IF($U$353="zákl. přenesená",$N$353,0)</f>
        <v>0</v>
      </c>
      <c r="BH353" s="105">
        <f>IF($U$353="sníž. přenesená",$N$353,0)</f>
        <v>0</v>
      </c>
      <c r="BI353" s="105">
        <f>IF($U$353="nulová",$N$353,0)</f>
        <v>0</v>
      </c>
      <c r="BJ353" s="64" t="s">
        <v>317</v>
      </c>
      <c r="BK353" s="105">
        <f>ROUND($L$353*$K$353,2)</f>
        <v>0</v>
      </c>
      <c r="BL353" s="64" t="s">
        <v>397</v>
      </c>
      <c r="BM353" s="64" t="s">
        <v>852</v>
      </c>
    </row>
    <row r="354" spans="2:51" s="6" customFormat="1" ht="15.75" customHeight="1">
      <c r="B354" s="106"/>
      <c r="E354" s="107"/>
      <c r="F354" s="266" t="s">
        <v>548</v>
      </c>
      <c r="G354" s="267"/>
      <c r="H354" s="267"/>
      <c r="I354" s="267"/>
      <c r="K354" s="108"/>
      <c r="S354" s="106"/>
      <c r="T354" s="109"/>
      <c r="AA354" s="110"/>
      <c r="AT354" s="108" t="s">
        <v>473</v>
      </c>
      <c r="AU354" s="108" t="s">
        <v>370</v>
      </c>
      <c r="AV354" s="108" t="s">
        <v>317</v>
      </c>
      <c r="AW354" s="108" t="s">
        <v>420</v>
      </c>
      <c r="AX354" s="108" t="s">
        <v>363</v>
      </c>
      <c r="AY354" s="108" t="s">
        <v>465</v>
      </c>
    </row>
    <row r="355" spans="2:51" s="6" customFormat="1" ht="15.75" customHeight="1">
      <c r="B355" s="111"/>
      <c r="E355" s="112" t="s">
        <v>404</v>
      </c>
      <c r="F355" s="268" t="s">
        <v>550</v>
      </c>
      <c r="G355" s="269"/>
      <c r="H355" s="269"/>
      <c r="I355" s="269"/>
      <c r="K355" s="114">
        <v>40.9</v>
      </c>
      <c r="S355" s="111"/>
      <c r="T355" s="115"/>
      <c r="AA355" s="116"/>
      <c r="AT355" s="112" t="s">
        <v>473</v>
      </c>
      <c r="AU355" s="112" t="s">
        <v>370</v>
      </c>
      <c r="AV355" s="112" t="s">
        <v>370</v>
      </c>
      <c r="AW355" s="112" t="s">
        <v>420</v>
      </c>
      <c r="AX355" s="112" t="s">
        <v>317</v>
      </c>
      <c r="AY355" s="112" t="s">
        <v>465</v>
      </c>
    </row>
    <row r="356" spans="2:65" s="6" customFormat="1" ht="27" customHeight="1">
      <c r="B356" s="19"/>
      <c r="C356" s="96" t="s">
        <v>853</v>
      </c>
      <c r="D356" s="96" t="s">
        <v>466</v>
      </c>
      <c r="E356" s="97" t="s">
        <v>854</v>
      </c>
      <c r="F356" s="262" t="s">
        <v>855</v>
      </c>
      <c r="G356" s="263"/>
      <c r="H356" s="263"/>
      <c r="I356" s="263"/>
      <c r="J356" s="99" t="s">
        <v>477</v>
      </c>
      <c r="K356" s="100">
        <v>15.9</v>
      </c>
      <c r="L356" s="264"/>
      <c r="M356" s="263"/>
      <c r="N356" s="265">
        <f>ROUND($L$356*$K$356,2)</f>
        <v>0</v>
      </c>
      <c r="O356" s="263"/>
      <c r="P356" s="263"/>
      <c r="Q356" s="263"/>
      <c r="R356" s="216" t="s">
        <v>163</v>
      </c>
      <c r="S356" s="19"/>
      <c r="T356" s="101"/>
      <c r="U356" s="102" t="s">
        <v>333</v>
      </c>
      <c r="X356" s="103">
        <v>0.01292</v>
      </c>
      <c r="Y356" s="103">
        <f>$X$356*$K$356</f>
        <v>0.205428</v>
      </c>
      <c r="Z356" s="103">
        <v>0</v>
      </c>
      <c r="AA356" s="104">
        <f>$Z$356*$K$356</f>
        <v>0</v>
      </c>
      <c r="AR356" s="64" t="s">
        <v>397</v>
      </c>
      <c r="AT356" s="64" t="s">
        <v>466</v>
      </c>
      <c r="AU356" s="64" t="s">
        <v>370</v>
      </c>
      <c r="AY356" s="6" t="s">
        <v>465</v>
      </c>
      <c r="BE356" s="105">
        <f>IF($U$356="základní",$N$356,0)</f>
        <v>0</v>
      </c>
      <c r="BF356" s="105">
        <f>IF($U$356="snížená",$N$356,0)</f>
        <v>0</v>
      </c>
      <c r="BG356" s="105">
        <f>IF($U$356="zákl. přenesená",$N$356,0)</f>
        <v>0</v>
      </c>
      <c r="BH356" s="105">
        <f>IF($U$356="sníž. přenesená",$N$356,0)</f>
        <v>0</v>
      </c>
      <c r="BI356" s="105">
        <f>IF($U$356="nulová",$N$356,0)</f>
        <v>0</v>
      </c>
      <c r="BJ356" s="64" t="s">
        <v>317</v>
      </c>
      <c r="BK356" s="105">
        <f>ROUND($L$356*$K$356,2)</f>
        <v>0</v>
      </c>
      <c r="BL356" s="64" t="s">
        <v>397</v>
      </c>
      <c r="BM356" s="64" t="s">
        <v>856</v>
      </c>
    </row>
    <row r="357" spans="2:51" s="6" customFormat="1" ht="15.75" customHeight="1">
      <c r="B357" s="106"/>
      <c r="E357" s="107"/>
      <c r="F357" s="266" t="s">
        <v>857</v>
      </c>
      <c r="G357" s="267"/>
      <c r="H357" s="267"/>
      <c r="I357" s="267"/>
      <c r="K357" s="108"/>
      <c r="S357" s="106"/>
      <c r="T357" s="109"/>
      <c r="AA357" s="110"/>
      <c r="AT357" s="108" t="s">
        <v>473</v>
      </c>
      <c r="AU357" s="108" t="s">
        <v>370</v>
      </c>
      <c r="AV357" s="108" t="s">
        <v>317</v>
      </c>
      <c r="AW357" s="108" t="s">
        <v>420</v>
      </c>
      <c r="AX357" s="108" t="s">
        <v>363</v>
      </c>
      <c r="AY357" s="108" t="s">
        <v>465</v>
      </c>
    </row>
    <row r="358" spans="2:51" s="6" customFormat="1" ht="15.75" customHeight="1">
      <c r="B358" s="111"/>
      <c r="E358" s="112" t="s">
        <v>408</v>
      </c>
      <c r="F358" s="268" t="s">
        <v>858</v>
      </c>
      <c r="G358" s="269"/>
      <c r="H358" s="269"/>
      <c r="I358" s="269"/>
      <c r="K358" s="114">
        <v>15.9</v>
      </c>
      <c r="S358" s="111"/>
      <c r="T358" s="115"/>
      <c r="AA358" s="116"/>
      <c r="AT358" s="112" t="s">
        <v>473</v>
      </c>
      <c r="AU358" s="112" t="s">
        <v>370</v>
      </c>
      <c r="AV358" s="112" t="s">
        <v>370</v>
      </c>
      <c r="AW358" s="112" t="s">
        <v>420</v>
      </c>
      <c r="AX358" s="112" t="s">
        <v>317</v>
      </c>
      <c r="AY358" s="112" t="s">
        <v>465</v>
      </c>
    </row>
    <row r="359" spans="2:65" s="6" customFormat="1" ht="15.75" customHeight="1">
      <c r="B359" s="19"/>
      <c r="C359" s="96" t="s">
        <v>859</v>
      </c>
      <c r="D359" s="96" t="s">
        <v>466</v>
      </c>
      <c r="E359" s="97" t="s">
        <v>860</v>
      </c>
      <c r="F359" s="262" t="s">
        <v>861</v>
      </c>
      <c r="G359" s="263"/>
      <c r="H359" s="263"/>
      <c r="I359" s="263"/>
      <c r="J359" s="99" t="s">
        <v>477</v>
      </c>
      <c r="K359" s="100">
        <v>11</v>
      </c>
      <c r="L359" s="264"/>
      <c r="M359" s="263"/>
      <c r="N359" s="265">
        <f>ROUND($L$359*$K$359,2)</f>
        <v>0</v>
      </c>
      <c r="O359" s="263"/>
      <c r="P359" s="263"/>
      <c r="Q359" s="263"/>
      <c r="R359" s="216" t="s">
        <v>163</v>
      </c>
      <c r="S359" s="19"/>
      <c r="T359" s="101"/>
      <c r="U359" s="102" t="s">
        <v>333</v>
      </c>
      <c r="X359" s="103">
        <v>0.00041</v>
      </c>
      <c r="Y359" s="103">
        <f>$X$359*$K$359</f>
        <v>0.00451</v>
      </c>
      <c r="Z359" s="103">
        <v>0</v>
      </c>
      <c r="AA359" s="104">
        <f>$Z$359*$K$359</f>
        <v>0</v>
      </c>
      <c r="AR359" s="64" t="s">
        <v>397</v>
      </c>
      <c r="AT359" s="64" t="s">
        <v>466</v>
      </c>
      <c r="AU359" s="64" t="s">
        <v>370</v>
      </c>
      <c r="AY359" s="6" t="s">
        <v>465</v>
      </c>
      <c r="BE359" s="105">
        <f>IF($U$359="základní",$N$359,0)</f>
        <v>0</v>
      </c>
      <c r="BF359" s="105">
        <f>IF($U$359="snížená",$N$359,0)</f>
        <v>0</v>
      </c>
      <c r="BG359" s="105">
        <f>IF($U$359="zákl. přenesená",$N$359,0)</f>
        <v>0</v>
      </c>
      <c r="BH359" s="105">
        <f>IF($U$359="sníž. přenesená",$N$359,0)</f>
        <v>0</v>
      </c>
      <c r="BI359" s="105">
        <f>IF($U$359="nulová",$N$359,0)</f>
        <v>0</v>
      </c>
      <c r="BJ359" s="64" t="s">
        <v>317</v>
      </c>
      <c r="BK359" s="105">
        <f>ROUND($L$359*$K$359,2)</f>
        <v>0</v>
      </c>
      <c r="BL359" s="64" t="s">
        <v>397</v>
      </c>
      <c r="BM359" s="64" t="s">
        <v>862</v>
      </c>
    </row>
    <row r="360" spans="2:51" s="6" customFormat="1" ht="15.75" customHeight="1">
      <c r="B360" s="106"/>
      <c r="E360" s="107"/>
      <c r="F360" s="266" t="s">
        <v>863</v>
      </c>
      <c r="G360" s="267"/>
      <c r="H360" s="267"/>
      <c r="I360" s="267"/>
      <c r="K360" s="108"/>
      <c r="S360" s="106"/>
      <c r="T360" s="109"/>
      <c r="AA360" s="110"/>
      <c r="AT360" s="108" t="s">
        <v>473</v>
      </c>
      <c r="AU360" s="108" t="s">
        <v>370</v>
      </c>
      <c r="AV360" s="108" t="s">
        <v>317</v>
      </c>
      <c r="AW360" s="108" t="s">
        <v>420</v>
      </c>
      <c r="AX360" s="108" t="s">
        <v>363</v>
      </c>
      <c r="AY360" s="108" t="s">
        <v>465</v>
      </c>
    </row>
    <row r="361" spans="2:51" s="6" customFormat="1" ht="15.75" customHeight="1">
      <c r="B361" s="111"/>
      <c r="E361" s="112" t="s">
        <v>410</v>
      </c>
      <c r="F361" s="268" t="s">
        <v>864</v>
      </c>
      <c r="G361" s="269"/>
      <c r="H361" s="269"/>
      <c r="I361" s="269"/>
      <c r="K361" s="114">
        <v>11</v>
      </c>
      <c r="S361" s="111"/>
      <c r="T361" s="115"/>
      <c r="AA361" s="116"/>
      <c r="AT361" s="112" t="s">
        <v>473</v>
      </c>
      <c r="AU361" s="112" t="s">
        <v>370</v>
      </c>
      <c r="AV361" s="112" t="s">
        <v>370</v>
      </c>
      <c r="AW361" s="112" t="s">
        <v>420</v>
      </c>
      <c r="AX361" s="112" t="s">
        <v>317</v>
      </c>
      <c r="AY361" s="112" t="s">
        <v>465</v>
      </c>
    </row>
    <row r="362" spans="2:65" s="6" customFormat="1" ht="27" customHeight="1">
      <c r="B362" s="19"/>
      <c r="C362" s="96" t="s">
        <v>413</v>
      </c>
      <c r="D362" s="96" t="s">
        <v>466</v>
      </c>
      <c r="E362" s="97" t="s">
        <v>865</v>
      </c>
      <c r="F362" s="262" t="s">
        <v>866</v>
      </c>
      <c r="G362" s="263"/>
      <c r="H362" s="263"/>
      <c r="I362" s="263"/>
      <c r="J362" s="99" t="s">
        <v>607</v>
      </c>
      <c r="K362" s="100">
        <v>112.75</v>
      </c>
      <c r="L362" s="264"/>
      <c r="M362" s="263"/>
      <c r="N362" s="265">
        <f>ROUND($L$362*$K$362,2)</f>
        <v>0</v>
      </c>
      <c r="O362" s="263"/>
      <c r="P362" s="263"/>
      <c r="Q362" s="263"/>
      <c r="R362" s="216" t="s">
        <v>163</v>
      </c>
      <c r="S362" s="19"/>
      <c r="T362" s="101"/>
      <c r="U362" s="102" t="s">
        <v>333</v>
      </c>
      <c r="X362" s="103">
        <v>0.00026</v>
      </c>
      <c r="Y362" s="103">
        <f>$X$362*$K$362</f>
        <v>0.029314999999999997</v>
      </c>
      <c r="Z362" s="103">
        <v>0</v>
      </c>
      <c r="AA362" s="104">
        <f>$Z$362*$K$362</f>
        <v>0</v>
      </c>
      <c r="AR362" s="64" t="s">
        <v>397</v>
      </c>
      <c r="AT362" s="64" t="s">
        <v>466</v>
      </c>
      <c r="AU362" s="64" t="s">
        <v>370</v>
      </c>
      <c r="AY362" s="6" t="s">
        <v>465</v>
      </c>
      <c r="BE362" s="105">
        <f>IF($U$362="základní",$N$362,0)</f>
        <v>0</v>
      </c>
      <c r="BF362" s="105">
        <f>IF($U$362="snížená",$N$362,0)</f>
        <v>0</v>
      </c>
      <c r="BG362" s="105">
        <f>IF($U$362="zákl. přenesená",$N$362,0)</f>
        <v>0</v>
      </c>
      <c r="BH362" s="105">
        <f>IF($U$362="sníž. přenesená",$N$362,0)</f>
        <v>0</v>
      </c>
      <c r="BI362" s="105">
        <f>IF($U$362="nulová",$N$362,0)</f>
        <v>0</v>
      </c>
      <c r="BJ362" s="64" t="s">
        <v>317</v>
      </c>
      <c r="BK362" s="105">
        <f>ROUND($L$362*$K$362,2)</f>
        <v>0</v>
      </c>
      <c r="BL362" s="64" t="s">
        <v>397</v>
      </c>
      <c r="BM362" s="64" t="s">
        <v>867</v>
      </c>
    </row>
    <row r="363" spans="2:51" s="6" customFormat="1" ht="15.75" customHeight="1">
      <c r="B363" s="106"/>
      <c r="E363" s="107"/>
      <c r="F363" s="266" t="s">
        <v>479</v>
      </c>
      <c r="G363" s="267"/>
      <c r="H363" s="267"/>
      <c r="I363" s="267"/>
      <c r="K363" s="108"/>
      <c r="S363" s="106"/>
      <c r="T363" s="109"/>
      <c r="AA363" s="110"/>
      <c r="AT363" s="108" t="s">
        <v>473</v>
      </c>
      <c r="AU363" s="108" t="s">
        <v>370</v>
      </c>
      <c r="AV363" s="108" t="s">
        <v>317</v>
      </c>
      <c r="AW363" s="108" t="s">
        <v>420</v>
      </c>
      <c r="AX363" s="108" t="s">
        <v>363</v>
      </c>
      <c r="AY363" s="108" t="s">
        <v>465</v>
      </c>
    </row>
    <row r="364" spans="2:51" s="6" customFormat="1" ht="15.75" customHeight="1">
      <c r="B364" s="111"/>
      <c r="E364" s="112"/>
      <c r="F364" s="268" t="s">
        <v>868</v>
      </c>
      <c r="G364" s="269"/>
      <c r="H364" s="269"/>
      <c r="I364" s="269"/>
      <c r="K364" s="114">
        <v>15.3</v>
      </c>
      <c r="S364" s="111"/>
      <c r="T364" s="115"/>
      <c r="AA364" s="116"/>
      <c r="AT364" s="112" t="s">
        <v>473</v>
      </c>
      <c r="AU364" s="112" t="s">
        <v>370</v>
      </c>
      <c r="AV364" s="112" t="s">
        <v>370</v>
      </c>
      <c r="AW364" s="112" t="s">
        <v>420</v>
      </c>
      <c r="AX364" s="112" t="s">
        <v>363</v>
      </c>
      <c r="AY364" s="112" t="s">
        <v>465</v>
      </c>
    </row>
    <row r="365" spans="2:51" s="6" customFormat="1" ht="15.75" customHeight="1">
      <c r="B365" s="111"/>
      <c r="E365" s="112"/>
      <c r="F365" s="268" t="s">
        <v>869</v>
      </c>
      <c r="G365" s="269"/>
      <c r="H365" s="269"/>
      <c r="I365" s="269"/>
      <c r="K365" s="114">
        <v>8.6</v>
      </c>
      <c r="S365" s="111"/>
      <c r="T365" s="115"/>
      <c r="AA365" s="116"/>
      <c r="AT365" s="112" t="s">
        <v>473</v>
      </c>
      <c r="AU365" s="112" t="s">
        <v>370</v>
      </c>
      <c r="AV365" s="112" t="s">
        <v>370</v>
      </c>
      <c r="AW365" s="112" t="s">
        <v>420</v>
      </c>
      <c r="AX365" s="112" t="s">
        <v>363</v>
      </c>
      <c r="AY365" s="112" t="s">
        <v>465</v>
      </c>
    </row>
    <row r="366" spans="2:51" s="6" customFormat="1" ht="15.75" customHeight="1">
      <c r="B366" s="111"/>
      <c r="E366" s="112"/>
      <c r="F366" s="268" t="s">
        <v>870</v>
      </c>
      <c r="G366" s="269"/>
      <c r="H366" s="269"/>
      <c r="I366" s="269"/>
      <c r="K366" s="114">
        <v>5.8</v>
      </c>
      <c r="S366" s="111"/>
      <c r="T366" s="115"/>
      <c r="AA366" s="116"/>
      <c r="AT366" s="112" t="s">
        <v>473</v>
      </c>
      <c r="AU366" s="112" t="s">
        <v>370</v>
      </c>
      <c r="AV366" s="112" t="s">
        <v>370</v>
      </c>
      <c r="AW366" s="112" t="s">
        <v>420</v>
      </c>
      <c r="AX366" s="112" t="s">
        <v>363</v>
      </c>
      <c r="AY366" s="112" t="s">
        <v>465</v>
      </c>
    </row>
    <row r="367" spans="2:51" s="6" customFormat="1" ht="15.75" customHeight="1">
      <c r="B367" s="111"/>
      <c r="E367" s="112"/>
      <c r="F367" s="268" t="s">
        <v>871</v>
      </c>
      <c r="G367" s="269"/>
      <c r="H367" s="269"/>
      <c r="I367" s="269"/>
      <c r="K367" s="114">
        <v>4.5</v>
      </c>
      <c r="S367" s="111"/>
      <c r="T367" s="115"/>
      <c r="AA367" s="116"/>
      <c r="AT367" s="112" t="s">
        <v>473</v>
      </c>
      <c r="AU367" s="112" t="s">
        <v>370</v>
      </c>
      <c r="AV367" s="112" t="s">
        <v>370</v>
      </c>
      <c r="AW367" s="112" t="s">
        <v>420</v>
      </c>
      <c r="AX367" s="112" t="s">
        <v>363</v>
      </c>
      <c r="AY367" s="112" t="s">
        <v>465</v>
      </c>
    </row>
    <row r="368" spans="2:51" s="6" customFormat="1" ht="15.75" customHeight="1">
      <c r="B368" s="111"/>
      <c r="E368" s="112"/>
      <c r="F368" s="268" t="s">
        <v>872</v>
      </c>
      <c r="G368" s="269"/>
      <c r="H368" s="269"/>
      <c r="I368" s="269"/>
      <c r="K368" s="114">
        <v>12.7</v>
      </c>
      <c r="S368" s="111"/>
      <c r="T368" s="115"/>
      <c r="AA368" s="116"/>
      <c r="AT368" s="112" t="s">
        <v>473</v>
      </c>
      <c r="AU368" s="112" t="s">
        <v>370</v>
      </c>
      <c r="AV368" s="112" t="s">
        <v>370</v>
      </c>
      <c r="AW368" s="112" t="s">
        <v>420</v>
      </c>
      <c r="AX368" s="112" t="s">
        <v>363</v>
      </c>
      <c r="AY368" s="112" t="s">
        <v>465</v>
      </c>
    </row>
    <row r="369" spans="2:51" s="6" customFormat="1" ht="15.75" customHeight="1">
      <c r="B369" s="111"/>
      <c r="E369" s="112"/>
      <c r="F369" s="268" t="s">
        <v>873</v>
      </c>
      <c r="G369" s="269"/>
      <c r="H369" s="269"/>
      <c r="I369" s="269"/>
      <c r="K369" s="114">
        <v>4.5</v>
      </c>
      <c r="S369" s="111"/>
      <c r="T369" s="115"/>
      <c r="AA369" s="116"/>
      <c r="AT369" s="112" t="s">
        <v>473</v>
      </c>
      <c r="AU369" s="112" t="s">
        <v>370</v>
      </c>
      <c r="AV369" s="112" t="s">
        <v>370</v>
      </c>
      <c r="AW369" s="112" t="s">
        <v>420</v>
      </c>
      <c r="AX369" s="112" t="s">
        <v>363</v>
      </c>
      <c r="AY369" s="112" t="s">
        <v>465</v>
      </c>
    </row>
    <row r="370" spans="2:51" s="6" customFormat="1" ht="15.75" customHeight="1">
      <c r="B370" s="111"/>
      <c r="E370" s="112"/>
      <c r="F370" s="268" t="s">
        <v>874</v>
      </c>
      <c r="G370" s="269"/>
      <c r="H370" s="269"/>
      <c r="I370" s="269"/>
      <c r="K370" s="114">
        <v>10.3</v>
      </c>
      <c r="S370" s="111"/>
      <c r="T370" s="115"/>
      <c r="AA370" s="116"/>
      <c r="AT370" s="112" t="s">
        <v>473</v>
      </c>
      <c r="AU370" s="112" t="s">
        <v>370</v>
      </c>
      <c r="AV370" s="112" t="s">
        <v>370</v>
      </c>
      <c r="AW370" s="112" t="s">
        <v>420</v>
      </c>
      <c r="AX370" s="112" t="s">
        <v>363</v>
      </c>
      <c r="AY370" s="112" t="s">
        <v>465</v>
      </c>
    </row>
    <row r="371" spans="2:51" s="6" customFormat="1" ht="15.75" customHeight="1">
      <c r="B371" s="111"/>
      <c r="E371" s="112"/>
      <c r="F371" s="268" t="s">
        <v>875</v>
      </c>
      <c r="G371" s="269"/>
      <c r="H371" s="269"/>
      <c r="I371" s="269"/>
      <c r="K371" s="114">
        <v>8.05</v>
      </c>
      <c r="S371" s="111"/>
      <c r="T371" s="115"/>
      <c r="AA371" s="116"/>
      <c r="AT371" s="112" t="s">
        <v>473</v>
      </c>
      <c r="AU371" s="112" t="s">
        <v>370</v>
      </c>
      <c r="AV371" s="112" t="s">
        <v>370</v>
      </c>
      <c r="AW371" s="112" t="s">
        <v>420</v>
      </c>
      <c r="AX371" s="112" t="s">
        <v>363</v>
      </c>
      <c r="AY371" s="112" t="s">
        <v>465</v>
      </c>
    </row>
    <row r="372" spans="2:51" s="6" customFormat="1" ht="15.75" customHeight="1">
      <c r="B372" s="111"/>
      <c r="E372" s="112"/>
      <c r="F372" s="268" t="s">
        <v>876</v>
      </c>
      <c r="G372" s="269"/>
      <c r="H372" s="269"/>
      <c r="I372" s="269"/>
      <c r="K372" s="114">
        <v>43</v>
      </c>
      <c r="S372" s="111"/>
      <c r="T372" s="115"/>
      <c r="AA372" s="116"/>
      <c r="AT372" s="112" t="s">
        <v>473</v>
      </c>
      <c r="AU372" s="112" t="s">
        <v>370</v>
      </c>
      <c r="AV372" s="112" t="s">
        <v>370</v>
      </c>
      <c r="AW372" s="112" t="s">
        <v>420</v>
      </c>
      <c r="AX372" s="112" t="s">
        <v>363</v>
      </c>
      <c r="AY372" s="112" t="s">
        <v>465</v>
      </c>
    </row>
    <row r="373" spans="2:51" s="6" customFormat="1" ht="15.75" customHeight="1">
      <c r="B373" s="117"/>
      <c r="E373" s="118"/>
      <c r="F373" s="270" t="s">
        <v>498</v>
      </c>
      <c r="G373" s="271"/>
      <c r="H373" s="271"/>
      <c r="I373" s="271"/>
      <c r="K373" s="119">
        <v>112.75</v>
      </c>
      <c r="S373" s="117"/>
      <c r="T373" s="120"/>
      <c r="AA373" s="121"/>
      <c r="AT373" s="118" t="s">
        <v>473</v>
      </c>
      <c r="AU373" s="118" t="s">
        <v>370</v>
      </c>
      <c r="AV373" s="118" t="s">
        <v>470</v>
      </c>
      <c r="AW373" s="118" t="s">
        <v>420</v>
      </c>
      <c r="AX373" s="118" t="s">
        <v>317</v>
      </c>
      <c r="AY373" s="118" t="s">
        <v>465</v>
      </c>
    </row>
    <row r="374" spans="2:65" s="6" customFormat="1" ht="15.75" customHeight="1">
      <c r="B374" s="19"/>
      <c r="C374" s="96" t="s">
        <v>877</v>
      </c>
      <c r="D374" s="96" t="s">
        <v>466</v>
      </c>
      <c r="E374" s="97" t="s">
        <v>878</v>
      </c>
      <c r="F374" s="262" t="s">
        <v>879</v>
      </c>
      <c r="G374" s="263"/>
      <c r="H374" s="263"/>
      <c r="I374" s="263"/>
      <c r="J374" s="99" t="s">
        <v>477</v>
      </c>
      <c r="K374" s="100">
        <v>155.2</v>
      </c>
      <c r="L374" s="264"/>
      <c r="M374" s="263"/>
      <c r="N374" s="265">
        <f>ROUND($L$374*$K$374,2)</f>
        <v>0</v>
      </c>
      <c r="O374" s="263"/>
      <c r="P374" s="263"/>
      <c r="Q374" s="263"/>
      <c r="R374" s="216" t="s">
        <v>163</v>
      </c>
      <c r="S374" s="19"/>
      <c r="T374" s="101"/>
      <c r="U374" s="102" t="s">
        <v>333</v>
      </c>
      <c r="X374" s="103">
        <v>0.0001</v>
      </c>
      <c r="Y374" s="103">
        <f>$X$374*$K$374</f>
        <v>0.015519999999999999</v>
      </c>
      <c r="Z374" s="103">
        <v>0</v>
      </c>
      <c r="AA374" s="104">
        <f>$Z$374*$K$374</f>
        <v>0</v>
      </c>
      <c r="AR374" s="64" t="s">
        <v>397</v>
      </c>
      <c r="AT374" s="64" t="s">
        <v>466</v>
      </c>
      <c r="AU374" s="64" t="s">
        <v>370</v>
      </c>
      <c r="AY374" s="6" t="s">
        <v>465</v>
      </c>
      <c r="BE374" s="105">
        <f>IF($U$374="základní",$N$374,0)</f>
        <v>0</v>
      </c>
      <c r="BF374" s="105">
        <f>IF($U$374="snížená",$N$374,0)</f>
        <v>0</v>
      </c>
      <c r="BG374" s="105">
        <f>IF($U$374="zákl. přenesená",$N$374,0)</f>
        <v>0</v>
      </c>
      <c r="BH374" s="105">
        <f>IF($U$374="sníž. přenesená",$N$374,0)</f>
        <v>0</v>
      </c>
      <c r="BI374" s="105">
        <f>IF($U$374="nulová",$N$374,0)</f>
        <v>0</v>
      </c>
      <c r="BJ374" s="64" t="s">
        <v>317</v>
      </c>
      <c r="BK374" s="105">
        <f>ROUND($L$374*$K$374,2)</f>
        <v>0</v>
      </c>
      <c r="BL374" s="64" t="s">
        <v>397</v>
      </c>
      <c r="BM374" s="64" t="s">
        <v>880</v>
      </c>
    </row>
    <row r="375" spans="2:51" s="6" customFormat="1" ht="15.75" customHeight="1">
      <c r="B375" s="111"/>
      <c r="E375" s="113"/>
      <c r="F375" s="268" t="s">
        <v>881</v>
      </c>
      <c r="G375" s="269"/>
      <c r="H375" s="269"/>
      <c r="I375" s="269"/>
      <c r="K375" s="114">
        <v>155.2</v>
      </c>
      <c r="S375" s="111"/>
      <c r="T375" s="115"/>
      <c r="AA375" s="116"/>
      <c r="AT375" s="112" t="s">
        <v>473</v>
      </c>
      <c r="AU375" s="112" t="s">
        <v>370</v>
      </c>
      <c r="AV375" s="112" t="s">
        <v>370</v>
      </c>
      <c r="AW375" s="112" t="s">
        <v>420</v>
      </c>
      <c r="AX375" s="112" t="s">
        <v>317</v>
      </c>
      <c r="AY375" s="112" t="s">
        <v>465</v>
      </c>
    </row>
    <row r="376" spans="2:65" s="6" customFormat="1" ht="27" customHeight="1">
      <c r="B376" s="19"/>
      <c r="C376" s="96" t="s">
        <v>882</v>
      </c>
      <c r="D376" s="96" t="s">
        <v>466</v>
      </c>
      <c r="E376" s="97" t="s">
        <v>883</v>
      </c>
      <c r="F376" s="262" t="s">
        <v>884</v>
      </c>
      <c r="G376" s="263"/>
      <c r="H376" s="263"/>
      <c r="I376" s="263"/>
      <c r="J376" s="99" t="s">
        <v>477</v>
      </c>
      <c r="K376" s="100">
        <v>11</v>
      </c>
      <c r="L376" s="264"/>
      <c r="M376" s="263"/>
      <c r="N376" s="265">
        <f>ROUND($L$376*$K$376,2)</f>
        <v>0</v>
      </c>
      <c r="O376" s="263"/>
      <c r="P376" s="263"/>
      <c r="Q376" s="263"/>
      <c r="R376" s="216" t="s">
        <v>163</v>
      </c>
      <c r="S376" s="19"/>
      <c r="T376" s="101"/>
      <c r="U376" s="102" t="s">
        <v>333</v>
      </c>
      <c r="X376" s="103">
        <v>0</v>
      </c>
      <c r="Y376" s="103">
        <f>$X$376*$K$376</f>
        <v>0</v>
      </c>
      <c r="Z376" s="103">
        <v>0.0112</v>
      </c>
      <c r="AA376" s="104">
        <f>$Z$376*$K$376</f>
        <v>0.1232</v>
      </c>
      <c r="AR376" s="64" t="s">
        <v>397</v>
      </c>
      <c r="AT376" s="64" t="s">
        <v>466</v>
      </c>
      <c r="AU376" s="64" t="s">
        <v>370</v>
      </c>
      <c r="AY376" s="6" t="s">
        <v>465</v>
      </c>
      <c r="BE376" s="105">
        <f>IF($U$376="základní",$N$376,0)</f>
        <v>0</v>
      </c>
      <c r="BF376" s="105">
        <f>IF($U$376="snížená",$N$376,0)</f>
        <v>0</v>
      </c>
      <c r="BG376" s="105">
        <f>IF($U$376="zákl. přenesená",$N$376,0)</f>
        <v>0</v>
      </c>
      <c r="BH376" s="105">
        <f>IF($U$376="sníž. přenesená",$N$376,0)</f>
        <v>0</v>
      </c>
      <c r="BI376" s="105">
        <f>IF($U$376="nulová",$N$376,0)</f>
        <v>0</v>
      </c>
      <c r="BJ376" s="64" t="s">
        <v>317</v>
      </c>
      <c r="BK376" s="105">
        <f>ROUND($L$376*$K$376,2)</f>
        <v>0</v>
      </c>
      <c r="BL376" s="64" t="s">
        <v>397</v>
      </c>
      <c r="BM376" s="64" t="s">
        <v>885</v>
      </c>
    </row>
    <row r="377" spans="2:51" s="6" customFormat="1" ht="15.75" customHeight="1">
      <c r="B377" s="106"/>
      <c r="E377" s="107"/>
      <c r="F377" s="266" t="s">
        <v>863</v>
      </c>
      <c r="G377" s="267"/>
      <c r="H377" s="267"/>
      <c r="I377" s="267"/>
      <c r="K377" s="108"/>
      <c r="S377" s="106"/>
      <c r="T377" s="109"/>
      <c r="AA377" s="110"/>
      <c r="AT377" s="108" t="s">
        <v>473</v>
      </c>
      <c r="AU377" s="108" t="s">
        <v>370</v>
      </c>
      <c r="AV377" s="108" t="s">
        <v>317</v>
      </c>
      <c r="AW377" s="108" t="s">
        <v>420</v>
      </c>
      <c r="AX377" s="108" t="s">
        <v>363</v>
      </c>
      <c r="AY377" s="108" t="s">
        <v>465</v>
      </c>
    </row>
    <row r="378" spans="2:51" s="6" customFormat="1" ht="15.75" customHeight="1">
      <c r="B378" s="111"/>
      <c r="E378" s="112"/>
      <c r="F378" s="268" t="s">
        <v>864</v>
      </c>
      <c r="G378" s="269"/>
      <c r="H378" s="269"/>
      <c r="I378" s="269"/>
      <c r="K378" s="114">
        <v>11</v>
      </c>
      <c r="S378" s="111"/>
      <c r="T378" s="115"/>
      <c r="AA378" s="116"/>
      <c r="AT378" s="112" t="s">
        <v>473</v>
      </c>
      <c r="AU378" s="112" t="s">
        <v>370</v>
      </c>
      <c r="AV378" s="112" t="s">
        <v>370</v>
      </c>
      <c r="AW378" s="112" t="s">
        <v>420</v>
      </c>
      <c r="AX378" s="112" t="s">
        <v>317</v>
      </c>
      <c r="AY378" s="112" t="s">
        <v>465</v>
      </c>
    </row>
    <row r="379" spans="2:65" s="6" customFormat="1" ht="27" customHeight="1">
      <c r="B379" s="19"/>
      <c r="C379" s="96" t="s">
        <v>886</v>
      </c>
      <c r="D379" s="96" t="s">
        <v>466</v>
      </c>
      <c r="E379" s="97" t="s">
        <v>887</v>
      </c>
      <c r="F379" s="262" t="s">
        <v>888</v>
      </c>
      <c r="G379" s="263"/>
      <c r="H379" s="263"/>
      <c r="I379" s="263"/>
      <c r="J379" s="99" t="s">
        <v>477</v>
      </c>
      <c r="K379" s="100">
        <v>65</v>
      </c>
      <c r="L379" s="264"/>
      <c r="M379" s="263"/>
      <c r="N379" s="265">
        <f>ROUND($L$379*$K$379,2)</f>
        <v>0</v>
      </c>
      <c r="O379" s="263"/>
      <c r="P379" s="263"/>
      <c r="Q379" s="263"/>
      <c r="R379" s="216" t="s">
        <v>163</v>
      </c>
      <c r="S379" s="19"/>
      <c r="T379" s="101"/>
      <c r="U379" s="102" t="s">
        <v>333</v>
      </c>
      <c r="X379" s="103">
        <v>0.00139</v>
      </c>
      <c r="Y379" s="103">
        <f>$X$379*$K$379</f>
        <v>0.09035</v>
      </c>
      <c r="Z379" s="103">
        <v>0</v>
      </c>
      <c r="AA379" s="104">
        <f>$Z$379*$K$379</f>
        <v>0</v>
      </c>
      <c r="AR379" s="64" t="s">
        <v>397</v>
      </c>
      <c r="AT379" s="64" t="s">
        <v>466</v>
      </c>
      <c r="AU379" s="64" t="s">
        <v>370</v>
      </c>
      <c r="AY379" s="6" t="s">
        <v>465</v>
      </c>
      <c r="BE379" s="105">
        <f>IF($U$379="základní",$N$379,0)</f>
        <v>0</v>
      </c>
      <c r="BF379" s="105">
        <f>IF($U$379="snížená",$N$379,0)</f>
        <v>0</v>
      </c>
      <c r="BG379" s="105">
        <f>IF($U$379="zákl. přenesená",$N$379,0)</f>
        <v>0</v>
      </c>
      <c r="BH379" s="105">
        <f>IF($U$379="sníž. přenesená",$N$379,0)</f>
        <v>0</v>
      </c>
      <c r="BI379" s="105">
        <f>IF($U$379="nulová",$N$379,0)</f>
        <v>0</v>
      </c>
      <c r="BJ379" s="64" t="s">
        <v>317</v>
      </c>
      <c r="BK379" s="105">
        <f>ROUND($L$379*$K$379,2)</f>
        <v>0</v>
      </c>
      <c r="BL379" s="64" t="s">
        <v>397</v>
      </c>
      <c r="BM379" s="64" t="s">
        <v>889</v>
      </c>
    </row>
    <row r="380" spans="2:51" s="6" customFormat="1" ht="15.75" customHeight="1">
      <c r="B380" s="106"/>
      <c r="E380" s="107"/>
      <c r="F380" s="266" t="s">
        <v>479</v>
      </c>
      <c r="G380" s="267"/>
      <c r="H380" s="267"/>
      <c r="I380" s="267"/>
      <c r="K380" s="108"/>
      <c r="S380" s="106"/>
      <c r="T380" s="109"/>
      <c r="AA380" s="110"/>
      <c r="AT380" s="108" t="s">
        <v>473</v>
      </c>
      <c r="AU380" s="108" t="s">
        <v>370</v>
      </c>
      <c r="AV380" s="108" t="s">
        <v>317</v>
      </c>
      <c r="AW380" s="108" t="s">
        <v>420</v>
      </c>
      <c r="AX380" s="108" t="s">
        <v>363</v>
      </c>
      <c r="AY380" s="108" t="s">
        <v>465</v>
      </c>
    </row>
    <row r="381" spans="2:51" s="6" customFormat="1" ht="15.75" customHeight="1">
      <c r="B381" s="111"/>
      <c r="E381" s="112" t="s">
        <v>412</v>
      </c>
      <c r="F381" s="268" t="s">
        <v>890</v>
      </c>
      <c r="G381" s="269"/>
      <c r="H381" s="269"/>
      <c r="I381" s="269"/>
      <c r="K381" s="114">
        <v>65</v>
      </c>
      <c r="S381" s="111"/>
      <c r="T381" s="115"/>
      <c r="AA381" s="116"/>
      <c r="AT381" s="112" t="s">
        <v>473</v>
      </c>
      <c r="AU381" s="112" t="s">
        <v>370</v>
      </c>
      <c r="AV381" s="112" t="s">
        <v>370</v>
      </c>
      <c r="AW381" s="112" t="s">
        <v>420</v>
      </c>
      <c r="AX381" s="112" t="s">
        <v>317</v>
      </c>
      <c r="AY381" s="112" t="s">
        <v>465</v>
      </c>
    </row>
    <row r="382" spans="2:65" s="6" customFormat="1" ht="15.75" customHeight="1">
      <c r="B382" s="19"/>
      <c r="C382" s="122" t="s">
        <v>891</v>
      </c>
      <c r="D382" s="122" t="s">
        <v>523</v>
      </c>
      <c r="E382" s="123" t="s">
        <v>892</v>
      </c>
      <c r="F382" s="272" t="s">
        <v>893</v>
      </c>
      <c r="G382" s="273"/>
      <c r="H382" s="273"/>
      <c r="I382" s="273"/>
      <c r="J382" s="124" t="s">
        <v>477</v>
      </c>
      <c r="K382" s="125">
        <v>68.25</v>
      </c>
      <c r="L382" s="274"/>
      <c r="M382" s="273"/>
      <c r="N382" s="275">
        <f>ROUND($L$382*$K$382,2)</f>
        <v>0</v>
      </c>
      <c r="O382" s="263"/>
      <c r="P382" s="263"/>
      <c r="Q382" s="263"/>
      <c r="R382" s="98"/>
      <c r="S382" s="19"/>
      <c r="T382" s="101"/>
      <c r="U382" s="102" t="s">
        <v>333</v>
      </c>
      <c r="X382" s="103">
        <v>0.008</v>
      </c>
      <c r="Y382" s="103">
        <f>$X$382*$K$382</f>
        <v>0.546</v>
      </c>
      <c r="Z382" s="103">
        <v>0</v>
      </c>
      <c r="AA382" s="104">
        <f>$Z$382*$K$382</f>
        <v>0</v>
      </c>
      <c r="AR382" s="64" t="s">
        <v>698</v>
      </c>
      <c r="AT382" s="64" t="s">
        <v>523</v>
      </c>
      <c r="AU382" s="64" t="s">
        <v>370</v>
      </c>
      <c r="AY382" s="6" t="s">
        <v>465</v>
      </c>
      <c r="BE382" s="105">
        <f>IF($U$382="základní",$N$382,0)</f>
        <v>0</v>
      </c>
      <c r="BF382" s="105">
        <f>IF($U$382="snížená",$N$382,0)</f>
        <v>0</v>
      </c>
      <c r="BG382" s="105">
        <f>IF($U$382="zákl. přenesená",$N$382,0)</f>
        <v>0</v>
      </c>
      <c r="BH382" s="105">
        <f>IF($U$382="sníž. přenesená",$N$382,0)</f>
        <v>0</v>
      </c>
      <c r="BI382" s="105">
        <f>IF($U$382="nulová",$N$382,0)</f>
        <v>0</v>
      </c>
      <c r="BJ382" s="64" t="s">
        <v>317</v>
      </c>
      <c r="BK382" s="105">
        <f>ROUND($L$382*$K$382,2)</f>
        <v>0</v>
      </c>
      <c r="BL382" s="64" t="s">
        <v>397</v>
      </c>
      <c r="BM382" s="64" t="s">
        <v>894</v>
      </c>
    </row>
    <row r="383" spans="2:51" s="6" customFormat="1" ht="15.75" customHeight="1">
      <c r="B383" s="111"/>
      <c r="E383" s="113"/>
      <c r="F383" s="268" t="s">
        <v>895</v>
      </c>
      <c r="G383" s="269"/>
      <c r="H383" s="269"/>
      <c r="I383" s="269"/>
      <c r="K383" s="114">
        <v>68.25</v>
      </c>
      <c r="S383" s="111"/>
      <c r="T383" s="115"/>
      <c r="AA383" s="116"/>
      <c r="AT383" s="112" t="s">
        <v>473</v>
      </c>
      <c r="AU383" s="112" t="s">
        <v>370</v>
      </c>
      <c r="AV383" s="112" t="s">
        <v>370</v>
      </c>
      <c r="AW383" s="112" t="s">
        <v>420</v>
      </c>
      <c r="AX383" s="112" t="s">
        <v>317</v>
      </c>
      <c r="AY383" s="112" t="s">
        <v>465</v>
      </c>
    </row>
    <row r="384" spans="2:65" s="6" customFormat="1" ht="39" customHeight="1">
      <c r="B384" s="19"/>
      <c r="C384" s="96" t="s">
        <v>896</v>
      </c>
      <c r="D384" s="96" t="s">
        <v>466</v>
      </c>
      <c r="E384" s="97" t="s">
        <v>897</v>
      </c>
      <c r="F384" s="262" t="s">
        <v>898</v>
      </c>
      <c r="G384" s="263"/>
      <c r="H384" s="263"/>
      <c r="I384" s="263"/>
      <c r="J384" s="99" t="s">
        <v>477</v>
      </c>
      <c r="K384" s="100">
        <v>22.4</v>
      </c>
      <c r="L384" s="264"/>
      <c r="M384" s="263"/>
      <c r="N384" s="265">
        <f>ROUND($L$384*$K$384,2)</f>
        <v>0</v>
      </c>
      <c r="O384" s="263"/>
      <c r="P384" s="263"/>
      <c r="Q384" s="263"/>
      <c r="R384" s="98"/>
      <c r="S384" s="19"/>
      <c r="T384" s="101"/>
      <c r="U384" s="102" t="s">
        <v>333</v>
      </c>
      <c r="X384" s="103">
        <v>0</v>
      </c>
      <c r="Y384" s="103">
        <f>$X$384*$K$384</f>
        <v>0</v>
      </c>
      <c r="Z384" s="103">
        <v>0</v>
      </c>
      <c r="AA384" s="104">
        <f>$Z$384*$K$384</f>
        <v>0</v>
      </c>
      <c r="AR384" s="64" t="s">
        <v>397</v>
      </c>
      <c r="AT384" s="64" t="s">
        <v>466</v>
      </c>
      <c r="AU384" s="64" t="s">
        <v>370</v>
      </c>
      <c r="AY384" s="6" t="s">
        <v>465</v>
      </c>
      <c r="BE384" s="105">
        <f>IF($U$384="základní",$N$384,0)</f>
        <v>0</v>
      </c>
      <c r="BF384" s="105">
        <f>IF($U$384="snížená",$N$384,0)</f>
        <v>0</v>
      </c>
      <c r="BG384" s="105">
        <f>IF($U$384="zákl. přenesená",$N$384,0)</f>
        <v>0</v>
      </c>
      <c r="BH384" s="105">
        <f>IF($U$384="sníž. přenesená",$N$384,0)</f>
        <v>0</v>
      </c>
      <c r="BI384" s="105">
        <f>IF($U$384="nulová",$N$384,0)</f>
        <v>0</v>
      </c>
      <c r="BJ384" s="64" t="s">
        <v>317</v>
      </c>
      <c r="BK384" s="105">
        <f>ROUND($L$384*$K$384,2)</f>
        <v>0</v>
      </c>
      <c r="BL384" s="64" t="s">
        <v>397</v>
      </c>
      <c r="BM384" s="64" t="s">
        <v>899</v>
      </c>
    </row>
    <row r="385" spans="2:51" s="6" customFormat="1" ht="15.75" customHeight="1">
      <c r="B385" s="106"/>
      <c r="E385" s="107"/>
      <c r="F385" s="266" t="s">
        <v>900</v>
      </c>
      <c r="G385" s="267"/>
      <c r="H385" s="267"/>
      <c r="I385" s="267"/>
      <c r="K385" s="108"/>
      <c r="S385" s="106"/>
      <c r="T385" s="109"/>
      <c r="AA385" s="110"/>
      <c r="AT385" s="108" t="s">
        <v>473</v>
      </c>
      <c r="AU385" s="108" t="s">
        <v>370</v>
      </c>
      <c r="AV385" s="108" t="s">
        <v>317</v>
      </c>
      <c r="AW385" s="108" t="s">
        <v>420</v>
      </c>
      <c r="AX385" s="108" t="s">
        <v>363</v>
      </c>
      <c r="AY385" s="108" t="s">
        <v>465</v>
      </c>
    </row>
    <row r="386" spans="2:51" s="6" customFormat="1" ht="15.75" customHeight="1">
      <c r="B386" s="111"/>
      <c r="E386" s="112" t="s">
        <v>406</v>
      </c>
      <c r="F386" s="268" t="s">
        <v>901</v>
      </c>
      <c r="G386" s="269"/>
      <c r="H386" s="269"/>
      <c r="I386" s="269"/>
      <c r="K386" s="114">
        <v>22.4</v>
      </c>
      <c r="S386" s="111"/>
      <c r="T386" s="115"/>
      <c r="AA386" s="116"/>
      <c r="AT386" s="112" t="s">
        <v>473</v>
      </c>
      <c r="AU386" s="112" t="s">
        <v>370</v>
      </c>
      <c r="AV386" s="112" t="s">
        <v>370</v>
      </c>
      <c r="AW386" s="112" t="s">
        <v>420</v>
      </c>
      <c r="AX386" s="112" t="s">
        <v>317</v>
      </c>
      <c r="AY386" s="112" t="s">
        <v>465</v>
      </c>
    </row>
    <row r="387" spans="2:65" s="6" customFormat="1" ht="27" customHeight="1">
      <c r="B387" s="19"/>
      <c r="C387" s="96" t="s">
        <v>902</v>
      </c>
      <c r="D387" s="96" t="s">
        <v>466</v>
      </c>
      <c r="E387" s="97" t="s">
        <v>903</v>
      </c>
      <c r="F387" s="262" t="s">
        <v>904</v>
      </c>
      <c r="G387" s="263"/>
      <c r="H387" s="263"/>
      <c r="I387" s="263"/>
      <c r="J387" s="99" t="s">
        <v>477</v>
      </c>
      <c r="K387" s="100">
        <v>109.3</v>
      </c>
      <c r="L387" s="264"/>
      <c r="M387" s="263"/>
      <c r="N387" s="265">
        <f>ROUND($L$387*$K$387,2)</f>
        <v>0</v>
      </c>
      <c r="O387" s="263"/>
      <c r="P387" s="263"/>
      <c r="Q387" s="263"/>
      <c r="R387" s="216" t="s">
        <v>163</v>
      </c>
      <c r="S387" s="19"/>
      <c r="T387" s="101"/>
      <c r="U387" s="102" t="s">
        <v>333</v>
      </c>
      <c r="X387" s="103">
        <v>0</v>
      </c>
      <c r="Y387" s="103">
        <f>$X$387*$K$387</f>
        <v>0</v>
      </c>
      <c r="Z387" s="103">
        <v>0.01049</v>
      </c>
      <c r="AA387" s="104">
        <f>$Z$387*$K$387</f>
        <v>1.1465569999999998</v>
      </c>
      <c r="AR387" s="64" t="s">
        <v>397</v>
      </c>
      <c r="AT387" s="64" t="s">
        <v>466</v>
      </c>
      <c r="AU387" s="64" t="s">
        <v>370</v>
      </c>
      <c r="AY387" s="6" t="s">
        <v>465</v>
      </c>
      <c r="BE387" s="105">
        <f>IF($U$387="základní",$N$387,0)</f>
        <v>0</v>
      </c>
      <c r="BF387" s="105">
        <f>IF($U$387="snížená",$N$387,0)</f>
        <v>0</v>
      </c>
      <c r="BG387" s="105">
        <f>IF($U$387="zákl. přenesená",$N$387,0)</f>
        <v>0</v>
      </c>
      <c r="BH387" s="105">
        <f>IF($U$387="sníž. přenesená",$N$387,0)</f>
        <v>0</v>
      </c>
      <c r="BI387" s="105">
        <f>IF($U$387="nulová",$N$387,0)</f>
        <v>0</v>
      </c>
      <c r="BJ387" s="64" t="s">
        <v>317</v>
      </c>
      <c r="BK387" s="105">
        <f>ROUND($L$387*$K$387,2)</f>
        <v>0</v>
      </c>
      <c r="BL387" s="64" t="s">
        <v>397</v>
      </c>
      <c r="BM387" s="64" t="s">
        <v>905</v>
      </c>
    </row>
    <row r="388" spans="2:51" s="6" customFormat="1" ht="15.75" customHeight="1">
      <c r="B388" s="106"/>
      <c r="E388" s="107"/>
      <c r="F388" s="266" t="s">
        <v>588</v>
      </c>
      <c r="G388" s="267"/>
      <c r="H388" s="267"/>
      <c r="I388" s="267"/>
      <c r="K388" s="108"/>
      <c r="S388" s="106"/>
      <c r="T388" s="109"/>
      <c r="AA388" s="110"/>
      <c r="AT388" s="108" t="s">
        <v>473</v>
      </c>
      <c r="AU388" s="108" t="s">
        <v>370</v>
      </c>
      <c r="AV388" s="108" t="s">
        <v>317</v>
      </c>
      <c r="AW388" s="108" t="s">
        <v>420</v>
      </c>
      <c r="AX388" s="108" t="s">
        <v>363</v>
      </c>
      <c r="AY388" s="108" t="s">
        <v>465</v>
      </c>
    </row>
    <row r="389" spans="2:51" s="6" customFormat="1" ht="15.75" customHeight="1">
      <c r="B389" s="111"/>
      <c r="E389" s="112"/>
      <c r="F389" s="268" t="s">
        <v>906</v>
      </c>
      <c r="G389" s="269"/>
      <c r="H389" s="269"/>
      <c r="I389" s="269"/>
      <c r="K389" s="114">
        <v>89.1</v>
      </c>
      <c r="S389" s="111"/>
      <c r="T389" s="115"/>
      <c r="AA389" s="116"/>
      <c r="AT389" s="112" t="s">
        <v>473</v>
      </c>
      <c r="AU389" s="112" t="s">
        <v>370</v>
      </c>
      <c r="AV389" s="112" t="s">
        <v>370</v>
      </c>
      <c r="AW389" s="112" t="s">
        <v>420</v>
      </c>
      <c r="AX389" s="112" t="s">
        <v>363</v>
      </c>
      <c r="AY389" s="112" t="s">
        <v>465</v>
      </c>
    </row>
    <row r="390" spans="2:51" s="6" customFormat="1" ht="15.75" customHeight="1">
      <c r="B390" s="111"/>
      <c r="E390" s="112"/>
      <c r="F390" s="268" t="s">
        <v>907</v>
      </c>
      <c r="G390" s="269"/>
      <c r="H390" s="269"/>
      <c r="I390" s="269"/>
      <c r="K390" s="114">
        <v>20.2</v>
      </c>
      <c r="S390" s="111"/>
      <c r="T390" s="115"/>
      <c r="AA390" s="116"/>
      <c r="AT390" s="112" t="s">
        <v>473</v>
      </c>
      <c r="AU390" s="112" t="s">
        <v>370</v>
      </c>
      <c r="AV390" s="112" t="s">
        <v>370</v>
      </c>
      <c r="AW390" s="112" t="s">
        <v>420</v>
      </c>
      <c r="AX390" s="112" t="s">
        <v>363</v>
      </c>
      <c r="AY390" s="112" t="s">
        <v>465</v>
      </c>
    </row>
    <row r="391" spans="2:51" s="6" customFormat="1" ht="15.75" customHeight="1">
      <c r="B391" s="117"/>
      <c r="E391" s="118"/>
      <c r="F391" s="270" t="s">
        <v>498</v>
      </c>
      <c r="G391" s="271"/>
      <c r="H391" s="271"/>
      <c r="I391" s="271"/>
      <c r="K391" s="119">
        <v>109.3</v>
      </c>
      <c r="S391" s="117"/>
      <c r="T391" s="120"/>
      <c r="AA391" s="121"/>
      <c r="AT391" s="118" t="s">
        <v>473</v>
      </c>
      <c r="AU391" s="118" t="s">
        <v>370</v>
      </c>
      <c r="AV391" s="118" t="s">
        <v>470</v>
      </c>
      <c r="AW391" s="118" t="s">
        <v>420</v>
      </c>
      <c r="AX391" s="118" t="s">
        <v>317</v>
      </c>
      <c r="AY391" s="118" t="s">
        <v>465</v>
      </c>
    </row>
    <row r="392" spans="2:65" s="6" customFormat="1" ht="27" customHeight="1">
      <c r="B392" s="19"/>
      <c r="C392" s="96" t="s">
        <v>393</v>
      </c>
      <c r="D392" s="96" t="s">
        <v>466</v>
      </c>
      <c r="E392" s="97" t="s">
        <v>908</v>
      </c>
      <c r="F392" s="262" t="s">
        <v>909</v>
      </c>
      <c r="G392" s="263"/>
      <c r="H392" s="263"/>
      <c r="I392" s="263"/>
      <c r="J392" s="99" t="s">
        <v>513</v>
      </c>
      <c r="K392" s="100">
        <v>1</v>
      </c>
      <c r="L392" s="264"/>
      <c r="M392" s="263"/>
      <c r="N392" s="265">
        <f>ROUND($L$392*$K$392,2)</f>
        <v>0</v>
      </c>
      <c r="O392" s="263"/>
      <c r="P392" s="263"/>
      <c r="Q392" s="263"/>
      <c r="R392" s="216" t="s">
        <v>163</v>
      </c>
      <c r="S392" s="19"/>
      <c r="T392" s="101"/>
      <c r="U392" s="102" t="s">
        <v>333</v>
      </c>
      <c r="X392" s="103">
        <v>4E-05</v>
      </c>
      <c r="Y392" s="103">
        <f>$X$392*$K$392</f>
        <v>4E-05</v>
      </c>
      <c r="Z392" s="103">
        <v>0</v>
      </c>
      <c r="AA392" s="104">
        <f>$Z$392*$K$392</f>
        <v>0</v>
      </c>
      <c r="AR392" s="64" t="s">
        <v>397</v>
      </c>
      <c r="AT392" s="64" t="s">
        <v>466</v>
      </c>
      <c r="AU392" s="64" t="s">
        <v>370</v>
      </c>
      <c r="AY392" s="6" t="s">
        <v>465</v>
      </c>
      <c r="BE392" s="105">
        <f>IF($U$392="základní",$N$392,0)</f>
        <v>0</v>
      </c>
      <c r="BF392" s="105">
        <f>IF($U$392="snížená",$N$392,0)</f>
        <v>0</v>
      </c>
      <c r="BG392" s="105">
        <f>IF($U$392="zákl. přenesená",$N$392,0)</f>
        <v>0</v>
      </c>
      <c r="BH392" s="105">
        <f>IF($U$392="sníž. přenesená",$N$392,0)</f>
        <v>0</v>
      </c>
      <c r="BI392" s="105">
        <f>IF($U$392="nulová",$N$392,0)</f>
        <v>0</v>
      </c>
      <c r="BJ392" s="64" t="s">
        <v>317</v>
      </c>
      <c r="BK392" s="105">
        <f>ROUND($L$392*$K$392,2)</f>
        <v>0</v>
      </c>
      <c r="BL392" s="64" t="s">
        <v>397</v>
      </c>
      <c r="BM392" s="64" t="s">
        <v>910</v>
      </c>
    </row>
    <row r="393" spans="2:51" s="6" customFormat="1" ht="15.75" customHeight="1">
      <c r="B393" s="111"/>
      <c r="E393" s="113"/>
      <c r="F393" s="268" t="s">
        <v>911</v>
      </c>
      <c r="G393" s="269"/>
      <c r="H393" s="269"/>
      <c r="I393" s="269"/>
      <c r="K393" s="114">
        <v>1</v>
      </c>
      <c r="S393" s="111"/>
      <c r="T393" s="115"/>
      <c r="AA393" s="116"/>
      <c r="AT393" s="112" t="s">
        <v>473</v>
      </c>
      <c r="AU393" s="112" t="s">
        <v>370</v>
      </c>
      <c r="AV393" s="112" t="s">
        <v>370</v>
      </c>
      <c r="AW393" s="112" t="s">
        <v>420</v>
      </c>
      <c r="AX393" s="112" t="s">
        <v>317</v>
      </c>
      <c r="AY393" s="112" t="s">
        <v>465</v>
      </c>
    </row>
    <row r="394" spans="2:65" s="6" customFormat="1" ht="27" customHeight="1">
      <c r="B394" s="19"/>
      <c r="C394" s="122" t="s">
        <v>912</v>
      </c>
      <c r="D394" s="122" t="s">
        <v>523</v>
      </c>
      <c r="E394" s="123" t="s">
        <v>913</v>
      </c>
      <c r="F394" s="272" t="s">
        <v>914</v>
      </c>
      <c r="G394" s="273"/>
      <c r="H394" s="273"/>
      <c r="I394" s="273"/>
      <c r="J394" s="124" t="s">
        <v>513</v>
      </c>
      <c r="K394" s="125">
        <v>1</v>
      </c>
      <c r="L394" s="274"/>
      <c r="M394" s="273"/>
      <c r="N394" s="275">
        <f>ROUND($L$394*$K$394,2)</f>
        <v>0</v>
      </c>
      <c r="O394" s="263"/>
      <c r="P394" s="263"/>
      <c r="Q394" s="263"/>
      <c r="R394" s="98"/>
      <c r="S394" s="19"/>
      <c r="T394" s="101"/>
      <c r="U394" s="102" t="s">
        <v>333</v>
      </c>
      <c r="X394" s="103">
        <v>0.012</v>
      </c>
      <c r="Y394" s="103">
        <f>$X$394*$K$394</f>
        <v>0.012</v>
      </c>
      <c r="Z394" s="103">
        <v>0</v>
      </c>
      <c r="AA394" s="104">
        <f>$Z$394*$K$394</f>
        <v>0</v>
      </c>
      <c r="AR394" s="64" t="s">
        <v>698</v>
      </c>
      <c r="AT394" s="64" t="s">
        <v>523</v>
      </c>
      <c r="AU394" s="64" t="s">
        <v>370</v>
      </c>
      <c r="AY394" s="6" t="s">
        <v>465</v>
      </c>
      <c r="BE394" s="105">
        <f>IF($U$394="základní",$N$394,0)</f>
        <v>0</v>
      </c>
      <c r="BF394" s="105">
        <f>IF($U$394="snížená",$N$394,0)</f>
        <v>0</v>
      </c>
      <c r="BG394" s="105">
        <f>IF($U$394="zákl. přenesená",$N$394,0)</f>
        <v>0</v>
      </c>
      <c r="BH394" s="105">
        <f>IF($U$394="sníž. přenesená",$N$394,0)</f>
        <v>0</v>
      </c>
      <c r="BI394" s="105">
        <f>IF($U$394="nulová",$N$394,0)</f>
        <v>0</v>
      </c>
      <c r="BJ394" s="64" t="s">
        <v>317</v>
      </c>
      <c r="BK394" s="105">
        <f>ROUND($L$394*$K$394,2)</f>
        <v>0</v>
      </c>
      <c r="BL394" s="64" t="s">
        <v>397</v>
      </c>
      <c r="BM394" s="64" t="s">
        <v>915</v>
      </c>
    </row>
    <row r="395" spans="2:65" s="6" customFormat="1" ht="27" customHeight="1">
      <c r="B395" s="19"/>
      <c r="C395" s="99" t="s">
        <v>916</v>
      </c>
      <c r="D395" s="99" t="s">
        <v>466</v>
      </c>
      <c r="E395" s="97" t="s">
        <v>917</v>
      </c>
      <c r="F395" s="262" t="s">
        <v>918</v>
      </c>
      <c r="G395" s="263"/>
      <c r="H395" s="263"/>
      <c r="I395" s="263"/>
      <c r="J395" s="99" t="s">
        <v>513</v>
      </c>
      <c r="K395" s="100">
        <v>1</v>
      </c>
      <c r="L395" s="264"/>
      <c r="M395" s="263"/>
      <c r="N395" s="265">
        <f>ROUND($L$395*$K$395,2)</f>
        <v>0</v>
      </c>
      <c r="O395" s="263"/>
      <c r="P395" s="263"/>
      <c r="Q395" s="263"/>
      <c r="R395" s="216" t="s">
        <v>163</v>
      </c>
      <c r="S395" s="19"/>
      <c r="T395" s="101"/>
      <c r="U395" s="102" t="s">
        <v>333</v>
      </c>
      <c r="X395" s="103">
        <v>0.00022</v>
      </c>
      <c r="Y395" s="103">
        <f>$X$395*$K$395</f>
        <v>0.00022</v>
      </c>
      <c r="Z395" s="103">
        <v>0</v>
      </c>
      <c r="AA395" s="104">
        <f>$Z$395*$K$395</f>
        <v>0</v>
      </c>
      <c r="AR395" s="64" t="s">
        <v>397</v>
      </c>
      <c r="AT395" s="64" t="s">
        <v>466</v>
      </c>
      <c r="AU395" s="64" t="s">
        <v>370</v>
      </c>
      <c r="AY395" s="64" t="s">
        <v>465</v>
      </c>
      <c r="BE395" s="105">
        <f>IF($U$395="základní",$N$395,0)</f>
        <v>0</v>
      </c>
      <c r="BF395" s="105">
        <f>IF($U$395="snížená",$N$395,0)</f>
        <v>0</v>
      </c>
      <c r="BG395" s="105">
        <f>IF($U$395="zákl. přenesená",$N$395,0)</f>
        <v>0</v>
      </c>
      <c r="BH395" s="105">
        <f>IF($U$395="sníž. přenesená",$N$395,0)</f>
        <v>0</v>
      </c>
      <c r="BI395" s="105">
        <f>IF($U$395="nulová",$N$395,0)</f>
        <v>0</v>
      </c>
      <c r="BJ395" s="64" t="s">
        <v>317</v>
      </c>
      <c r="BK395" s="105">
        <f>ROUND($L$395*$K$395,2)</f>
        <v>0</v>
      </c>
      <c r="BL395" s="64" t="s">
        <v>397</v>
      </c>
      <c r="BM395" s="64" t="s">
        <v>919</v>
      </c>
    </row>
    <row r="396" spans="2:51" s="6" customFormat="1" ht="15.75" customHeight="1">
      <c r="B396" s="111"/>
      <c r="E396" s="113"/>
      <c r="F396" s="268" t="s">
        <v>920</v>
      </c>
      <c r="G396" s="269"/>
      <c r="H396" s="269"/>
      <c r="I396" s="269"/>
      <c r="K396" s="114">
        <v>1</v>
      </c>
      <c r="S396" s="111"/>
      <c r="T396" s="115"/>
      <c r="AA396" s="116"/>
      <c r="AT396" s="112" t="s">
        <v>473</v>
      </c>
      <c r="AU396" s="112" t="s">
        <v>370</v>
      </c>
      <c r="AV396" s="112" t="s">
        <v>370</v>
      </c>
      <c r="AW396" s="112" t="s">
        <v>420</v>
      </c>
      <c r="AX396" s="112" t="s">
        <v>317</v>
      </c>
      <c r="AY396" s="112" t="s">
        <v>465</v>
      </c>
    </row>
    <row r="397" spans="2:65" s="6" customFormat="1" ht="27" customHeight="1">
      <c r="B397" s="19"/>
      <c r="C397" s="122" t="s">
        <v>921</v>
      </c>
      <c r="D397" s="122" t="s">
        <v>523</v>
      </c>
      <c r="E397" s="123" t="s">
        <v>922</v>
      </c>
      <c r="F397" s="272" t="s">
        <v>923</v>
      </c>
      <c r="G397" s="273"/>
      <c r="H397" s="273"/>
      <c r="I397" s="273"/>
      <c r="J397" s="124" t="s">
        <v>513</v>
      </c>
      <c r="K397" s="125">
        <v>1</v>
      </c>
      <c r="L397" s="274"/>
      <c r="M397" s="273"/>
      <c r="N397" s="275">
        <f>ROUND($L$397*$K$397,2)</f>
        <v>0</v>
      </c>
      <c r="O397" s="263"/>
      <c r="P397" s="263"/>
      <c r="Q397" s="263"/>
      <c r="R397" s="216" t="s">
        <v>163</v>
      </c>
      <c r="S397" s="19"/>
      <c r="T397" s="101"/>
      <c r="U397" s="102" t="s">
        <v>333</v>
      </c>
      <c r="X397" s="103">
        <v>0.0241</v>
      </c>
      <c r="Y397" s="103">
        <f>$X$397*$K$397</f>
        <v>0.0241</v>
      </c>
      <c r="Z397" s="103">
        <v>0</v>
      </c>
      <c r="AA397" s="104">
        <f>$Z$397*$K$397</f>
        <v>0</v>
      </c>
      <c r="AR397" s="64" t="s">
        <v>698</v>
      </c>
      <c r="AT397" s="64" t="s">
        <v>523</v>
      </c>
      <c r="AU397" s="64" t="s">
        <v>370</v>
      </c>
      <c r="AY397" s="6" t="s">
        <v>465</v>
      </c>
      <c r="BE397" s="105">
        <f>IF($U$397="základní",$N$397,0)</f>
        <v>0</v>
      </c>
      <c r="BF397" s="105">
        <f>IF($U$397="snížená",$N$397,0)</f>
        <v>0</v>
      </c>
      <c r="BG397" s="105">
        <f>IF($U$397="zákl. přenesená",$N$397,0)</f>
        <v>0</v>
      </c>
      <c r="BH397" s="105">
        <f>IF($U$397="sníž. přenesená",$N$397,0)</f>
        <v>0</v>
      </c>
      <c r="BI397" s="105">
        <f>IF($U$397="nulová",$N$397,0)</f>
        <v>0</v>
      </c>
      <c r="BJ397" s="64" t="s">
        <v>317</v>
      </c>
      <c r="BK397" s="105">
        <f>ROUND($L$397*$K$397,2)</f>
        <v>0</v>
      </c>
      <c r="BL397" s="64" t="s">
        <v>397</v>
      </c>
      <c r="BM397" s="64" t="s">
        <v>924</v>
      </c>
    </row>
    <row r="398" spans="2:65" s="6" customFormat="1" ht="27" customHeight="1">
      <c r="B398" s="19"/>
      <c r="C398" s="99" t="s">
        <v>925</v>
      </c>
      <c r="D398" s="99" t="s">
        <v>466</v>
      </c>
      <c r="E398" s="97" t="s">
        <v>926</v>
      </c>
      <c r="F398" s="262" t="s">
        <v>927</v>
      </c>
      <c r="G398" s="263"/>
      <c r="H398" s="263"/>
      <c r="I398" s="263"/>
      <c r="J398" s="99" t="s">
        <v>696</v>
      </c>
      <c r="K398" s="126"/>
      <c r="L398" s="264"/>
      <c r="M398" s="263"/>
      <c r="N398" s="265">
        <f>ROUND($L$398*$K$398,2)</f>
        <v>0</v>
      </c>
      <c r="O398" s="263"/>
      <c r="P398" s="263"/>
      <c r="Q398" s="263"/>
      <c r="R398" s="216" t="s">
        <v>163</v>
      </c>
      <c r="S398" s="19"/>
      <c r="T398" s="101"/>
      <c r="U398" s="102" t="s">
        <v>333</v>
      </c>
      <c r="X398" s="103">
        <v>0</v>
      </c>
      <c r="Y398" s="103">
        <f>$X$398*$K$398</f>
        <v>0</v>
      </c>
      <c r="Z398" s="103">
        <v>0</v>
      </c>
      <c r="AA398" s="104">
        <f>$Z$398*$K$398</f>
        <v>0</v>
      </c>
      <c r="AR398" s="64" t="s">
        <v>397</v>
      </c>
      <c r="AT398" s="64" t="s">
        <v>466</v>
      </c>
      <c r="AU398" s="64" t="s">
        <v>370</v>
      </c>
      <c r="AY398" s="64" t="s">
        <v>465</v>
      </c>
      <c r="BE398" s="105">
        <f>IF($U$398="základní",$N$398,0)</f>
        <v>0</v>
      </c>
      <c r="BF398" s="105">
        <f>IF($U$398="snížená",$N$398,0)</f>
        <v>0</v>
      </c>
      <c r="BG398" s="105">
        <f>IF($U$398="zákl. přenesená",$N$398,0)</f>
        <v>0</v>
      </c>
      <c r="BH398" s="105">
        <f>IF($U$398="sníž. přenesená",$N$398,0)</f>
        <v>0</v>
      </c>
      <c r="BI398" s="105">
        <f>IF($U$398="nulová",$N$398,0)</f>
        <v>0</v>
      </c>
      <c r="BJ398" s="64" t="s">
        <v>317</v>
      </c>
      <c r="BK398" s="105">
        <f>ROUND($L$398*$K$398,2)</f>
        <v>0</v>
      </c>
      <c r="BL398" s="64" t="s">
        <v>397</v>
      </c>
      <c r="BM398" s="64" t="s">
        <v>928</v>
      </c>
    </row>
    <row r="399" spans="2:63" s="87" customFormat="1" ht="30.75" customHeight="1">
      <c r="B399" s="88"/>
      <c r="D399" s="95" t="s">
        <v>434</v>
      </c>
      <c r="N399" s="276">
        <f>$BK$399</f>
        <v>0</v>
      </c>
      <c r="O399" s="277"/>
      <c r="P399" s="277"/>
      <c r="Q399" s="277"/>
      <c r="S399" s="88"/>
      <c r="T399" s="91"/>
      <c r="W399" s="92">
        <f>SUM($W$400:$W$460)</f>
        <v>0</v>
      </c>
      <c r="Y399" s="92">
        <f>SUM($Y$400:$Y$460)</f>
        <v>1.6313799999999998</v>
      </c>
      <c r="AA399" s="93">
        <f>SUM($AA$400:$AA$460)</f>
        <v>2.1337</v>
      </c>
      <c r="AR399" s="90" t="s">
        <v>370</v>
      </c>
      <c r="AT399" s="90" t="s">
        <v>362</v>
      </c>
      <c r="AU399" s="90" t="s">
        <v>317</v>
      </c>
      <c r="AY399" s="90" t="s">
        <v>465</v>
      </c>
      <c r="BK399" s="94">
        <f>SUM($BK$400:$BK$460)</f>
        <v>0</v>
      </c>
    </row>
    <row r="400" spans="2:65" s="6" customFormat="1" ht="39" customHeight="1">
      <c r="B400" s="19"/>
      <c r="C400" s="99" t="s">
        <v>929</v>
      </c>
      <c r="D400" s="99" t="s">
        <v>466</v>
      </c>
      <c r="E400" s="97" t="s">
        <v>930</v>
      </c>
      <c r="F400" s="262" t="s">
        <v>931</v>
      </c>
      <c r="G400" s="263"/>
      <c r="H400" s="263"/>
      <c r="I400" s="263"/>
      <c r="J400" s="99" t="s">
        <v>477</v>
      </c>
      <c r="K400" s="100">
        <v>17.55</v>
      </c>
      <c r="L400" s="264"/>
      <c r="M400" s="263"/>
      <c r="N400" s="265">
        <f>ROUND($L$400*$K$400,2)</f>
        <v>0</v>
      </c>
      <c r="O400" s="263"/>
      <c r="P400" s="263"/>
      <c r="Q400" s="263"/>
      <c r="R400" s="98"/>
      <c r="S400" s="19"/>
      <c r="T400" s="101"/>
      <c r="U400" s="102" t="s">
        <v>333</v>
      </c>
      <c r="X400" s="103">
        <v>0</v>
      </c>
      <c r="Y400" s="103">
        <f>$X$400*$K$400</f>
        <v>0</v>
      </c>
      <c r="Z400" s="103">
        <v>0</v>
      </c>
      <c r="AA400" s="104">
        <f>$Z$400*$K$400</f>
        <v>0</v>
      </c>
      <c r="AR400" s="64" t="s">
        <v>397</v>
      </c>
      <c r="AT400" s="64" t="s">
        <v>466</v>
      </c>
      <c r="AU400" s="64" t="s">
        <v>370</v>
      </c>
      <c r="AY400" s="64" t="s">
        <v>465</v>
      </c>
      <c r="BE400" s="105">
        <f>IF($U$400="základní",$N$400,0)</f>
        <v>0</v>
      </c>
      <c r="BF400" s="105">
        <f>IF($U$400="snížená",$N$400,0)</f>
        <v>0</v>
      </c>
      <c r="BG400" s="105">
        <f>IF($U$400="zákl. přenesená",$N$400,0)</f>
        <v>0</v>
      </c>
      <c r="BH400" s="105">
        <f>IF($U$400="sníž. přenesená",$N$400,0)</f>
        <v>0</v>
      </c>
      <c r="BI400" s="105">
        <f>IF($U$400="nulová",$N$400,0)</f>
        <v>0</v>
      </c>
      <c r="BJ400" s="64" t="s">
        <v>317</v>
      </c>
      <c r="BK400" s="105">
        <f>ROUND($L$400*$K$400,2)</f>
        <v>0</v>
      </c>
      <c r="BL400" s="64" t="s">
        <v>397</v>
      </c>
      <c r="BM400" s="64" t="s">
        <v>932</v>
      </c>
    </row>
    <row r="401" spans="2:51" s="6" customFormat="1" ht="15.75" customHeight="1">
      <c r="B401" s="111"/>
      <c r="E401" s="113"/>
      <c r="F401" s="268" t="s">
        <v>933</v>
      </c>
      <c r="G401" s="269"/>
      <c r="H401" s="269"/>
      <c r="I401" s="269"/>
      <c r="K401" s="114">
        <v>17.55</v>
      </c>
      <c r="S401" s="111"/>
      <c r="T401" s="115"/>
      <c r="AA401" s="116"/>
      <c r="AT401" s="112" t="s">
        <v>473</v>
      </c>
      <c r="AU401" s="112" t="s">
        <v>370</v>
      </c>
      <c r="AV401" s="112" t="s">
        <v>370</v>
      </c>
      <c r="AW401" s="112" t="s">
        <v>420</v>
      </c>
      <c r="AX401" s="112" t="s">
        <v>317</v>
      </c>
      <c r="AY401" s="112" t="s">
        <v>465</v>
      </c>
    </row>
    <row r="402" spans="2:65" s="6" customFormat="1" ht="15.75" customHeight="1">
      <c r="B402" s="19"/>
      <c r="C402" s="96" t="s">
        <v>934</v>
      </c>
      <c r="D402" s="96" t="s">
        <v>466</v>
      </c>
      <c r="E402" s="97" t="s">
        <v>935</v>
      </c>
      <c r="F402" s="262" t="s">
        <v>936</v>
      </c>
      <c r="G402" s="263"/>
      <c r="H402" s="263"/>
      <c r="I402" s="263"/>
      <c r="J402" s="99" t="s">
        <v>513</v>
      </c>
      <c r="K402" s="100">
        <v>1</v>
      </c>
      <c r="L402" s="264"/>
      <c r="M402" s="263"/>
      <c r="N402" s="265">
        <f>ROUND($L$402*$K$402,2)</f>
        <v>0</v>
      </c>
      <c r="O402" s="263"/>
      <c r="P402" s="263"/>
      <c r="Q402" s="263"/>
      <c r="R402" s="216" t="s">
        <v>163</v>
      </c>
      <c r="S402" s="19"/>
      <c r="T402" s="101"/>
      <c r="U402" s="102" t="s">
        <v>333</v>
      </c>
      <c r="X402" s="103">
        <v>0.00042</v>
      </c>
      <c r="Y402" s="103">
        <f>$X$402*$K$402</f>
        <v>0.00042</v>
      </c>
      <c r="Z402" s="103">
        <v>0</v>
      </c>
      <c r="AA402" s="104">
        <f>$Z$402*$K$402</f>
        <v>0</v>
      </c>
      <c r="AR402" s="64" t="s">
        <v>397</v>
      </c>
      <c r="AT402" s="64" t="s">
        <v>466</v>
      </c>
      <c r="AU402" s="64" t="s">
        <v>370</v>
      </c>
      <c r="AY402" s="6" t="s">
        <v>465</v>
      </c>
      <c r="BE402" s="105">
        <f>IF($U$402="základní",$N$402,0)</f>
        <v>0</v>
      </c>
      <c r="BF402" s="105">
        <f>IF($U$402="snížená",$N$402,0)</f>
        <v>0</v>
      </c>
      <c r="BG402" s="105">
        <f>IF($U$402="zákl. přenesená",$N$402,0)</f>
        <v>0</v>
      </c>
      <c r="BH402" s="105">
        <f>IF($U$402="sníž. přenesená",$N$402,0)</f>
        <v>0</v>
      </c>
      <c r="BI402" s="105">
        <f>IF($U$402="nulová",$N$402,0)</f>
        <v>0</v>
      </c>
      <c r="BJ402" s="64" t="s">
        <v>317</v>
      </c>
      <c r="BK402" s="105">
        <f>ROUND($L$402*$K$402,2)</f>
        <v>0</v>
      </c>
      <c r="BL402" s="64" t="s">
        <v>397</v>
      </c>
      <c r="BM402" s="64" t="s">
        <v>937</v>
      </c>
    </row>
    <row r="403" spans="2:51" s="6" customFormat="1" ht="15.75" customHeight="1">
      <c r="B403" s="106"/>
      <c r="E403" s="107"/>
      <c r="F403" s="266" t="s">
        <v>821</v>
      </c>
      <c r="G403" s="267"/>
      <c r="H403" s="267"/>
      <c r="I403" s="267"/>
      <c r="K403" s="108"/>
      <c r="S403" s="106"/>
      <c r="T403" s="109"/>
      <c r="AA403" s="110"/>
      <c r="AT403" s="108" t="s">
        <v>473</v>
      </c>
      <c r="AU403" s="108" t="s">
        <v>370</v>
      </c>
      <c r="AV403" s="108" t="s">
        <v>317</v>
      </c>
      <c r="AW403" s="108" t="s">
        <v>420</v>
      </c>
      <c r="AX403" s="108" t="s">
        <v>363</v>
      </c>
      <c r="AY403" s="108" t="s">
        <v>465</v>
      </c>
    </row>
    <row r="404" spans="2:51" s="6" customFormat="1" ht="15.75" customHeight="1">
      <c r="B404" s="111"/>
      <c r="E404" s="112"/>
      <c r="F404" s="268" t="s">
        <v>938</v>
      </c>
      <c r="G404" s="269"/>
      <c r="H404" s="269"/>
      <c r="I404" s="269"/>
      <c r="K404" s="114">
        <v>1</v>
      </c>
      <c r="S404" s="111"/>
      <c r="T404" s="115"/>
      <c r="AA404" s="116"/>
      <c r="AT404" s="112" t="s">
        <v>473</v>
      </c>
      <c r="AU404" s="112" t="s">
        <v>370</v>
      </c>
      <c r="AV404" s="112" t="s">
        <v>370</v>
      </c>
      <c r="AW404" s="112" t="s">
        <v>420</v>
      </c>
      <c r="AX404" s="112" t="s">
        <v>317</v>
      </c>
      <c r="AY404" s="112" t="s">
        <v>465</v>
      </c>
    </row>
    <row r="405" spans="2:65" s="6" customFormat="1" ht="39" customHeight="1">
      <c r="B405" s="19"/>
      <c r="C405" s="122" t="s">
        <v>939</v>
      </c>
      <c r="D405" s="122" t="s">
        <v>523</v>
      </c>
      <c r="E405" s="123" t="s">
        <v>940</v>
      </c>
      <c r="F405" s="272" t="s">
        <v>941</v>
      </c>
      <c r="G405" s="273"/>
      <c r="H405" s="273"/>
      <c r="I405" s="273"/>
      <c r="J405" s="124" t="s">
        <v>513</v>
      </c>
      <c r="K405" s="125">
        <v>1</v>
      </c>
      <c r="L405" s="274"/>
      <c r="M405" s="273"/>
      <c r="N405" s="275">
        <f>ROUND($L$405*$K$405,2)</f>
        <v>0</v>
      </c>
      <c r="O405" s="263"/>
      <c r="P405" s="263"/>
      <c r="Q405" s="263"/>
      <c r="R405" s="216" t="s">
        <v>163</v>
      </c>
      <c r="S405" s="19"/>
      <c r="T405" s="101"/>
      <c r="U405" s="102" t="s">
        <v>333</v>
      </c>
      <c r="X405" s="103">
        <v>0.028</v>
      </c>
      <c r="Y405" s="103">
        <f>$X$405*$K$405</f>
        <v>0.028</v>
      </c>
      <c r="Z405" s="103">
        <v>0</v>
      </c>
      <c r="AA405" s="104">
        <f>$Z$405*$K$405</f>
        <v>0</v>
      </c>
      <c r="AR405" s="64" t="s">
        <v>698</v>
      </c>
      <c r="AT405" s="64" t="s">
        <v>523</v>
      </c>
      <c r="AU405" s="64" t="s">
        <v>370</v>
      </c>
      <c r="AY405" s="6" t="s">
        <v>465</v>
      </c>
      <c r="BE405" s="105">
        <f>IF($U$405="základní",$N$405,0)</f>
        <v>0</v>
      </c>
      <c r="BF405" s="105">
        <f>IF($U$405="snížená",$N$405,0)</f>
        <v>0</v>
      </c>
      <c r="BG405" s="105">
        <f>IF($U$405="zákl. přenesená",$N$405,0)</f>
        <v>0</v>
      </c>
      <c r="BH405" s="105">
        <f>IF($U$405="sníž. přenesená",$N$405,0)</f>
        <v>0</v>
      </c>
      <c r="BI405" s="105">
        <f>IF($U$405="nulová",$N$405,0)</f>
        <v>0</v>
      </c>
      <c r="BJ405" s="64" t="s">
        <v>317</v>
      </c>
      <c r="BK405" s="105">
        <f>ROUND($L$405*$K$405,2)</f>
        <v>0</v>
      </c>
      <c r="BL405" s="64" t="s">
        <v>397</v>
      </c>
      <c r="BM405" s="64" t="s">
        <v>942</v>
      </c>
    </row>
    <row r="406" spans="2:65" s="6" customFormat="1" ht="27" customHeight="1">
      <c r="B406" s="19"/>
      <c r="C406" s="99" t="s">
        <v>943</v>
      </c>
      <c r="D406" s="99" t="s">
        <v>466</v>
      </c>
      <c r="E406" s="97" t="s">
        <v>944</v>
      </c>
      <c r="F406" s="262" t="s">
        <v>945</v>
      </c>
      <c r="G406" s="263"/>
      <c r="H406" s="263"/>
      <c r="I406" s="263"/>
      <c r="J406" s="99" t="s">
        <v>513</v>
      </c>
      <c r="K406" s="100">
        <v>64</v>
      </c>
      <c r="L406" s="264"/>
      <c r="M406" s="263"/>
      <c r="N406" s="265">
        <f>ROUND($L$406*$K$406,2)</f>
        <v>0</v>
      </c>
      <c r="O406" s="263"/>
      <c r="P406" s="263"/>
      <c r="Q406" s="263"/>
      <c r="R406" s="216" t="s">
        <v>163</v>
      </c>
      <c r="S406" s="19"/>
      <c r="T406" s="101"/>
      <c r="U406" s="102" t="s">
        <v>333</v>
      </c>
      <c r="X406" s="103">
        <v>0</v>
      </c>
      <c r="Y406" s="103">
        <f>$X$406*$K$406</f>
        <v>0</v>
      </c>
      <c r="Z406" s="103">
        <v>0</v>
      </c>
      <c r="AA406" s="104">
        <f>$Z$406*$K$406</f>
        <v>0</v>
      </c>
      <c r="AR406" s="64" t="s">
        <v>397</v>
      </c>
      <c r="AT406" s="64" t="s">
        <v>466</v>
      </c>
      <c r="AU406" s="64" t="s">
        <v>370</v>
      </c>
      <c r="AY406" s="64" t="s">
        <v>465</v>
      </c>
      <c r="BE406" s="105">
        <f>IF($U$406="základní",$N$406,0)</f>
        <v>0</v>
      </c>
      <c r="BF406" s="105">
        <f>IF($U$406="snížená",$N$406,0)</f>
        <v>0</v>
      </c>
      <c r="BG406" s="105">
        <f>IF($U$406="zákl. přenesená",$N$406,0)</f>
        <v>0</v>
      </c>
      <c r="BH406" s="105">
        <f>IF($U$406="sníž. přenesená",$N$406,0)</f>
        <v>0</v>
      </c>
      <c r="BI406" s="105">
        <f>IF($U$406="nulová",$N$406,0)</f>
        <v>0</v>
      </c>
      <c r="BJ406" s="64" t="s">
        <v>317</v>
      </c>
      <c r="BK406" s="105">
        <f>ROUND($L$406*$K$406,2)</f>
        <v>0</v>
      </c>
      <c r="BL406" s="64" t="s">
        <v>397</v>
      </c>
      <c r="BM406" s="64" t="s">
        <v>946</v>
      </c>
    </row>
    <row r="407" spans="2:51" s="6" customFormat="1" ht="15.75" customHeight="1">
      <c r="B407" s="111"/>
      <c r="E407" s="113"/>
      <c r="F407" s="268" t="s">
        <v>947</v>
      </c>
      <c r="G407" s="269"/>
      <c r="H407" s="269"/>
      <c r="I407" s="269"/>
      <c r="K407" s="114">
        <v>30</v>
      </c>
      <c r="S407" s="111"/>
      <c r="T407" s="115"/>
      <c r="AA407" s="116"/>
      <c r="AT407" s="112" t="s">
        <v>473</v>
      </c>
      <c r="AU407" s="112" t="s">
        <v>370</v>
      </c>
      <c r="AV407" s="112" t="s">
        <v>370</v>
      </c>
      <c r="AW407" s="112" t="s">
        <v>420</v>
      </c>
      <c r="AX407" s="112" t="s">
        <v>363</v>
      </c>
      <c r="AY407" s="112" t="s">
        <v>465</v>
      </c>
    </row>
    <row r="408" spans="2:51" s="6" customFormat="1" ht="15.75" customHeight="1">
      <c r="B408" s="111"/>
      <c r="E408" s="112"/>
      <c r="F408" s="268" t="s">
        <v>948</v>
      </c>
      <c r="G408" s="269"/>
      <c r="H408" s="269"/>
      <c r="I408" s="269"/>
      <c r="K408" s="114">
        <v>23</v>
      </c>
      <c r="S408" s="111"/>
      <c r="T408" s="115"/>
      <c r="AA408" s="116"/>
      <c r="AT408" s="112" t="s">
        <v>473</v>
      </c>
      <c r="AU408" s="112" t="s">
        <v>370</v>
      </c>
      <c r="AV408" s="112" t="s">
        <v>370</v>
      </c>
      <c r="AW408" s="112" t="s">
        <v>420</v>
      </c>
      <c r="AX408" s="112" t="s">
        <v>363</v>
      </c>
      <c r="AY408" s="112" t="s">
        <v>465</v>
      </c>
    </row>
    <row r="409" spans="2:51" s="6" customFormat="1" ht="15.75" customHeight="1">
      <c r="B409" s="111"/>
      <c r="E409" s="112"/>
      <c r="F409" s="268" t="s">
        <v>949</v>
      </c>
      <c r="G409" s="269"/>
      <c r="H409" s="269"/>
      <c r="I409" s="269"/>
      <c r="K409" s="114">
        <v>11</v>
      </c>
      <c r="S409" s="111"/>
      <c r="T409" s="115"/>
      <c r="AA409" s="116"/>
      <c r="AT409" s="112" t="s">
        <v>473</v>
      </c>
      <c r="AU409" s="112" t="s">
        <v>370</v>
      </c>
      <c r="AV409" s="112" t="s">
        <v>370</v>
      </c>
      <c r="AW409" s="112" t="s">
        <v>420</v>
      </c>
      <c r="AX409" s="112" t="s">
        <v>363</v>
      </c>
      <c r="AY409" s="112" t="s">
        <v>465</v>
      </c>
    </row>
    <row r="410" spans="2:51" s="6" customFormat="1" ht="15.75" customHeight="1">
      <c r="B410" s="117"/>
      <c r="E410" s="118"/>
      <c r="F410" s="270" t="s">
        <v>498</v>
      </c>
      <c r="G410" s="271"/>
      <c r="H410" s="271"/>
      <c r="I410" s="271"/>
      <c r="K410" s="119">
        <v>64</v>
      </c>
      <c r="S410" s="117"/>
      <c r="T410" s="120"/>
      <c r="AA410" s="121"/>
      <c r="AT410" s="118" t="s">
        <v>473</v>
      </c>
      <c r="AU410" s="118" t="s">
        <v>370</v>
      </c>
      <c r="AV410" s="118" t="s">
        <v>470</v>
      </c>
      <c r="AW410" s="118" t="s">
        <v>420</v>
      </c>
      <c r="AX410" s="118" t="s">
        <v>317</v>
      </c>
      <c r="AY410" s="118" t="s">
        <v>465</v>
      </c>
    </row>
    <row r="411" spans="2:65" s="6" customFormat="1" ht="27" customHeight="1">
      <c r="B411" s="19"/>
      <c r="C411" s="122" t="s">
        <v>950</v>
      </c>
      <c r="D411" s="122" t="s">
        <v>523</v>
      </c>
      <c r="E411" s="123" t="s">
        <v>951</v>
      </c>
      <c r="F411" s="272" t="s">
        <v>952</v>
      </c>
      <c r="G411" s="273"/>
      <c r="H411" s="273"/>
      <c r="I411" s="273"/>
      <c r="J411" s="124" t="s">
        <v>513</v>
      </c>
      <c r="K411" s="125">
        <v>12</v>
      </c>
      <c r="L411" s="274"/>
      <c r="M411" s="273"/>
      <c r="N411" s="275">
        <f>ROUND($L$411*$K$411,2)</f>
        <v>0</v>
      </c>
      <c r="O411" s="263"/>
      <c r="P411" s="263"/>
      <c r="Q411" s="263"/>
      <c r="R411" s="98"/>
      <c r="S411" s="19"/>
      <c r="T411" s="101"/>
      <c r="U411" s="102" t="s">
        <v>333</v>
      </c>
      <c r="X411" s="103">
        <v>0.013</v>
      </c>
      <c r="Y411" s="103">
        <f>$X$411*$K$411</f>
        <v>0.156</v>
      </c>
      <c r="Z411" s="103">
        <v>0</v>
      </c>
      <c r="AA411" s="104">
        <f>$Z$411*$K$411</f>
        <v>0</v>
      </c>
      <c r="AR411" s="64" t="s">
        <v>698</v>
      </c>
      <c r="AT411" s="64" t="s">
        <v>523</v>
      </c>
      <c r="AU411" s="64" t="s">
        <v>370</v>
      </c>
      <c r="AY411" s="6" t="s">
        <v>465</v>
      </c>
      <c r="BE411" s="105">
        <f>IF($U$411="základní",$N$411,0)</f>
        <v>0</v>
      </c>
      <c r="BF411" s="105">
        <f>IF($U$411="snížená",$N$411,0)</f>
        <v>0</v>
      </c>
      <c r="BG411" s="105">
        <f>IF($U$411="zákl. přenesená",$N$411,0)</f>
        <v>0</v>
      </c>
      <c r="BH411" s="105">
        <f>IF($U$411="sníž. přenesená",$N$411,0)</f>
        <v>0</v>
      </c>
      <c r="BI411" s="105">
        <f>IF($U$411="nulová",$N$411,0)</f>
        <v>0</v>
      </c>
      <c r="BJ411" s="64" t="s">
        <v>317</v>
      </c>
      <c r="BK411" s="105">
        <f>ROUND($L$411*$K$411,2)</f>
        <v>0</v>
      </c>
      <c r="BL411" s="64" t="s">
        <v>397</v>
      </c>
      <c r="BM411" s="64" t="s">
        <v>953</v>
      </c>
    </row>
    <row r="412" spans="2:65" s="6" customFormat="1" ht="27" customHeight="1">
      <c r="B412" s="19"/>
      <c r="C412" s="124" t="s">
        <v>954</v>
      </c>
      <c r="D412" s="124" t="s">
        <v>523</v>
      </c>
      <c r="E412" s="123" t="s">
        <v>955</v>
      </c>
      <c r="F412" s="272" t="s">
        <v>956</v>
      </c>
      <c r="G412" s="273"/>
      <c r="H412" s="273"/>
      <c r="I412" s="273"/>
      <c r="J412" s="124" t="s">
        <v>513</v>
      </c>
      <c r="K412" s="125">
        <v>11</v>
      </c>
      <c r="L412" s="274"/>
      <c r="M412" s="273"/>
      <c r="N412" s="275">
        <f>ROUND($L$412*$K$412,2)</f>
        <v>0</v>
      </c>
      <c r="O412" s="263"/>
      <c r="P412" s="263"/>
      <c r="Q412" s="263"/>
      <c r="R412" s="98"/>
      <c r="S412" s="19"/>
      <c r="T412" s="101"/>
      <c r="U412" s="102" t="s">
        <v>333</v>
      </c>
      <c r="X412" s="103">
        <v>0.013</v>
      </c>
      <c r="Y412" s="103">
        <f>$X$412*$K$412</f>
        <v>0.143</v>
      </c>
      <c r="Z412" s="103">
        <v>0</v>
      </c>
      <c r="AA412" s="104">
        <f>$Z$412*$K$412</f>
        <v>0</v>
      </c>
      <c r="AR412" s="64" t="s">
        <v>698</v>
      </c>
      <c r="AT412" s="64" t="s">
        <v>523</v>
      </c>
      <c r="AU412" s="64" t="s">
        <v>370</v>
      </c>
      <c r="AY412" s="64" t="s">
        <v>465</v>
      </c>
      <c r="BE412" s="105">
        <f>IF($U$412="základní",$N$412,0)</f>
        <v>0</v>
      </c>
      <c r="BF412" s="105">
        <f>IF($U$412="snížená",$N$412,0)</f>
        <v>0</v>
      </c>
      <c r="BG412" s="105">
        <f>IF($U$412="zákl. přenesená",$N$412,0)</f>
        <v>0</v>
      </c>
      <c r="BH412" s="105">
        <f>IF($U$412="sníž. přenesená",$N$412,0)</f>
        <v>0</v>
      </c>
      <c r="BI412" s="105">
        <f>IF($U$412="nulová",$N$412,0)</f>
        <v>0</v>
      </c>
      <c r="BJ412" s="64" t="s">
        <v>317</v>
      </c>
      <c r="BK412" s="105">
        <f>ROUND($L$412*$K$412,2)</f>
        <v>0</v>
      </c>
      <c r="BL412" s="64" t="s">
        <v>397</v>
      </c>
      <c r="BM412" s="64" t="s">
        <v>957</v>
      </c>
    </row>
    <row r="413" spans="2:65" s="6" customFormat="1" ht="27" customHeight="1">
      <c r="B413" s="19"/>
      <c r="C413" s="124" t="s">
        <v>958</v>
      </c>
      <c r="D413" s="124" t="s">
        <v>523</v>
      </c>
      <c r="E413" s="123" t="s">
        <v>959</v>
      </c>
      <c r="F413" s="272" t="s">
        <v>960</v>
      </c>
      <c r="G413" s="273"/>
      <c r="H413" s="273"/>
      <c r="I413" s="273"/>
      <c r="J413" s="124" t="s">
        <v>513</v>
      </c>
      <c r="K413" s="125">
        <v>20</v>
      </c>
      <c r="L413" s="274"/>
      <c r="M413" s="273"/>
      <c r="N413" s="275">
        <f>ROUND($L$413*$K$413,2)</f>
        <v>0</v>
      </c>
      <c r="O413" s="263"/>
      <c r="P413" s="263"/>
      <c r="Q413" s="263"/>
      <c r="R413" s="98"/>
      <c r="S413" s="19"/>
      <c r="T413" s="101"/>
      <c r="U413" s="102" t="s">
        <v>333</v>
      </c>
      <c r="X413" s="103">
        <v>0.016</v>
      </c>
      <c r="Y413" s="103">
        <f>$X$413*$K$413</f>
        <v>0.32</v>
      </c>
      <c r="Z413" s="103">
        <v>0</v>
      </c>
      <c r="AA413" s="104">
        <f>$Z$413*$K$413</f>
        <v>0</v>
      </c>
      <c r="AR413" s="64" t="s">
        <v>698</v>
      </c>
      <c r="AT413" s="64" t="s">
        <v>523</v>
      </c>
      <c r="AU413" s="64" t="s">
        <v>370</v>
      </c>
      <c r="AY413" s="64" t="s">
        <v>465</v>
      </c>
      <c r="BE413" s="105">
        <f>IF($U$413="základní",$N$413,0)</f>
        <v>0</v>
      </c>
      <c r="BF413" s="105">
        <f>IF($U$413="snížená",$N$413,0)</f>
        <v>0</v>
      </c>
      <c r="BG413" s="105">
        <f>IF($U$413="zákl. přenesená",$N$413,0)</f>
        <v>0</v>
      </c>
      <c r="BH413" s="105">
        <f>IF($U$413="sníž. přenesená",$N$413,0)</f>
        <v>0</v>
      </c>
      <c r="BI413" s="105">
        <f>IF($U$413="nulová",$N$413,0)</f>
        <v>0</v>
      </c>
      <c r="BJ413" s="64" t="s">
        <v>317</v>
      </c>
      <c r="BK413" s="105">
        <f>ROUND($L$413*$K$413,2)</f>
        <v>0</v>
      </c>
      <c r="BL413" s="64" t="s">
        <v>397</v>
      </c>
      <c r="BM413" s="64" t="s">
        <v>961</v>
      </c>
    </row>
    <row r="414" spans="2:65" s="6" customFormat="1" ht="27" customHeight="1">
      <c r="B414" s="19"/>
      <c r="C414" s="124" t="s">
        <v>962</v>
      </c>
      <c r="D414" s="124" t="s">
        <v>523</v>
      </c>
      <c r="E414" s="123" t="s">
        <v>963</v>
      </c>
      <c r="F414" s="272" t="s">
        <v>964</v>
      </c>
      <c r="G414" s="273"/>
      <c r="H414" s="273"/>
      <c r="I414" s="273"/>
      <c r="J414" s="124" t="s">
        <v>513</v>
      </c>
      <c r="K414" s="125">
        <v>11</v>
      </c>
      <c r="L414" s="274"/>
      <c r="M414" s="273"/>
      <c r="N414" s="275">
        <f>ROUND($L$414*$K$414,2)</f>
        <v>0</v>
      </c>
      <c r="O414" s="263"/>
      <c r="P414" s="263"/>
      <c r="Q414" s="263"/>
      <c r="R414" s="98"/>
      <c r="S414" s="19"/>
      <c r="T414" s="101"/>
      <c r="U414" s="102" t="s">
        <v>333</v>
      </c>
      <c r="X414" s="103">
        <v>0.016</v>
      </c>
      <c r="Y414" s="103">
        <f>$X$414*$K$414</f>
        <v>0.176</v>
      </c>
      <c r="Z414" s="103">
        <v>0</v>
      </c>
      <c r="AA414" s="104">
        <f>$Z$414*$K$414</f>
        <v>0</v>
      </c>
      <c r="AR414" s="64" t="s">
        <v>698</v>
      </c>
      <c r="AT414" s="64" t="s">
        <v>523</v>
      </c>
      <c r="AU414" s="64" t="s">
        <v>370</v>
      </c>
      <c r="AY414" s="64" t="s">
        <v>465</v>
      </c>
      <c r="BE414" s="105">
        <f>IF($U$414="základní",$N$414,0)</f>
        <v>0</v>
      </c>
      <c r="BF414" s="105">
        <f>IF($U$414="snížená",$N$414,0)</f>
        <v>0</v>
      </c>
      <c r="BG414" s="105">
        <f>IF($U$414="zákl. přenesená",$N$414,0)</f>
        <v>0</v>
      </c>
      <c r="BH414" s="105">
        <f>IF($U$414="sníž. přenesená",$N$414,0)</f>
        <v>0</v>
      </c>
      <c r="BI414" s="105">
        <f>IF($U$414="nulová",$N$414,0)</f>
        <v>0</v>
      </c>
      <c r="BJ414" s="64" t="s">
        <v>317</v>
      </c>
      <c r="BK414" s="105">
        <f>ROUND($L$414*$K$414,2)</f>
        <v>0</v>
      </c>
      <c r="BL414" s="64" t="s">
        <v>397</v>
      </c>
      <c r="BM414" s="64" t="s">
        <v>965</v>
      </c>
    </row>
    <row r="415" spans="2:65" s="6" customFormat="1" ht="27" customHeight="1">
      <c r="B415" s="19"/>
      <c r="C415" s="124" t="s">
        <v>966</v>
      </c>
      <c r="D415" s="124" t="s">
        <v>523</v>
      </c>
      <c r="E415" s="123" t="s">
        <v>967</v>
      </c>
      <c r="F415" s="272" t="s">
        <v>968</v>
      </c>
      <c r="G415" s="273"/>
      <c r="H415" s="273"/>
      <c r="I415" s="273"/>
      <c r="J415" s="124" t="s">
        <v>513</v>
      </c>
      <c r="K415" s="125">
        <v>4</v>
      </c>
      <c r="L415" s="274"/>
      <c r="M415" s="273"/>
      <c r="N415" s="275">
        <f>ROUND($L$415*$K$415,2)</f>
        <v>0</v>
      </c>
      <c r="O415" s="263"/>
      <c r="P415" s="263"/>
      <c r="Q415" s="263"/>
      <c r="R415" s="98"/>
      <c r="S415" s="19"/>
      <c r="T415" s="101"/>
      <c r="U415" s="102" t="s">
        <v>333</v>
      </c>
      <c r="X415" s="103">
        <v>0.02</v>
      </c>
      <c r="Y415" s="103">
        <f>$X$415*$K$415</f>
        <v>0.08</v>
      </c>
      <c r="Z415" s="103">
        <v>0</v>
      </c>
      <c r="AA415" s="104">
        <f>$Z$415*$K$415</f>
        <v>0</v>
      </c>
      <c r="AR415" s="64" t="s">
        <v>698</v>
      </c>
      <c r="AT415" s="64" t="s">
        <v>523</v>
      </c>
      <c r="AU415" s="64" t="s">
        <v>370</v>
      </c>
      <c r="AY415" s="64" t="s">
        <v>465</v>
      </c>
      <c r="BE415" s="105">
        <f>IF($U$415="základní",$N$415,0)</f>
        <v>0</v>
      </c>
      <c r="BF415" s="105">
        <f>IF($U$415="snížená",$N$415,0)</f>
        <v>0</v>
      </c>
      <c r="BG415" s="105">
        <f>IF($U$415="zákl. přenesená",$N$415,0)</f>
        <v>0</v>
      </c>
      <c r="BH415" s="105">
        <f>IF($U$415="sníž. přenesená",$N$415,0)</f>
        <v>0</v>
      </c>
      <c r="BI415" s="105">
        <f>IF($U$415="nulová",$N$415,0)</f>
        <v>0</v>
      </c>
      <c r="BJ415" s="64" t="s">
        <v>317</v>
      </c>
      <c r="BK415" s="105">
        <f>ROUND($L$415*$K$415,2)</f>
        <v>0</v>
      </c>
      <c r="BL415" s="64" t="s">
        <v>397</v>
      </c>
      <c r="BM415" s="64" t="s">
        <v>969</v>
      </c>
    </row>
    <row r="416" spans="2:65" s="6" customFormat="1" ht="27" customHeight="1">
      <c r="B416" s="19"/>
      <c r="C416" s="124" t="s">
        <v>970</v>
      </c>
      <c r="D416" s="124" t="s">
        <v>523</v>
      </c>
      <c r="E416" s="123" t="s">
        <v>971</v>
      </c>
      <c r="F416" s="272" t="s">
        <v>972</v>
      </c>
      <c r="G416" s="273"/>
      <c r="H416" s="273"/>
      <c r="I416" s="273"/>
      <c r="J416" s="124" t="s">
        <v>513</v>
      </c>
      <c r="K416" s="125">
        <v>7</v>
      </c>
      <c r="L416" s="274"/>
      <c r="M416" s="273"/>
      <c r="N416" s="275">
        <f>ROUND($L$416*$K$416,2)</f>
        <v>0</v>
      </c>
      <c r="O416" s="263"/>
      <c r="P416" s="263"/>
      <c r="Q416" s="263"/>
      <c r="R416" s="98"/>
      <c r="S416" s="19"/>
      <c r="T416" s="101"/>
      <c r="U416" s="102" t="s">
        <v>333</v>
      </c>
      <c r="X416" s="103">
        <v>0.02</v>
      </c>
      <c r="Y416" s="103">
        <f>$X$416*$K$416</f>
        <v>0.14</v>
      </c>
      <c r="Z416" s="103">
        <v>0</v>
      </c>
      <c r="AA416" s="104">
        <f>$Z$416*$K$416</f>
        <v>0</v>
      </c>
      <c r="AR416" s="64" t="s">
        <v>698</v>
      </c>
      <c r="AT416" s="64" t="s">
        <v>523</v>
      </c>
      <c r="AU416" s="64" t="s">
        <v>370</v>
      </c>
      <c r="AY416" s="64" t="s">
        <v>465</v>
      </c>
      <c r="BE416" s="105">
        <f>IF($U$416="základní",$N$416,0)</f>
        <v>0</v>
      </c>
      <c r="BF416" s="105">
        <f>IF($U$416="snížená",$N$416,0)</f>
        <v>0</v>
      </c>
      <c r="BG416" s="105">
        <f>IF($U$416="zákl. přenesená",$N$416,0)</f>
        <v>0</v>
      </c>
      <c r="BH416" s="105">
        <f>IF($U$416="sníž. přenesená",$N$416,0)</f>
        <v>0</v>
      </c>
      <c r="BI416" s="105">
        <f>IF($U$416="nulová",$N$416,0)</f>
        <v>0</v>
      </c>
      <c r="BJ416" s="64" t="s">
        <v>317</v>
      </c>
      <c r="BK416" s="105">
        <f>ROUND($L$416*$K$416,2)</f>
        <v>0</v>
      </c>
      <c r="BL416" s="64" t="s">
        <v>397</v>
      </c>
      <c r="BM416" s="64" t="s">
        <v>973</v>
      </c>
    </row>
    <row r="417" spans="2:65" s="6" customFormat="1" ht="27" customHeight="1">
      <c r="B417" s="19"/>
      <c r="C417" s="99" t="s">
        <v>974</v>
      </c>
      <c r="D417" s="99" t="s">
        <v>466</v>
      </c>
      <c r="E417" s="97" t="s">
        <v>975</v>
      </c>
      <c r="F417" s="262" t="s">
        <v>976</v>
      </c>
      <c r="G417" s="263"/>
      <c r="H417" s="263"/>
      <c r="I417" s="263"/>
      <c r="J417" s="99" t="s">
        <v>513</v>
      </c>
      <c r="K417" s="100">
        <v>13</v>
      </c>
      <c r="L417" s="264"/>
      <c r="M417" s="263"/>
      <c r="N417" s="265">
        <f>ROUND($L$417*$K$417,2)</f>
        <v>0</v>
      </c>
      <c r="O417" s="263"/>
      <c r="P417" s="263"/>
      <c r="Q417" s="263"/>
      <c r="R417" s="216" t="s">
        <v>163</v>
      </c>
      <c r="S417" s="19"/>
      <c r="T417" s="101"/>
      <c r="U417" s="102" t="s">
        <v>333</v>
      </c>
      <c r="X417" s="103">
        <v>0</v>
      </c>
      <c r="Y417" s="103">
        <f>$X$417*$K$417</f>
        <v>0</v>
      </c>
      <c r="Z417" s="103">
        <v>0</v>
      </c>
      <c r="AA417" s="104">
        <f>$Z$417*$K$417</f>
        <v>0</v>
      </c>
      <c r="AR417" s="64" t="s">
        <v>397</v>
      </c>
      <c r="AT417" s="64" t="s">
        <v>466</v>
      </c>
      <c r="AU417" s="64" t="s">
        <v>370</v>
      </c>
      <c r="AY417" s="64" t="s">
        <v>465</v>
      </c>
      <c r="BE417" s="105">
        <f>IF($U$417="základní",$N$417,0)</f>
        <v>0</v>
      </c>
      <c r="BF417" s="105">
        <f>IF($U$417="snížená",$N$417,0)</f>
        <v>0</v>
      </c>
      <c r="BG417" s="105">
        <f>IF($U$417="zákl. přenesená",$N$417,0)</f>
        <v>0</v>
      </c>
      <c r="BH417" s="105">
        <f>IF($U$417="sníž. přenesená",$N$417,0)</f>
        <v>0</v>
      </c>
      <c r="BI417" s="105">
        <f>IF($U$417="nulová",$N$417,0)</f>
        <v>0</v>
      </c>
      <c r="BJ417" s="64" t="s">
        <v>317</v>
      </c>
      <c r="BK417" s="105">
        <f>ROUND($L$417*$K$417,2)</f>
        <v>0</v>
      </c>
      <c r="BL417" s="64" t="s">
        <v>397</v>
      </c>
      <c r="BM417" s="64" t="s">
        <v>977</v>
      </c>
    </row>
    <row r="418" spans="2:51" s="6" customFormat="1" ht="15.75" customHeight="1">
      <c r="B418" s="111"/>
      <c r="E418" s="113"/>
      <c r="F418" s="268" t="s">
        <v>978</v>
      </c>
      <c r="G418" s="269"/>
      <c r="H418" s="269"/>
      <c r="I418" s="269"/>
      <c r="K418" s="114">
        <v>10</v>
      </c>
      <c r="S418" s="111"/>
      <c r="T418" s="115"/>
      <c r="AA418" s="116"/>
      <c r="AT418" s="112" t="s">
        <v>473</v>
      </c>
      <c r="AU418" s="112" t="s">
        <v>370</v>
      </c>
      <c r="AV418" s="112" t="s">
        <v>370</v>
      </c>
      <c r="AW418" s="112" t="s">
        <v>420</v>
      </c>
      <c r="AX418" s="112" t="s">
        <v>363</v>
      </c>
      <c r="AY418" s="112" t="s">
        <v>465</v>
      </c>
    </row>
    <row r="419" spans="2:51" s="6" customFormat="1" ht="15.75" customHeight="1">
      <c r="B419" s="111"/>
      <c r="E419" s="112"/>
      <c r="F419" s="268" t="s">
        <v>979</v>
      </c>
      <c r="G419" s="269"/>
      <c r="H419" s="269"/>
      <c r="I419" s="269"/>
      <c r="K419" s="114">
        <v>3</v>
      </c>
      <c r="S419" s="111"/>
      <c r="T419" s="115"/>
      <c r="AA419" s="116"/>
      <c r="AT419" s="112" t="s">
        <v>473</v>
      </c>
      <c r="AU419" s="112" t="s">
        <v>370</v>
      </c>
      <c r="AV419" s="112" t="s">
        <v>370</v>
      </c>
      <c r="AW419" s="112" t="s">
        <v>420</v>
      </c>
      <c r="AX419" s="112" t="s">
        <v>363</v>
      </c>
      <c r="AY419" s="112" t="s">
        <v>465</v>
      </c>
    </row>
    <row r="420" spans="2:51" s="6" customFormat="1" ht="15.75" customHeight="1">
      <c r="B420" s="117"/>
      <c r="E420" s="118"/>
      <c r="F420" s="270" t="s">
        <v>498</v>
      </c>
      <c r="G420" s="271"/>
      <c r="H420" s="271"/>
      <c r="I420" s="271"/>
      <c r="K420" s="119">
        <v>13</v>
      </c>
      <c r="S420" s="117"/>
      <c r="T420" s="120"/>
      <c r="AA420" s="121"/>
      <c r="AT420" s="118" t="s">
        <v>473</v>
      </c>
      <c r="AU420" s="118" t="s">
        <v>370</v>
      </c>
      <c r="AV420" s="118" t="s">
        <v>470</v>
      </c>
      <c r="AW420" s="118" t="s">
        <v>420</v>
      </c>
      <c r="AX420" s="118" t="s">
        <v>317</v>
      </c>
      <c r="AY420" s="118" t="s">
        <v>465</v>
      </c>
    </row>
    <row r="421" spans="2:65" s="6" customFormat="1" ht="27" customHeight="1">
      <c r="B421" s="19"/>
      <c r="C421" s="122" t="s">
        <v>980</v>
      </c>
      <c r="D421" s="122" t="s">
        <v>523</v>
      </c>
      <c r="E421" s="123" t="s">
        <v>981</v>
      </c>
      <c r="F421" s="272" t="s">
        <v>982</v>
      </c>
      <c r="G421" s="273"/>
      <c r="H421" s="273"/>
      <c r="I421" s="273"/>
      <c r="J421" s="124" t="s">
        <v>513</v>
      </c>
      <c r="K421" s="125">
        <v>5</v>
      </c>
      <c r="L421" s="274"/>
      <c r="M421" s="273"/>
      <c r="N421" s="275">
        <f>ROUND($L$421*$K$421,2)</f>
        <v>0</v>
      </c>
      <c r="O421" s="263"/>
      <c r="P421" s="263"/>
      <c r="Q421" s="263"/>
      <c r="R421" s="98"/>
      <c r="S421" s="19"/>
      <c r="T421" s="101"/>
      <c r="U421" s="102" t="s">
        <v>333</v>
      </c>
      <c r="X421" s="103">
        <v>0.017</v>
      </c>
      <c r="Y421" s="103">
        <f>$X$421*$K$421</f>
        <v>0.085</v>
      </c>
      <c r="Z421" s="103">
        <v>0</v>
      </c>
      <c r="AA421" s="104">
        <f>$Z$421*$K$421</f>
        <v>0</v>
      </c>
      <c r="AR421" s="64" t="s">
        <v>698</v>
      </c>
      <c r="AT421" s="64" t="s">
        <v>523</v>
      </c>
      <c r="AU421" s="64" t="s">
        <v>370</v>
      </c>
      <c r="AY421" s="6" t="s">
        <v>465</v>
      </c>
      <c r="BE421" s="105">
        <f>IF($U$421="základní",$N$421,0)</f>
        <v>0</v>
      </c>
      <c r="BF421" s="105">
        <f>IF($U$421="snížená",$N$421,0)</f>
        <v>0</v>
      </c>
      <c r="BG421" s="105">
        <f>IF($U$421="zákl. přenesená",$N$421,0)</f>
        <v>0</v>
      </c>
      <c r="BH421" s="105">
        <f>IF($U$421="sníž. přenesená",$N$421,0)</f>
        <v>0</v>
      </c>
      <c r="BI421" s="105">
        <f>IF($U$421="nulová",$N$421,0)</f>
        <v>0</v>
      </c>
      <c r="BJ421" s="64" t="s">
        <v>317</v>
      </c>
      <c r="BK421" s="105">
        <f>ROUND($L$421*$K$421,2)</f>
        <v>0</v>
      </c>
      <c r="BL421" s="64" t="s">
        <v>397</v>
      </c>
      <c r="BM421" s="64" t="s">
        <v>983</v>
      </c>
    </row>
    <row r="422" spans="2:65" s="6" customFormat="1" ht="27" customHeight="1">
      <c r="B422" s="19"/>
      <c r="C422" s="124" t="s">
        <v>984</v>
      </c>
      <c r="D422" s="124" t="s">
        <v>523</v>
      </c>
      <c r="E422" s="123" t="s">
        <v>985</v>
      </c>
      <c r="F422" s="272" t="s">
        <v>986</v>
      </c>
      <c r="G422" s="273"/>
      <c r="H422" s="273"/>
      <c r="I422" s="273"/>
      <c r="J422" s="124" t="s">
        <v>513</v>
      </c>
      <c r="K422" s="125">
        <v>5</v>
      </c>
      <c r="L422" s="274"/>
      <c r="M422" s="273"/>
      <c r="N422" s="275">
        <f>ROUND($L$422*$K$422,2)</f>
        <v>0</v>
      </c>
      <c r="O422" s="263"/>
      <c r="P422" s="263"/>
      <c r="Q422" s="263"/>
      <c r="R422" s="98"/>
      <c r="S422" s="19"/>
      <c r="T422" s="101"/>
      <c r="U422" s="102" t="s">
        <v>333</v>
      </c>
      <c r="X422" s="103">
        <v>0.017</v>
      </c>
      <c r="Y422" s="103">
        <f>$X$422*$K$422</f>
        <v>0.085</v>
      </c>
      <c r="Z422" s="103">
        <v>0</v>
      </c>
      <c r="AA422" s="104">
        <f>$Z$422*$K$422</f>
        <v>0</v>
      </c>
      <c r="AR422" s="64" t="s">
        <v>698</v>
      </c>
      <c r="AT422" s="64" t="s">
        <v>523</v>
      </c>
      <c r="AU422" s="64" t="s">
        <v>370</v>
      </c>
      <c r="AY422" s="64" t="s">
        <v>465</v>
      </c>
      <c r="BE422" s="105">
        <f>IF($U$422="základní",$N$422,0)</f>
        <v>0</v>
      </c>
      <c r="BF422" s="105">
        <f>IF($U$422="snížená",$N$422,0)</f>
        <v>0</v>
      </c>
      <c r="BG422" s="105">
        <f>IF($U$422="zákl. přenesená",$N$422,0)</f>
        <v>0</v>
      </c>
      <c r="BH422" s="105">
        <f>IF($U$422="sníž. přenesená",$N$422,0)</f>
        <v>0</v>
      </c>
      <c r="BI422" s="105">
        <f>IF($U$422="nulová",$N$422,0)</f>
        <v>0</v>
      </c>
      <c r="BJ422" s="64" t="s">
        <v>317</v>
      </c>
      <c r="BK422" s="105">
        <f>ROUND($L$422*$K$422,2)</f>
        <v>0</v>
      </c>
      <c r="BL422" s="64" t="s">
        <v>397</v>
      </c>
      <c r="BM422" s="64" t="s">
        <v>987</v>
      </c>
    </row>
    <row r="423" spans="2:65" s="6" customFormat="1" ht="27" customHeight="1">
      <c r="B423" s="19"/>
      <c r="C423" s="124" t="s">
        <v>988</v>
      </c>
      <c r="D423" s="124" t="s">
        <v>523</v>
      </c>
      <c r="E423" s="123" t="s">
        <v>989</v>
      </c>
      <c r="F423" s="272" t="s">
        <v>990</v>
      </c>
      <c r="G423" s="273"/>
      <c r="H423" s="273"/>
      <c r="I423" s="273"/>
      <c r="J423" s="124" t="s">
        <v>513</v>
      </c>
      <c r="K423" s="125">
        <v>1</v>
      </c>
      <c r="L423" s="274"/>
      <c r="M423" s="273"/>
      <c r="N423" s="275">
        <f>ROUND($L$423*$K$423,2)</f>
        <v>0</v>
      </c>
      <c r="O423" s="263"/>
      <c r="P423" s="263"/>
      <c r="Q423" s="263"/>
      <c r="R423" s="98"/>
      <c r="S423" s="19"/>
      <c r="T423" s="101"/>
      <c r="U423" s="102" t="s">
        <v>333</v>
      </c>
      <c r="X423" s="103">
        <v>0.022</v>
      </c>
      <c r="Y423" s="103">
        <f>$X$423*$K$423</f>
        <v>0.022</v>
      </c>
      <c r="Z423" s="103">
        <v>0</v>
      </c>
      <c r="AA423" s="104">
        <f>$Z$423*$K$423</f>
        <v>0</v>
      </c>
      <c r="AR423" s="64" t="s">
        <v>698</v>
      </c>
      <c r="AT423" s="64" t="s">
        <v>523</v>
      </c>
      <c r="AU423" s="64" t="s">
        <v>370</v>
      </c>
      <c r="AY423" s="64" t="s">
        <v>465</v>
      </c>
      <c r="BE423" s="105">
        <f>IF($U$423="základní",$N$423,0)</f>
        <v>0</v>
      </c>
      <c r="BF423" s="105">
        <f>IF($U$423="snížená",$N$423,0)</f>
        <v>0</v>
      </c>
      <c r="BG423" s="105">
        <f>IF($U$423="zákl. přenesená",$N$423,0)</f>
        <v>0</v>
      </c>
      <c r="BH423" s="105">
        <f>IF($U$423="sníž. přenesená",$N$423,0)</f>
        <v>0</v>
      </c>
      <c r="BI423" s="105">
        <f>IF($U$423="nulová",$N$423,0)</f>
        <v>0</v>
      </c>
      <c r="BJ423" s="64" t="s">
        <v>317</v>
      </c>
      <c r="BK423" s="105">
        <f>ROUND($L$423*$K$423,2)</f>
        <v>0</v>
      </c>
      <c r="BL423" s="64" t="s">
        <v>397</v>
      </c>
      <c r="BM423" s="64" t="s">
        <v>991</v>
      </c>
    </row>
    <row r="424" spans="2:65" s="6" customFormat="1" ht="27" customHeight="1">
      <c r="B424" s="19"/>
      <c r="C424" s="124" t="s">
        <v>992</v>
      </c>
      <c r="D424" s="124" t="s">
        <v>523</v>
      </c>
      <c r="E424" s="123" t="s">
        <v>993</v>
      </c>
      <c r="F424" s="272" t="s">
        <v>994</v>
      </c>
      <c r="G424" s="273"/>
      <c r="H424" s="273"/>
      <c r="I424" s="273"/>
      <c r="J424" s="124" t="s">
        <v>513</v>
      </c>
      <c r="K424" s="125">
        <v>2</v>
      </c>
      <c r="L424" s="274"/>
      <c r="M424" s="273"/>
      <c r="N424" s="275">
        <f>ROUND($L$424*$K$424,2)</f>
        <v>0</v>
      </c>
      <c r="O424" s="263"/>
      <c r="P424" s="263"/>
      <c r="Q424" s="263"/>
      <c r="R424" s="98"/>
      <c r="S424" s="19"/>
      <c r="T424" s="101"/>
      <c r="U424" s="102" t="s">
        <v>333</v>
      </c>
      <c r="X424" s="103">
        <v>0.022</v>
      </c>
      <c r="Y424" s="103">
        <f>$X$424*$K$424</f>
        <v>0.044</v>
      </c>
      <c r="Z424" s="103">
        <v>0</v>
      </c>
      <c r="AA424" s="104">
        <f>$Z$424*$K$424</f>
        <v>0</v>
      </c>
      <c r="AR424" s="64" t="s">
        <v>698</v>
      </c>
      <c r="AT424" s="64" t="s">
        <v>523</v>
      </c>
      <c r="AU424" s="64" t="s">
        <v>370</v>
      </c>
      <c r="AY424" s="64" t="s">
        <v>465</v>
      </c>
      <c r="BE424" s="105">
        <f>IF($U$424="základní",$N$424,0)</f>
        <v>0</v>
      </c>
      <c r="BF424" s="105">
        <f>IF($U$424="snížená",$N$424,0)</f>
        <v>0</v>
      </c>
      <c r="BG424" s="105">
        <f>IF($U$424="zákl. přenesená",$N$424,0)</f>
        <v>0</v>
      </c>
      <c r="BH424" s="105">
        <f>IF($U$424="sníž. přenesená",$N$424,0)</f>
        <v>0</v>
      </c>
      <c r="BI424" s="105">
        <f>IF($U$424="nulová",$N$424,0)</f>
        <v>0</v>
      </c>
      <c r="BJ424" s="64" t="s">
        <v>317</v>
      </c>
      <c r="BK424" s="105">
        <f>ROUND($L$424*$K$424,2)</f>
        <v>0</v>
      </c>
      <c r="BL424" s="64" t="s">
        <v>397</v>
      </c>
      <c r="BM424" s="64" t="s">
        <v>995</v>
      </c>
    </row>
    <row r="425" spans="2:65" s="6" customFormat="1" ht="27" customHeight="1">
      <c r="B425" s="19"/>
      <c r="C425" s="99" t="s">
        <v>996</v>
      </c>
      <c r="D425" s="99" t="s">
        <v>466</v>
      </c>
      <c r="E425" s="97" t="s">
        <v>997</v>
      </c>
      <c r="F425" s="262" t="s">
        <v>998</v>
      </c>
      <c r="G425" s="263"/>
      <c r="H425" s="263"/>
      <c r="I425" s="263"/>
      <c r="J425" s="99" t="s">
        <v>513</v>
      </c>
      <c r="K425" s="100">
        <v>3</v>
      </c>
      <c r="L425" s="264"/>
      <c r="M425" s="263"/>
      <c r="N425" s="265">
        <f>ROUND($L$425*$K$425,2)</f>
        <v>0</v>
      </c>
      <c r="O425" s="263"/>
      <c r="P425" s="263"/>
      <c r="Q425" s="263"/>
      <c r="R425" s="216" t="s">
        <v>163</v>
      </c>
      <c r="S425" s="19"/>
      <c r="T425" s="101"/>
      <c r="U425" s="102" t="s">
        <v>333</v>
      </c>
      <c r="X425" s="103">
        <v>0</v>
      </c>
      <c r="Y425" s="103">
        <f>$X$425*$K$425</f>
        <v>0</v>
      </c>
      <c r="Z425" s="103">
        <v>0</v>
      </c>
      <c r="AA425" s="104">
        <f>$Z$425*$K$425</f>
        <v>0</v>
      </c>
      <c r="AR425" s="64" t="s">
        <v>397</v>
      </c>
      <c r="AT425" s="64" t="s">
        <v>466</v>
      </c>
      <c r="AU425" s="64" t="s">
        <v>370</v>
      </c>
      <c r="AY425" s="64" t="s">
        <v>465</v>
      </c>
      <c r="BE425" s="105">
        <f>IF($U$425="základní",$N$425,0)</f>
        <v>0</v>
      </c>
      <c r="BF425" s="105">
        <f>IF($U$425="snížená",$N$425,0)</f>
        <v>0</v>
      </c>
      <c r="BG425" s="105">
        <f>IF($U$425="zákl. přenesená",$N$425,0)</f>
        <v>0</v>
      </c>
      <c r="BH425" s="105">
        <f>IF($U$425="sníž. přenesená",$N$425,0)</f>
        <v>0</v>
      </c>
      <c r="BI425" s="105">
        <f>IF($U$425="nulová",$N$425,0)</f>
        <v>0</v>
      </c>
      <c r="BJ425" s="64" t="s">
        <v>317</v>
      </c>
      <c r="BK425" s="105">
        <f>ROUND($L$425*$K$425,2)</f>
        <v>0</v>
      </c>
      <c r="BL425" s="64" t="s">
        <v>397</v>
      </c>
      <c r="BM425" s="64" t="s">
        <v>999</v>
      </c>
    </row>
    <row r="426" spans="2:51" s="6" customFormat="1" ht="15.75" customHeight="1">
      <c r="B426" s="111"/>
      <c r="E426" s="113"/>
      <c r="F426" s="268" t="s">
        <v>1000</v>
      </c>
      <c r="G426" s="269"/>
      <c r="H426" s="269"/>
      <c r="I426" s="269"/>
      <c r="K426" s="114">
        <v>3</v>
      </c>
      <c r="S426" s="111"/>
      <c r="T426" s="115"/>
      <c r="AA426" s="116"/>
      <c r="AT426" s="112" t="s">
        <v>473</v>
      </c>
      <c r="AU426" s="112" t="s">
        <v>370</v>
      </c>
      <c r="AV426" s="112" t="s">
        <v>370</v>
      </c>
      <c r="AW426" s="112" t="s">
        <v>420</v>
      </c>
      <c r="AX426" s="112" t="s">
        <v>317</v>
      </c>
      <c r="AY426" s="112" t="s">
        <v>465</v>
      </c>
    </row>
    <row r="427" spans="2:65" s="6" customFormat="1" ht="27" customHeight="1">
      <c r="B427" s="19"/>
      <c r="C427" s="122" t="s">
        <v>1001</v>
      </c>
      <c r="D427" s="122" t="s">
        <v>523</v>
      </c>
      <c r="E427" s="123" t="s">
        <v>1002</v>
      </c>
      <c r="F427" s="272" t="s">
        <v>1003</v>
      </c>
      <c r="G427" s="273"/>
      <c r="H427" s="273"/>
      <c r="I427" s="273"/>
      <c r="J427" s="124" t="s">
        <v>513</v>
      </c>
      <c r="K427" s="125">
        <v>3</v>
      </c>
      <c r="L427" s="274"/>
      <c r="M427" s="273"/>
      <c r="N427" s="275">
        <f>ROUND($L$427*$K$427,2)</f>
        <v>0</v>
      </c>
      <c r="O427" s="263"/>
      <c r="P427" s="263"/>
      <c r="Q427" s="263"/>
      <c r="R427" s="98"/>
      <c r="S427" s="19"/>
      <c r="T427" s="101"/>
      <c r="U427" s="102" t="s">
        <v>333</v>
      </c>
      <c r="X427" s="103">
        <v>0.042</v>
      </c>
      <c r="Y427" s="103">
        <f>$X$427*$K$427</f>
        <v>0.126</v>
      </c>
      <c r="Z427" s="103">
        <v>0</v>
      </c>
      <c r="AA427" s="104">
        <f>$Z$427*$K$427</f>
        <v>0</v>
      </c>
      <c r="AR427" s="64" t="s">
        <v>698</v>
      </c>
      <c r="AT427" s="64" t="s">
        <v>523</v>
      </c>
      <c r="AU427" s="64" t="s">
        <v>370</v>
      </c>
      <c r="AY427" s="6" t="s">
        <v>465</v>
      </c>
      <c r="BE427" s="105">
        <f>IF($U$427="základní",$N$427,0)</f>
        <v>0</v>
      </c>
      <c r="BF427" s="105">
        <f>IF($U$427="snížená",$N$427,0)</f>
        <v>0</v>
      </c>
      <c r="BG427" s="105">
        <f>IF($U$427="zákl. přenesená",$N$427,0)</f>
        <v>0</v>
      </c>
      <c r="BH427" s="105">
        <f>IF($U$427="sníž. přenesená",$N$427,0)</f>
        <v>0</v>
      </c>
      <c r="BI427" s="105">
        <f>IF($U$427="nulová",$N$427,0)</f>
        <v>0</v>
      </c>
      <c r="BJ427" s="64" t="s">
        <v>317</v>
      </c>
      <c r="BK427" s="105">
        <f>ROUND($L$427*$K$427,2)</f>
        <v>0</v>
      </c>
      <c r="BL427" s="64" t="s">
        <v>397</v>
      </c>
      <c r="BM427" s="64" t="s">
        <v>1004</v>
      </c>
    </row>
    <row r="428" spans="2:65" s="6" customFormat="1" ht="27" customHeight="1">
      <c r="B428" s="19"/>
      <c r="C428" s="99" t="s">
        <v>1005</v>
      </c>
      <c r="D428" s="99" t="s">
        <v>466</v>
      </c>
      <c r="E428" s="97" t="s">
        <v>1006</v>
      </c>
      <c r="F428" s="262" t="s">
        <v>1007</v>
      </c>
      <c r="G428" s="263"/>
      <c r="H428" s="263"/>
      <c r="I428" s="263"/>
      <c r="J428" s="99" t="s">
        <v>513</v>
      </c>
      <c r="K428" s="100">
        <v>1</v>
      </c>
      <c r="L428" s="264"/>
      <c r="M428" s="263"/>
      <c r="N428" s="265">
        <f>ROUND($L$428*$K$428,2)</f>
        <v>0</v>
      </c>
      <c r="O428" s="263"/>
      <c r="P428" s="263"/>
      <c r="Q428" s="263"/>
      <c r="R428" s="216" t="s">
        <v>163</v>
      </c>
      <c r="S428" s="19"/>
      <c r="T428" s="101"/>
      <c r="U428" s="102" t="s">
        <v>333</v>
      </c>
      <c r="X428" s="103">
        <v>0</v>
      </c>
      <c r="Y428" s="103">
        <f>$X$428*$K$428</f>
        <v>0</v>
      </c>
      <c r="Z428" s="103">
        <v>0</v>
      </c>
      <c r="AA428" s="104">
        <f>$Z$428*$K$428</f>
        <v>0</v>
      </c>
      <c r="AR428" s="64" t="s">
        <v>397</v>
      </c>
      <c r="AT428" s="64" t="s">
        <v>466</v>
      </c>
      <c r="AU428" s="64" t="s">
        <v>370</v>
      </c>
      <c r="AY428" s="64" t="s">
        <v>465</v>
      </c>
      <c r="BE428" s="105">
        <f>IF($U$428="základní",$N$428,0)</f>
        <v>0</v>
      </c>
      <c r="BF428" s="105">
        <f>IF($U$428="snížená",$N$428,0)</f>
        <v>0</v>
      </c>
      <c r="BG428" s="105">
        <f>IF($U$428="zákl. přenesená",$N$428,0)</f>
        <v>0</v>
      </c>
      <c r="BH428" s="105">
        <f>IF($U$428="sníž. přenesená",$N$428,0)</f>
        <v>0</v>
      </c>
      <c r="BI428" s="105">
        <f>IF($U$428="nulová",$N$428,0)</f>
        <v>0</v>
      </c>
      <c r="BJ428" s="64" t="s">
        <v>317</v>
      </c>
      <c r="BK428" s="105">
        <f>ROUND($L$428*$K$428,2)</f>
        <v>0</v>
      </c>
      <c r="BL428" s="64" t="s">
        <v>397</v>
      </c>
      <c r="BM428" s="64" t="s">
        <v>1008</v>
      </c>
    </row>
    <row r="429" spans="2:51" s="6" customFormat="1" ht="15.75" customHeight="1">
      <c r="B429" s="111"/>
      <c r="E429" s="113"/>
      <c r="F429" s="268" t="s">
        <v>1009</v>
      </c>
      <c r="G429" s="269"/>
      <c r="H429" s="269"/>
      <c r="I429" s="269"/>
      <c r="K429" s="114">
        <v>1</v>
      </c>
      <c r="S429" s="111"/>
      <c r="T429" s="115"/>
      <c r="AA429" s="116"/>
      <c r="AT429" s="112" t="s">
        <v>473</v>
      </c>
      <c r="AU429" s="112" t="s">
        <v>370</v>
      </c>
      <c r="AV429" s="112" t="s">
        <v>370</v>
      </c>
      <c r="AW429" s="112" t="s">
        <v>420</v>
      </c>
      <c r="AX429" s="112" t="s">
        <v>317</v>
      </c>
      <c r="AY429" s="112" t="s">
        <v>465</v>
      </c>
    </row>
    <row r="430" spans="2:65" s="6" customFormat="1" ht="27" customHeight="1">
      <c r="B430" s="19"/>
      <c r="C430" s="122" t="s">
        <v>1010</v>
      </c>
      <c r="D430" s="122" t="s">
        <v>523</v>
      </c>
      <c r="E430" s="123" t="s">
        <v>1011</v>
      </c>
      <c r="F430" s="272" t="s">
        <v>1012</v>
      </c>
      <c r="G430" s="273"/>
      <c r="H430" s="273"/>
      <c r="I430" s="273"/>
      <c r="J430" s="124" t="s">
        <v>513</v>
      </c>
      <c r="K430" s="125">
        <v>1</v>
      </c>
      <c r="L430" s="274"/>
      <c r="M430" s="273"/>
      <c r="N430" s="275">
        <f>ROUND($L$430*$K$430,2)</f>
        <v>0</v>
      </c>
      <c r="O430" s="263"/>
      <c r="P430" s="263"/>
      <c r="Q430" s="263"/>
      <c r="R430" s="98"/>
      <c r="S430" s="19"/>
      <c r="T430" s="101"/>
      <c r="U430" s="102" t="s">
        <v>333</v>
      </c>
      <c r="X430" s="103">
        <v>0.025</v>
      </c>
      <c r="Y430" s="103">
        <f>$X$430*$K$430</f>
        <v>0.025</v>
      </c>
      <c r="Z430" s="103">
        <v>0</v>
      </c>
      <c r="AA430" s="104">
        <f>$Z$430*$K$430</f>
        <v>0</v>
      </c>
      <c r="AR430" s="64" t="s">
        <v>698</v>
      </c>
      <c r="AT430" s="64" t="s">
        <v>523</v>
      </c>
      <c r="AU430" s="64" t="s">
        <v>370</v>
      </c>
      <c r="AY430" s="6" t="s">
        <v>465</v>
      </c>
      <c r="BE430" s="105">
        <f>IF($U$430="základní",$N$430,0)</f>
        <v>0</v>
      </c>
      <c r="BF430" s="105">
        <f>IF($U$430="snížená",$N$430,0)</f>
        <v>0</v>
      </c>
      <c r="BG430" s="105">
        <f>IF($U$430="zákl. přenesená",$N$430,0)</f>
        <v>0</v>
      </c>
      <c r="BH430" s="105">
        <f>IF($U$430="sníž. přenesená",$N$430,0)</f>
        <v>0</v>
      </c>
      <c r="BI430" s="105">
        <f>IF($U$430="nulová",$N$430,0)</f>
        <v>0</v>
      </c>
      <c r="BJ430" s="64" t="s">
        <v>317</v>
      </c>
      <c r="BK430" s="105">
        <f>ROUND($L$430*$K$430,2)</f>
        <v>0</v>
      </c>
      <c r="BL430" s="64" t="s">
        <v>397</v>
      </c>
      <c r="BM430" s="64" t="s">
        <v>1013</v>
      </c>
    </row>
    <row r="431" spans="2:65" s="6" customFormat="1" ht="27" customHeight="1">
      <c r="B431" s="19"/>
      <c r="C431" s="99" t="s">
        <v>1014</v>
      </c>
      <c r="D431" s="99" t="s">
        <v>466</v>
      </c>
      <c r="E431" s="97" t="s">
        <v>1015</v>
      </c>
      <c r="F431" s="262" t="s">
        <v>1016</v>
      </c>
      <c r="G431" s="263"/>
      <c r="H431" s="263"/>
      <c r="I431" s="263"/>
      <c r="J431" s="99" t="s">
        <v>513</v>
      </c>
      <c r="K431" s="100">
        <v>1</v>
      </c>
      <c r="L431" s="264"/>
      <c r="M431" s="263"/>
      <c r="N431" s="265">
        <f>ROUND($L$431*$K$431,2)</f>
        <v>0</v>
      </c>
      <c r="O431" s="263"/>
      <c r="P431" s="263"/>
      <c r="Q431" s="263"/>
      <c r="R431" s="216" t="s">
        <v>163</v>
      </c>
      <c r="S431" s="19"/>
      <c r="T431" s="101"/>
      <c r="U431" s="102" t="s">
        <v>333</v>
      </c>
      <c r="X431" s="103">
        <v>0</v>
      </c>
      <c r="Y431" s="103">
        <f>$X$431*$K$431</f>
        <v>0</v>
      </c>
      <c r="Z431" s="103">
        <v>0</v>
      </c>
      <c r="AA431" s="104">
        <f>$Z$431*$K$431</f>
        <v>0</v>
      </c>
      <c r="AR431" s="64" t="s">
        <v>397</v>
      </c>
      <c r="AT431" s="64" t="s">
        <v>466</v>
      </c>
      <c r="AU431" s="64" t="s">
        <v>370</v>
      </c>
      <c r="AY431" s="64" t="s">
        <v>465</v>
      </c>
      <c r="BE431" s="105">
        <f>IF($U$431="základní",$N$431,0)</f>
        <v>0</v>
      </c>
      <c r="BF431" s="105">
        <f>IF($U$431="snížená",$N$431,0)</f>
        <v>0</v>
      </c>
      <c r="BG431" s="105">
        <f>IF($U$431="zákl. přenesená",$N$431,0)</f>
        <v>0</v>
      </c>
      <c r="BH431" s="105">
        <f>IF($U$431="sníž. přenesená",$N$431,0)</f>
        <v>0</v>
      </c>
      <c r="BI431" s="105">
        <f>IF($U$431="nulová",$N$431,0)</f>
        <v>0</v>
      </c>
      <c r="BJ431" s="64" t="s">
        <v>317</v>
      </c>
      <c r="BK431" s="105">
        <f>ROUND($L$431*$K$431,2)</f>
        <v>0</v>
      </c>
      <c r="BL431" s="64" t="s">
        <v>397</v>
      </c>
      <c r="BM431" s="64" t="s">
        <v>1017</v>
      </c>
    </row>
    <row r="432" spans="2:51" s="6" customFormat="1" ht="15.75" customHeight="1">
      <c r="B432" s="111"/>
      <c r="E432" s="113"/>
      <c r="F432" s="268" t="s">
        <v>1018</v>
      </c>
      <c r="G432" s="269"/>
      <c r="H432" s="269"/>
      <c r="I432" s="269"/>
      <c r="K432" s="114">
        <v>1</v>
      </c>
      <c r="S432" s="111"/>
      <c r="T432" s="115"/>
      <c r="AA432" s="116"/>
      <c r="AT432" s="112" t="s">
        <v>473</v>
      </c>
      <c r="AU432" s="112" t="s">
        <v>370</v>
      </c>
      <c r="AV432" s="112" t="s">
        <v>370</v>
      </c>
      <c r="AW432" s="112" t="s">
        <v>420</v>
      </c>
      <c r="AX432" s="112" t="s">
        <v>317</v>
      </c>
      <c r="AY432" s="112" t="s">
        <v>465</v>
      </c>
    </row>
    <row r="433" spans="2:65" s="6" customFormat="1" ht="27" customHeight="1">
      <c r="B433" s="19"/>
      <c r="C433" s="122" t="s">
        <v>1019</v>
      </c>
      <c r="D433" s="122" t="s">
        <v>523</v>
      </c>
      <c r="E433" s="123" t="s">
        <v>1020</v>
      </c>
      <c r="F433" s="272" t="s">
        <v>1021</v>
      </c>
      <c r="G433" s="273"/>
      <c r="H433" s="273"/>
      <c r="I433" s="273"/>
      <c r="J433" s="124" t="s">
        <v>513</v>
      </c>
      <c r="K433" s="125">
        <v>1</v>
      </c>
      <c r="L433" s="274"/>
      <c r="M433" s="273"/>
      <c r="N433" s="275">
        <f>ROUND($L$433*$K$433,2)</f>
        <v>0</v>
      </c>
      <c r="O433" s="263"/>
      <c r="P433" s="263"/>
      <c r="Q433" s="263"/>
      <c r="R433" s="98"/>
      <c r="S433" s="19"/>
      <c r="T433" s="101"/>
      <c r="U433" s="102" t="s">
        <v>333</v>
      </c>
      <c r="X433" s="103">
        <v>0.03</v>
      </c>
      <c r="Y433" s="103">
        <f>$X$433*$K$433</f>
        <v>0.03</v>
      </c>
      <c r="Z433" s="103">
        <v>0</v>
      </c>
      <c r="AA433" s="104">
        <f>$Z$433*$K$433</f>
        <v>0</v>
      </c>
      <c r="AR433" s="64" t="s">
        <v>698</v>
      </c>
      <c r="AT433" s="64" t="s">
        <v>523</v>
      </c>
      <c r="AU433" s="64" t="s">
        <v>370</v>
      </c>
      <c r="AY433" s="6" t="s">
        <v>465</v>
      </c>
      <c r="BE433" s="105">
        <f>IF($U$433="základní",$N$433,0)</f>
        <v>0</v>
      </c>
      <c r="BF433" s="105">
        <f>IF($U$433="snížená",$N$433,0)</f>
        <v>0</v>
      </c>
      <c r="BG433" s="105">
        <f>IF($U$433="zákl. přenesená",$N$433,0)</f>
        <v>0</v>
      </c>
      <c r="BH433" s="105">
        <f>IF($U$433="sníž. přenesená",$N$433,0)</f>
        <v>0</v>
      </c>
      <c r="BI433" s="105">
        <f>IF($U$433="nulová",$N$433,0)</f>
        <v>0</v>
      </c>
      <c r="BJ433" s="64" t="s">
        <v>317</v>
      </c>
      <c r="BK433" s="105">
        <f>ROUND($L$433*$K$433,2)</f>
        <v>0</v>
      </c>
      <c r="BL433" s="64" t="s">
        <v>397</v>
      </c>
      <c r="BM433" s="64" t="s">
        <v>1022</v>
      </c>
    </row>
    <row r="434" spans="2:65" s="6" customFormat="1" ht="27" customHeight="1">
      <c r="B434" s="19"/>
      <c r="C434" s="99" t="s">
        <v>1023</v>
      </c>
      <c r="D434" s="99" t="s">
        <v>466</v>
      </c>
      <c r="E434" s="97" t="s">
        <v>1024</v>
      </c>
      <c r="F434" s="262" t="s">
        <v>1025</v>
      </c>
      <c r="G434" s="263"/>
      <c r="H434" s="263"/>
      <c r="I434" s="263"/>
      <c r="J434" s="99" t="s">
        <v>513</v>
      </c>
      <c r="K434" s="100">
        <v>1</v>
      </c>
      <c r="L434" s="264"/>
      <c r="M434" s="263"/>
      <c r="N434" s="265">
        <f>ROUND($L$434*$K$434,2)</f>
        <v>0</v>
      </c>
      <c r="O434" s="263"/>
      <c r="P434" s="263"/>
      <c r="Q434" s="263"/>
      <c r="R434" s="98"/>
      <c r="S434" s="19"/>
      <c r="T434" s="101"/>
      <c r="U434" s="102" t="s">
        <v>333</v>
      </c>
      <c r="X434" s="103">
        <v>0</v>
      </c>
      <c r="Y434" s="103">
        <f>$X$434*$K$434</f>
        <v>0</v>
      </c>
      <c r="Z434" s="103">
        <v>0.0007</v>
      </c>
      <c r="AA434" s="104">
        <f>$Z$434*$K$434</f>
        <v>0.0007</v>
      </c>
      <c r="AR434" s="64" t="s">
        <v>397</v>
      </c>
      <c r="AT434" s="64" t="s">
        <v>466</v>
      </c>
      <c r="AU434" s="64" t="s">
        <v>370</v>
      </c>
      <c r="AY434" s="64" t="s">
        <v>465</v>
      </c>
      <c r="BE434" s="105">
        <f>IF($U$434="základní",$N$434,0)</f>
        <v>0</v>
      </c>
      <c r="BF434" s="105">
        <f>IF($U$434="snížená",$N$434,0)</f>
        <v>0</v>
      </c>
      <c r="BG434" s="105">
        <f>IF($U$434="zákl. přenesená",$N$434,0)</f>
        <v>0</v>
      </c>
      <c r="BH434" s="105">
        <f>IF($U$434="sníž. přenesená",$N$434,0)</f>
        <v>0</v>
      </c>
      <c r="BI434" s="105">
        <f>IF($U$434="nulová",$N$434,0)</f>
        <v>0</v>
      </c>
      <c r="BJ434" s="64" t="s">
        <v>317</v>
      </c>
      <c r="BK434" s="105">
        <f>ROUND($L$434*$K$434,2)</f>
        <v>0</v>
      </c>
      <c r="BL434" s="64" t="s">
        <v>397</v>
      </c>
      <c r="BM434" s="64" t="s">
        <v>1026</v>
      </c>
    </row>
    <row r="435" spans="2:51" s="6" customFormat="1" ht="15.75" customHeight="1">
      <c r="B435" s="106"/>
      <c r="E435" s="107"/>
      <c r="F435" s="266" t="s">
        <v>479</v>
      </c>
      <c r="G435" s="267"/>
      <c r="H435" s="267"/>
      <c r="I435" s="267"/>
      <c r="K435" s="108"/>
      <c r="S435" s="106"/>
      <c r="T435" s="109"/>
      <c r="AA435" s="110"/>
      <c r="AT435" s="108" t="s">
        <v>473</v>
      </c>
      <c r="AU435" s="108" t="s">
        <v>370</v>
      </c>
      <c r="AV435" s="108" t="s">
        <v>317</v>
      </c>
      <c r="AW435" s="108" t="s">
        <v>420</v>
      </c>
      <c r="AX435" s="108" t="s">
        <v>363</v>
      </c>
      <c r="AY435" s="108" t="s">
        <v>465</v>
      </c>
    </row>
    <row r="436" spans="2:51" s="6" customFormat="1" ht="15.75" customHeight="1">
      <c r="B436" s="111"/>
      <c r="E436" s="112"/>
      <c r="F436" s="268" t="s">
        <v>1027</v>
      </c>
      <c r="G436" s="269"/>
      <c r="H436" s="269"/>
      <c r="I436" s="269"/>
      <c r="K436" s="114">
        <v>1</v>
      </c>
      <c r="S436" s="111"/>
      <c r="T436" s="115"/>
      <c r="AA436" s="116"/>
      <c r="AT436" s="112" t="s">
        <v>473</v>
      </c>
      <c r="AU436" s="112" t="s">
        <v>370</v>
      </c>
      <c r="AV436" s="112" t="s">
        <v>370</v>
      </c>
      <c r="AW436" s="112" t="s">
        <v>420</v>
      </c>
      <c r="AX436" s="112" t="s">
        <v>317</v>
      </c>
      <c r="AY436" s="112" t="s">
        <v>465</v>
      </c>
    </row>
    <row r="437" spans="2:65" s="6" customFormat="1" ht="15.75" customHeight="1">
      <c r="B437" s="19"/>
      <c r="C437" s="96" t="s">
        <v>1028</v>
      </c>
      <c r="D437" s="96" t="s">
        <v>466</v>
      </c>
      <c r="E437" s="97" t="s">
        <v>1029</v>
      </c>
      <c r="F437" s="262" t="s">
        <v>1030</v>
      </c>
      <c r="G437" s="263"/>
      <c r="H437" s="263"/>
      <c r="I437" s="263"/>
      <c r="J437" s="99" t="s">
        <v>1031</v>
      </c>
      <c r="K437" s="100">
        <v>81</v>
      </c>
      <c r="L437" s="264"/>
      <c r="M437" s="263"/>
      <c r="N437" s="265">
        <f>ROUND($L$437*$K$437,2)</f>
        <v>0</v>
      </c>
      <c r="O437" s="263"/>
      <c r="P437" s="263"/>
      <c r="Q437" s="263"/>
      <c r="R437" s="98"/>
      <c r="S437" s="19"/>
      <c r="T437" s="101"/>
      <c r="U437" s="102" t="s">
        <v>333</v>
      </c>
      <c r="X437" s="103">
        <v>1E-05</v>
      </c>
      <c r="Y437" s="103">
        <f>$X$437*$K$437</f>
        <v>0.0008100000000000001</v>
      </c>
      <c r="Z437" s="103">
        <v>0.001</v>
      </c>
      <c r="AA437" s="104">
        <f>$Z$437*$K$437</f>
        <v>0.081</v>
      </c>
      <c r="AR437" s="64" t="s">
        <v>397</v>
      </c>
      <c r="AT437" s="64" t="s">
        <v>466</v>
      </c>
      <c r="AU437" s="64" t="s">
        <v>370</v>
      </c>
      <c r="AY437" s="6" t="s">
        <v>465</v>
      </c>
      <c r="BE437" s="105">
        <f>IF($U$437="základní",$N$437,0)</f>
        <v>0</v>
      </c>
      <c r="BF437" s="105">
        <f>IF($U$437="snížená",$N$437,0)</f>
        <v>0</v>
      </c>
      <c r="BG437" s="105">
        <f>IF($U$437="zákl. přenesená",$N$437,0)</f>
        <v>0</v>
      </c>
      <c r="BH437" s="105">
        <f>IF($U$437="sníž. přenesená",$N$437,0)</f>
        <v>0</v>
      </c>
      <c r="BI437" s="105">
        <f>IF($U$437="nulová",$N$437,0)</f>
        <v>0</v>
      </c>
      <c r="BJ437" s="64" t="s">
        <v>317</v>
      </c>
      <c r="BK437" s="105">
        <f>ROUND($L$437*$K$437,2)</f>
        <v>0</v>
      </c>
      <c r="BL437" s="64" t="s">
        <v>397</v>
      </c>
      <c r="BM437" s="64" t="s">
        <v>1032</v>
      </c>
    </row>
    <row r="438" spans="2:51" s="6" customFormat="1" ht="15.75" customHeight="1">
      <c r="B438" s="106"/>
      <c r="E438" s="107"/>
      <c r="F438" s="266" t="s">
        <v>1033</v>
      </c>
      <c r="G438" s="267"/>
      <c r="H438" s="267"/>
      <c r="I438" s="267"/>
      <c r="K438" s="108"/>
      <c r="S438" s="106"/>
      <c r="T438" s="109"/>
      <c r="AA438" s="110"/>
      <c r="AT438" s="108" t="s">
        <v>473</v>
      </c>
      <c r="AU438" s="108" t="s">
        <v>370</v>
      </c>
      <c r="AV438" s="108" t="s">
        <v>317</v>
      </c>
      <c r="AW438" s="108" t="s">
        <v>420</v>
      </c>
      <c r="AX438" s="108" t="s">
        <v>363</v>
      </c>
      <c r="AY438" s="108" t="s">
        <v>465</v>
      </c>
    </row>
    <row r="439" spans="2:51" s="6" customFormat="1" ht="15.75" customHeight="1">
      <c r="B439" s="111"/>
      <c r="E439" s="112"/>
      <c r="F439" s="268" t="s">
        <v>1034</v>
      </c>
      <c r="G439" s="269"/>
      <c r="H439" s="269"/>
      <c r="I439" s="269"/>
      <c r="K439" s="114">
        <v>81</v>
      </c>
      <c r="S439" s="111"/>
      <c r="T439" s="115"/>
      <c r="AA439" s="116"/>
      <c r="AT439" s="112" t="s">
        <v>473</v>
      </c>
      <c r="AU439" s="112" t="s">
        <v>370</v>
      </c>
      <c r="AV439" s="112" t="s">
        <v>370</v>
      </c>
      <c r="AW439" s="112" t="s">
        <v>420</v>
      </c>
      <c r="AX439" s="112" t="s">
        <v>317</v>
      </c>
      <c r="AY439" s="112" t="s">
        <v>465</v>
      </c>
    </row>
    <row r="440" spans="2:65" s="6" customFormat="1" ht="15.75" customHeight="1">
      <c r="B440" s="19"/>
      <c r="C440" s="122" t="s">
        <v>1035</v>
      </c>
      <c r="D440" s="122" t="s">
        <v>523</v>
      </c>
      <c r="E440" s="123" t="s">
        <v>1036</v>
      </c>
      <c r="F440" s="272" t="s">
        <v>1037</v>
      </c>
      <c r="G440" s="273"/>
      <c r="H440" s="273"/>
      <c r="I440" s="273"/>
      <c r="J440" s="124" t="s">
        <v>513</v>
      </c>
      <c r="K440" s="125">
        <v>81</v>
      </c>
      <c r="L440" s="274"/>
      <c r="M440" s="273"/>
      <c r="N440" s="275">
        <f>ROUND($L$440*$K$440,2)</f>
        <v>0</v>
      </c>
      <c r="O440" s="263"/>
      <c r="P440" s="263"/>
      <c r="Q440" s="263"/>
      <c r="R440" s="98"/>
      <c r="S440" s="19"/>
      <c r="T440" s="101"/>
      <c r="U440" s="102" t="s">
        <v>333</v>
      </c>
      <c r="X440" s="103">
        <v>0.0021</v>
      </c>
      <c r="Y440" s="103">
        <f>$X$440*$K$440</f>
        <v>0.1701</v>
      </c>
      <c r="Z440" s="103">
        <v>0</v>
      </c>
      <c r="AA440" s="104">
        <f>$Z$440*$K$440</f>
        <v>0</v>
      </c>
      <c r="AR440" s="64" t="s">
        <v>698</v>
      </c>
      <c r="AT440" s="64" t="s">
        <v>523</v>
      </c>
      <c r="AU440" s="64" t="s">
        <v>370</v>
      </c>
      <c r="AY440" s="6" t="s">
        <v>465</v>
      </c>
      <c r="BE440" s="105">
        <f>IF($U$440="základní",$N$440,0)</f>
        <v>0</v>
      </c>
      <c r="BF440" s="105">
        <f>IF($U$440="snížená",$N$440,0)</f>
        <v>0</v>
      </c>
      <c r="BG440" s="105">
        <f>IF($U$440="zákl. přenesená",$N$440,0)</f>
        <v>0</v>
      </c>
      <c r="BH440" s="105">
        <f>IF($U$440="sníž. přenesená",$N$440,0)</f>
        <v>0</v>
      </c>
      <c r="BI440" s="105">
        <f>IF($U$440="nulová",$N$440,0)</f>
        <v>0</v>
      </c>
      <c r="BJ440" s="64" t="s">
        <v>317</v>
      </c>
      <c r="BK440" s="105">
        <f>ROUND($L$440*$K$440,2)</f>
        <v>0</v>
      </c>
      <c r="BL440" s="64" t="s">
        <v>397</v>
      </c>
      <c r="BM440" s="64" t="s">
        <v>1038</v>
      </c>
    </row>
    <row r="441" spans="2:65" s="6" customFormat="1" ht="15.75" customHeight="1">
      <c r="B441" s="19"/>
      <c r="C441" s="99" t="s">
        <v>1039</v>
      </c>
      <c r="D441" s="99" t="s">
        <v>466</v>
      </c>
      <c r="E441" s="97" t="s">
        <v>1040</v>
      </c>
      <c r="F441" s="262" t="s">
        <v>1041</v>
      </c>
      <c r="G441" s="263"/>
      <c r="H441" s="263"/>
      <c r="I441" s="263"/>
      <c r="J441" s="99" t="s">
        <v>1031</v>
      </c>
      <c r="K441" s="100">
        <v>5</v>
      </c>
      <c r="L441" s="264"/>
      <c r="M441" s="263"/>
      <c r="N441" s="265">
        <f>ROUND($L$441*$K$441,2)</f>
        <v>0</v>
      </c>
      <c r="O441" s="263"/>
      <c r="P441" s="263"/>
      <c r="Q441" s="263"/>
      <c r="R441" s="98"/>
      <c r="S441" s="19"/>
      <c r="T441" s="101"/>
      <c r="U441" s="102" t="s">
        <v>333</v>
      </c>
      <c r="X441" s="103">
        <v>1E-05</v>
      </c>
      <c r="Y441" s="103">
        <f>$X$441*$K$441</f>
        <v>5E-05</v>
      </c>
      <c r="Z441" s="103">
        <v>0</v>
      </c>
      <c r="AA441" s="104">
        <f>$Z$441*$K$441</f>
        <v>0</v>
      </c>
      <c r="AR441" s="64" t="s">
        <v>397</v>
      </c>
      <c r="AT441" s="64" t="s">
        <v>466</v>
      </c>
      <c r="AU441" s="64" t="s">
        <v>370</v>
      </c>
      <c r="AY441" s="64" t="s">
        <v>465</v>
      </c>
      <c r="BE441" s="105">
        <f>IF($U$441="základní",$N$441,0)</f>
        <v>0</v>
      </c>
      <c r="BF441" s="105">
        <f>IF($U$441="snížená",$N$441,0)</f>
        <v>0</v>
      </c>
      <c r="BG441" s="105">
        <f>IF($U$441="zákl. přenesená",$N$441,0)</f>
        <v>0</v>
      </c>
      <c r="BH441" s="105">
        <f>IF($U$441="sníž. přenesená",$N$441,0)</f>
        <v>0</v>
      </c>
      <c r="BI441" s="105">
        <f>IF($U$441="nulová",$N$441,0)</f>
        <v>0</v>
      </c>
      <c r="BJ441" s="64" t="s">
        <v>317</v>
      </c>
      <c r="BK441" s="105">
        <f>ROUND($L$441*$K$441,2)</f>
        <v>0</v>
      </c>
      <c r="BL441" s="64" t="s">
        <v>397</v>
      </c>
      <c r="BM441" s="64" t="s">
        <v>1042</v>
      </c>
    </row>
    <row r="442" spans="2:51" s="6" customFormat="1" ht="15.75" customHeight="1">
      <c r="B442" s="106"/>
      <c r="E442" s="107"/>
      <c r="F442" s="266" t="s">
        <v>1043</v>
      </c>
      <c r="G442" s="267"/>
      <c r="H442" s="267"/>
      <c r="I442" s="267"/>
      <c r="K442" s="108"/>
      <c r="S442" s="106"/>
      <c r="T442" s="109"/>
      <c r="AA442" s="110"/>
      <c r="AT442" s="108" t="s">
        <v>473</v>
      </c>
      <c r="AU442" s="108" t="s">
        <v>370</v>
      </c>
      <c r="AV442" s="108" t="s">
        <v>317</v>
      </c>
      <c r="AW442" s="108" t="s">
        <v>420</v>
      </c>
      <c r="AX442" s="108" t="s">
        <v>363</v>
      </c>
      <c r="AY442" s="108" t="s">
        <v>465</v>
      </c>
    </row>
    <row r="443" spans="2:51" s="6" customFormat="1" ht="15.75" customHeight="1">
      <c r="B443" s="111"/>
      <c r="E443" s="112"/>
      <c r="F443" s="268" t="s">
        <v>1044</v>
      </c>
      <c r="G443" s="269"/>
      <c r="H443" s="269"/>
      <c r="I443" s="269"/>
      <c r="K443" s="114">
        <v>5</v>
      </c>
      <c r="S443" s="111"/>
      <c r="T443" s="115"/>
      <c r="AA443" s="116"/>
      <c r="AT443" s="112" t="s">
        <v>473</v>
      </c>
      <c r="AU443" s="112" t="s">
        <v>370</v>
      </c>
      <c r="AV443" s="112" t="s">
        <v>370</v>
      </c>
      <c r="AW443" s="112" t="s">
        <v>420</v>
      </c>
      <c r="AX443" s="112" t="s">
        <v>317</v>
      </c>
      <c r="AY443" s="112" t="s">
        <v>465</v>
      </c>
    </row>
    <row r="444" spans="2:65" s="6" customFormat="1" ht="27" customHeight="1">
      <c r="B444" s="19"/>
      <c r="C444" s="96" t="s">
        <v>1045</v>
      </c>
      <c r="D444" s="96" t="s">
        <v>466</v>
      </c>
      <c r="E444" s="97" t="s">
        <v>1046</v>
      </c>
      <c r="F444" s="262" t="s">
        <v>1047</v>
      </c>
      <c r="G444" s="263"/>
      <c r="H444" s="263"/>
      <c r="I444" s="263"/>
      <c r="J444" s="99" t="s">
        <v>513</v>
      </c>
      <c r="K444" s="100">
        <v>82</v>
      </c>
      <c r="L444" s="264"/>
      <c r="M444" s="263"/>
      <c r="N444" s="265">
        <f>ROUND($L$444*$K$444,2)</f>
        <v>0</v>
      </c>
      <c r="O444" s="263"/>
      <c r="P444" s="263"/>
      <c r="Q444" s="263"/>
      <c r="R444" s="216" t="s">
        <v>163</v>
      </c>
      <c r="S444" s="19"/>
      <c r="T444" s="101"/>
      <c r="U444" s="102" t="s">
        <v>333</v>
      </c>
      <c r="X444" s="103">
        <v>0</v>
      </c>
      <c r="Y444" s="103">
        <f>$X$444*$K$444</f>
        <v>0</v>
      </c>
      <c r="Z444" s="103">
        <v>0.024</v>
      </c>
      <c r="AA444" s="104">
        <f>$Z$444*$K$444</f>
        <v>1.968</v>
      </c>
      <c r="AR444" s="64" t="s">
        <v>397</v>
      </c>
      <c r="AT444" s="64" t="s">
        <v>466</v>
      </c>
      <c r="AU444" s="64" t="s">
        <v>370</v>
      </c>
      <c r="AY444" s="6" t="s">
        <v>465</v>
      </c>
      <c r="BE444" s="105">
        <f>IF($U$444="základní",$N$444,0)</f>
        <v>0</v>
      </c>
      <c r="BF444" s="105">
        <f>IF($U$444="snížená",$N$444,0)</f>
        <v>0</v>
      </c>
      <c r="BG444" s="105">
        <f>IF($U$444="zákl. přenesená",$N$444,0)</f>
        <v>0</v>
      </c>
      <c r="BH444" s="105">
        <f>IF($U$444="sníž. přenesená",$N$444,0)</f>
        <v>0</v>
      </c>
      <c r="BI444" s="105">
        <f>IF($U$444="nulová",$N$444,0)</f>
        <v>0</v>
      </c>
      <c r="BJ444" s="64" t="s">
        <v>317</v>
      </c>
      <c r="BK444" s="105">
        <f>ROUND($L$444*$K$444,2)</f>
        <v>0</v>
      </c>
      <c r="BL444" s="64" t="s">
        <v>397</v>
      </c>
      <c r="BM444" s="64" t="s">
        <v>1048</v>
      </c>
    </row>
    <row r="445" spans="2:51" s="6" customFormat="1" ht="15.75" customHeight="1">
      <c r="B445" s="111"/>
      <c r="E445" s="113"/>
      <c r="F445" s="268" t="s">
        <v>1049</v>
      </c>
      <c r="G445" s="269"/>
      <c r="H445" s="269"/>
      <c r="I445" s="269"/>
      <c r="K445" s="114">
        <v>1</v>
      </c>
      <c r="S445" s="111"/>
      <c r="T445" s="115"/>
      <c r="AA445" s="116"/>
      <c r="AT445" s="112" t="s">
        <v>473</v>
      </c>
      <c r="AU445" s="112" t="s">
        <v>370</v>
      </c>
      <c r="AV445" s="112" t="s">
        <v>370</v>
      </c>
      <c r="AW445" s="112" t="s">
        <v>420</v>
      </c>
      <c r="AX445" s="112" t="s">
        <v>363</v>
      </c>
      <c r="AY445" s="112" t="s">
        <v>465</v>
      </c>
    </row>
    <row r="446" spans="2:51" s="6" customFormat="1" ht="15.75" customHeight="1">
      <c r="B446" s="111"/>
      <c r="E446" s="112"/>
      <c r="F446" s="268" t="s">
        <v>1050</v>
      </c>
      <c r="G446" s="269"/>
      <c r="H446" s="269"/>
      <c r="I446" s="269"/>
      <c r="K446" s="114">
        <v>10</v>
      </c>
      <c r="S446" s="111"/>
      <c r="T446" s="115"/>
      <c r="AA446" s="116"/>
      <c r="AT446" s="112" t="s">
        <v>473</v>
      </c>
      <c r="AU446" s="112" t="s">
        <v>370</v>
      </c>
      <c r="AV446" s="112" t="s">
        <v>370</v>
      </c>
      <c r="AW446" s="112" t="s">
        <v>420</v>
      </c>
      <c r="AX446" s="112" t="s">
        <v>363</v>
      </c>
      <c r="AY446" s="112" t="s">
        <v>465</v>
      </c>
    </row>
    <row r="447" spans="2:51" s="6" customFormat="1" ht="15.75" customHeight="1">
      <c r="B447" s="111"/>
      <c r="E447" s="112"/>
      <c r="F447" s="268" t="s">
        <v>1051</v>
      </c>
      <c r="G447" s="269"/>
      <c r="H447" s="269"/>
      <c r="I447" s="269"/>
      <c r="K447" s="114">
        <v>15</v>
      </c>
      <c r="S447" s="111"/>
      <c r="T447" s="115"/>
      <c r="AA447" s="116"/>
      <c r="AT447" s="112" t="s">
        <v>473</v>
      </c>
      <c r="AU447" s="112" t="s">
        <v>370</v>
      </c>
      <c r="AV447" s="112" t="s">
        <v>370</v>
      </c>
      <c r="AW447" s="112" t="s">
        <v>420</v>
      </c>
      <c r="AX447" s="112" t="s">
        <v>363</v>
      </c>
      <c r="AY447" s="112" t="s">
        <v>465</v>
      </c>
    </row>
    <row r="448" spans="2:51" s="6" customFormat="1" ht="15.75" customHeight="1">
      <c r="B448" s="111"/>
      <c r="E448" s="112"/>
      <c r="F448" s="268" t="s">
        <v>1052</v>
      </c>
      <c r="G448" s="269"/>
      <c r="H448" s="269"/>
      <c r="I448" s="269"/>
      <c r="K448" s="114">
        <v>14</v>
      </c>
      <c r="S448" s="111"/>
      <c r="T448" s="115"/>
      <c r="AA448" s="116"/>
      <c r="AT448" s="112" t="s">
        <v>473</v>
      </c>
      <c r="AU448" s="112" t="s">
        <v>370</v>
      </c>
      <c r="AV448" s="112" t="s">
        <v>370</v>
      </c>
      <c r="AW448" s="112" t="s">
        <v>420</v>
      </c>
      <c r="AX448" s="112" t="s">
        <v>363</v>
      </c>
      <c r="AY448" s="112" t="s">
        <v>465</v>
      </c>
    </row>
    <row r="449" spans="2:51" s="6" customFormat="1" ht="15.75" customHeight="1">
      <c r="B449" s="111"/>
      <c r="E449" s="112"/>
      <c r="F449" s="268" t="s">
        <v>1053</v>
      </c>
      <c r="G449" s="269"/>
      <c r="H449" s="269"/>
      <c r="I449" s="269"/>
      <c r="K449" s="114">
        <v>11</v>
      </c>
      <c r="S449" s="111"/>
      <c r="T449" s="115"/>
      <c r="AA449" s="116"/>
      <c r="AT449" s="112" t="s">
        <v>473</v>
      </c>
      <c r="AU449" s="112" t="s">
        <v>370</v>
      </c>
      <c r="AV449" s="112" t="s">
        <v>370</v>
      </c>
      <c r="AW449" s="112" t="s">
        <v>420</v>
      </c>
      <c r="AX449" s="112" t="s">
        <v>363</v>
      </c>
      <c r="AY449" s="112" t="s">
        <v>465</v>
      </c>
    </row>
    <row r="450" spans="2:51" s="6" customFormat="1" ht="15.75" customHeight="1">
      <c r="B450" s="111"/>
      <c r="E450" s="112"/>
      <c r="F450" s="268" t="s">
        <v>1054</v>
      </c>
      <c r="G450" s="269"/>
      <c r="H450" s="269"/>
      <c r="I450" s="269"/>
      <c r="K450" s="114">
        <v>13</v>
      </c>
      <c r="S450" s="111"/>
      <c r="T450" s="115"/>
      <c r="AA450" s="116"/>
      <c r="AT450" s="112" t="s">
        <v>473</v>
      </c>
      <c r="AU450" s="112" t="s">
        <v>370</v>
      </c>
      <c r="AV450" s="112" t="s">
        <v>370</v>
      </c>
      <c r="AW450" s="112" t="s">
        <v>420</v>
      </c>
      <c r="AX450" s="112" t="s">
        <v>363</v>
      </c>
      <c r="AY450" s="112" t="s">
        <v>465</v>
      </c>
    </row>
    <row r="451" spans="2:51" s="6" customFormat="1" ht="15.75" customHeight="1">
      <c r="B451" s="111"/>
      <c r="E451" s="112"/>
      <c r="F451" s="268" t="s">
        <v>1055</v>
      </c>
      <c r="G451" s="269"/>
      <c r="H451" s="269"/>
      <c r="I451" s="269"/>
      <c r="K451" s="114">
        <v>18</v>
      </c>
      <c r="S451" s="111"/>
      <c r="T451" s="115"/>
      <c r="AA451" s="116"/>
      <c r="AT451" s="112" t="s">
        <v>473</v>
      </c>
      <c r="AU451" s="112" t="s">
        <v>370</v>
      </c>
      <c r="AV451" s="112" t="s">
        <v>370</v>
      </c>
      <c r="AW451" s="112" t="s">
        <v>420</v>
      </c>
      <c r="AX451" s="112" t="s">
        <v>363</v>
      </c>
      <c r="AY451" s="112" t="s">
        <v>465</v>
      </c>
    </row>
    <row r="452" spans="2:51" s="6" customFormat="1" ht="15.75" customHeight="1">
      <c r="B452" s="117"/>
      <c r="E452" s="118"/>
      <c r="F452" s="270" t="s">
        <v>498</v>
      </c>
      <c r="G452" s="271"/>
      <c r="H452" s="271"/>
      <c r="I452" s="271"/>
      <c r="K452" s="119">
        <v>82</v>
      </c>
      <c r="S452" s="117"/>
      <c r="T452" s="120"/>
      <c r="AA452" s="121"/>
      <c r="AT452" s="118" t="s">
        <v>473</v>
      </c>
      <c r="AU452" s="118" t="s">
        <v>370</v>
      </c>
      <c r="AV452" s="118" t="s">
        <v>470</v>
      </c>
      <c r="AW452" s="118" t="s">
        <v>420</v>
      </c>
      <c r="AX452" s="118" t="s">
        <v>317</v>
      </c>
      <c r="AY452" s="118" t="s">
        <v>465</v>
      </c>
    </row>
    <row r="453" spans="2:65" s="6" customFormat="1" ht="27" customHeight="1">
      <c r="B453" s="19"/>
      <c r="C453" s="96" t="s">
        <v>1056</v>
      </c>
      <c r="D453" s="96" t="s">
        <v>466</v>
      </c>
      <c r="E453" s="97" t="s">
        <v>1057</v>
      </c>
      <c r="F453" s="262" t="s">
        <v>1058</v>
      </c>
      <c r="G453" s="263"/>
      <c r="H453" s="263"/>
      <c r="I453" s="263"/>
      <c r="J453" s="99" t="s">
        <v>513</v>
      </c>
      <c r="K453" s="100">
        <v>3</v>
      </c>
      <c r="L453" s="264"/>
      <c r="M453" s="263"/>
      <c r="N453" s="265">
        <f>ROUND($L$453*$K$453,2)</f>
        <v>0</v>
      </c>
      <c r="O453" s="263"/>
      <c r="P453" s="263"/>
      <c r="Q453" s="263"/>
      <c r="R453" s="216" t="s">
        <v>163</v>
      </c>
      <c r="S453" s="19"/>
      <c r="T453" s="101"/>
      <c r="U453" s="102" t="s">
        <v>333</v>
      </c>
      <c r="X453" s="103">
        <v>0</v>
      </c>
      <c r="Y453" s="103">
        <f>$X$453*$K$453</f>
        <v>0</v>
      </c>
      <c r="Z453" s="103">
        <v>0.028</v>
      </c>
      <c r="AA453" s="104">
        <f>$Z$453*$K$453</f>
        <v>0.084</v>
      </c>
      <c r="AR453" s="64" t="s">
        <v>397</v>
      </c>
      <c r="AT453" s="64" t="s">
        <v>466</v>
      </c>
      <c r="AU453" s="64" t="s">
        <v>370</v>
      </c>
      <c r="AY453" s="6" t="s">
        <v>465</v>
      </c>
      <c r="BE453" s="105">
        <f>IF($U$453="základní",$N$453,0)</f>
        <v>0</v>
      </c>
      <c r="BF453" s="105">
        <f>IF($U$453="snížená",$N$453,0)</f>
        <v>0</v>
      </c>
      <c r="BG453" s="105">
        <f>IF($U$453="zákl. přenesená",$N$453,0)</f>
        <v>0</v>
      </c>
      <c r="BH453" s="105">
        <f>IF($U$453="sníž. přenesená",$N$453,0)</f>
        <v>0</v>
      </c>
      <c r="BI453" s="105">
        <f>IF($U$453="nulová",$N$453,0)</f>
        <v>0</v>
      </c>
      <c r="BJ453" s="64" t="s">
        <v>317</v>
      </c>
      <c r="BK453" s="105">
        <f>ROUND($L$453*$K$453,2)</f>
        <v>0</v>
      </c>
      <c r="BL453" s="64" t="s">
        <v>397</v>
      </c>
      <c r="BM453" s="64" t="s">
        <v>1059</v>
      </c>
    </row>
    <row r="454" spans="2:51" s="6" customFormat="1" ht="15.75" customHeight="1">
      <c r="B454" s="111"/>
      <c r="E454" s="113"/>
      <c r="F454" s="268" t="s">
        <v>1060</v>
      </c>
      <c r="G454" s="269"/>
      <c r="H454" s="269"/>
      <c r="I454" s="269"/>
      <c r="K454" s="114">
        <v>1</v>
      </c>
      <c r="S454" s="111"/>
      <c r="T454" s="115"/>
      <c r="AA454" s="116"/>
      <c r="AT454" s="112" t="s">
        <v>473</v>
      </c>
      <c r="AU454" s="112" t="s">
        <v>370</v>
      </c>
      <c r="AV454" s="112" t="s">
        <v>370</v>
      </c>
      <c r="AW454" s="112" t="s">
        <v>420</v>
      </c>
      <c r="AX454" s="112" t="s">
        <v>363</v>
      </c>
      <c r="AY454" s="112" t="s">
        <v>465</v>
      </c>
    </row>
    <row r="455" spans="2:51" s="6" customFormat="1" ht="15.75" customHeight="1">
      <c r="B455" s="111"/>
      <c r="E455" s="112"/>
      <c r="F455" s="268" t="s">
        <v>1061</v>
      </c>
      <c r="G455" s="269"/>
      <c r="H455" s="269"/>
      <c r="I455" s="269"/>
      <c r="K455" s="114">
        <v>1</v>
      </c>
      <c r="S455" s="111"/>
      <c r="T455" s="115"/>
      <c r="AA455" s="116"/>
      <c r="AT455" s="112" t="s">
        <v>473</v>
      </c>
      <c r="AU455" s="112" t="s">
        <v>370</v>
      </c>
      <c r="AV455" s="112" t="s">
        <v>370</v>
      </c>
      <c r="AW455" s="112" t="s">
        <v>420</v>
      </c>
      <c r="AX455" s="112" t="s">
        <v>363</v>
      </c>
      <c r="AY455" s="112" t="s">
        <v>465</v>
      </c>
    </row>
    <row r="456" spans="2:51" s="6" customFormat="1" ht="15.75" customHeight="1">
      <c r="B456" s="111"/>
      <c r="E456" s="112"/>
      <c r="F456" s="268" t="s">
        <v>1062</v>
      </c>
      <c r="G456" s="269"/>
      <c r="H456" s="269"/>
      <c r="I456" s="269"/>
      <c r="K456" s="114">
        <v>1</v>
      </c>
      <c r="S456" s="111"/>
      <c r="T456" s="115"/>
      <c r="AA456" s="116"/>
      <c r="AT456" s="112" t="s">
        <v>473</v>
      </c>
      <c r="AU456" s="112" t="s">
        <v>370</v>
      </c>
      <c r="AV456" s="112" t="s">
        <v>370</v>
      </c>
      <c r="AW456" s="112" t="s">
        <v>420</v>
      </c>
      <c r="AX456" s="112" t="s">
        <v>363</v>
      </c>
      <c r="AY456" s="112" t="s">
        <v>465</v>
      </c>
    </row>
    <row r="457" spans="2:51" s="6" customFormat="1" ht="15.75" customHeight="1">
      <c r="B457" s="117"/>
      <c r="E457" s="118"/>
      <c r="F457" s="270" t="s">
        <v>498</v>
      </c>
      <c r="G457" s="271"/>
      <c r="H457" s="271"/>
      <c r="I457" s="271"/>
      <c r="K457" s="119">
        <v>3</v>
      </c>
      <c r="S457" s="117"/>
      <c r="T457" s="120"/>
      <c r="AA457" s="121"/>
      <c r="AT457" s="118" t="s">
        <v>473</v>
      </c>
      <c r="AU457" s="118" t="s">
        <v>370</v>
      </c>
      <c r="AV457" s="118" t="s">
        <v>470</v>
      </c>
      <c r="AW457" s="118" t="s">
        <v>420</v>
      </c>
      <c r="AX457" s="118" t="s">
        <v>317</v>
      </c>
      <c r="AY457" s="118" t="s">
        <v>465</v>
      </c>
    </row>
    <row r="458" spans="2:65" s="6" customFormat="1" ht="27" customHeight="1">
      <c r="B458" s="19"/>
      <c r="C458" s="96" t="s">
        <v>1063</v>
      </c>
      <c r="D458" s="96" t="s">
        <v>466</v>
      </c>
      <c r="E458" s="97" t="s">
        <v>1064</v>
      </c>
      <c r="F458" s="262" t="s">
        <v>1065</v>
      </c>
      <c r="G458" s="263"/>
      <c r="H458" s="263"/>
      <c r="I458" s="263"/>
      <c r="J458" s="99" t="s">
        <v>530</v>
      </c>
      <c r="K458" s="100">
        <v>1</v>
      </c>
      <c r="L458" s="264"/>
      <c r="M458" s="263"/>
      <c r="N458" s="265">
        <f>ROUND($L$458*$K$458,2)</f>
        <v>0</v>
      </c>
      <c r="O458" s="263"/>
      <c r="P458" s="263"/>
      <c r="Q458" s="263"/>
      <c r="R458" s="98"/>
      <c r="S458" s="19"/>
      <c r="T458" s="101"/>
      <c r="U458" s="102" t="s">
        <v>333</v>
      </c>
      <c r="X458" s="103">
        <v>0</v>
      </c>
      <c r="Y458" s="103">
        <f>$X$458*$K$458</f>
        <v>0</v>
      </c>
      <c r="Z458" s="103">
        <v>0</v>
      </c>
      <c r="AA458" s="104">
        <f>$Z$458*$K$458</f>
        <v>0</v>
      </c>
      <c r="AR458" s="64" t="s">
        <v>397</v>
      </c>
      <c r="AT458" s="64" t="s">
        <v>466</v>
      </c>
      <c r="AU458" s="64" t="s">
        <v>370</v>
      </c>
      <c r="AY458" s="6" t="s">
        <v>465</v>
      </c>
      <c r="BE458" s="105">
        <f>IF($U$458="základní",$N$458,0)</f>
        <v>0</v>
      </c>
      <c r="BF458" s="105">
        <f>IF($U$458="snížená",$N$458,0)</f>
        <v>0</v>
      </c>
      <c r="BG458" s="105">
        <f>IF($U$458="zákl. přenesená",$N$458,0)</f>
        <v>0</v>
      </c>
      <c r="BH458" s="105">
        <f>IF($U$458="sníž. přenesená",$N$458,0)</f>
        <v>0</v>
      </c>
      <c r="BI458" s="105">
        <f>IF($U$458="nulová",$N$458,0)</f>
        <v>0</v>
      </c>
      <c r="BJ458" s="64" t="s">
        <v>317</v>
      </c>
      <c r="BK458" s="105">
        <f>ROUND($L$458*$K$458,2)</f>
        <v>0</v>
      </c>
      <c r="BL458" s="64" t="s">
        <v>397</v>
      </c>
      <c r="BM458" s="64" t="s">
        <v>1066</v>
      </c>
    </row>
    <row r="459" spans="2:65" s="6" customFormat="1" ht="27" customHeight="1">
      <c r="B459" s="19"/>
      <c r="C459" s="99" t="s">
        <v>395</v>
      </c>
      <c r="D459" s="99" t="s">
        <v>466</v>
      </c>
      <c r="E459" s="97" t="s">
        <v>1067</v>
      </c>
      <c r="F459" s="262" t="s">
        <v>1068</v>
      </c>
      <c r="G459" s="263"/>
      <c r="H459" s="263"/>
      <c r="I459" s="263"/>
      <c r="J459" s="99" t="s">
        <v>530</v>
      </c>
      <c r="K459" s="100">
        <v>1</v>
      </c>
      <c r="L459" s="264"/>
      <c r="M459" s="263"/>
      <c r="N459" s="265">
        <f>ROUND($L$459*$K$459,2)</f>
        <v>0</v>
      </c>
      <c r="O459" s="263"/>
      <c r="P459" s="263"/>
      <c r="Q459" s="263"/>
      <c r="R459" s="98"/>
      <c r="S459" s="19"/>
      <c r="T459" s="101"/>
      <c r="U459" s="102" t="s">
        <v>333</v>
      </c>
      <c r="X459" s="103">
        <v>0</v>
      </c>
      <c r="Y459" s="103">
        <f>$X$459*$K$459</f>
        <v>0</v>
      </c>
      <c r="Z459" s="103">
        <v>0</v>
      </c>
      <c r="AA459" s="104">
        <f>$Z$459*$K$459</f>
        <v>0</v>
      </c>
      <c r="AR459" s="64" t="s">
        <v>397</v>
      </c>
      <c r="AT459" s="64" t="s">
        <v>466</v>
      </c>
      <c r="AU459" s="64" t="s">
        <v>370</v>
      </c>
      <c r="AY459" s="64" t="s">
        <v>465</v>
      </c>
      <c r="BE459" s="105">
        <f>IF($U$459="základní",$N$459,0)</f>
        <v>0</v>
      </c>
      <c r="BF459" s="105">
        <f>IF($U$459="snížená",$N$459,0)</f>
        <v>0</v>
      </c>
      <c r="BG459" s="105">
        <f>IF($U$459="zákl. přenesená",$N$459,0)</f>
        <v>0</v>
      </c>
      <c r="BH459" s="105">
        <f>IF($U$459="sníž. přenesená",$N$459,0)</f>
        <v>0</v>
      </c>
      <c r="BI459" s="105">
        <f>IF($U$459="nulová",$N$459,0)</f>
        <v>0</v>
      </c>
      <c r="BJ459" s="64" t="s">
        <v>317</v>
      </c>
      <c r="BK459" s="105">
        <f>ROUND($L$459*$K$459,2)</f>
        <v>0</v>
      </c>
      <c r="BL459" s="64" t="s">
        <v>397</v>
      </c>
      <c r="BM459" s="64" t="s">
        <v>1069</v>
      </c>
    </row>
    <row r="460" spans="2:65" s="6" customFormat="1" ht="27" customHeight="1">
      <c r="B460" s="19"/>
      <c r="C460" s="99" t="s">
        <v>1070</v>
      </c>
      <c r="D460" s="99" t="s">
        <v>466</v>
      </c>
      <c r="E460" s="97" t="s">
        <v>1071</v>
      </c>
      <c r="F460" s="262" t="s">
        <v>1072</v>
      </c>
      <c r="G460" s="263"/>
      <c r="H460" s="263"/>
      <c r="I460" s="263"/>
      <c r="J460" s="99" t="s">
        <v>696</v>
      </c>
      <c r="K460" s="126"/>
      <c r="L460" s="264"/>
      <c r="M460" s="263"/>
      <c r="N460" s="265">
        <f>ROUND($L$460*$K$460,2)</f>
        <v>0</v>
      </c>
      <c r="O460" s="263"/>
      <c r="P460" s="263"/>
      <c r="Q460" s="263"/>
      <c r="R460" s="216" t="s">
        <v>163</v>
      </c>
      <c r="S460" s="19"/>
      <c r="T460" s="101"/>
      <c r="U460" s="102" t="s">
        <v>333</v>
      </c>
      <c r="X460" s="103">
        <v>0</v>
      </c>
      <c r="Y460" s="103">
        <f>$X$460*$K$460</f>
        <v>0</v>
      </c>
      <c r="Z460" s="103">
        <v>0</v>
      </c>
      <c r="AA460" s="104">
        <f>$Z$460*$K$460</f>
        <v>0</v>
      </c>
      <c r="AR460" s="64" t="s">
        <v>397</v>
      </c>
      <c r="AT460" s="64" t="s">
        <v>466</v>
      </c>
      <c r="AU460" s="64" t="s">
        <v>370</v>
      </c>
      <c r="AY460" s="64" t="s">
        <v>465</v>
      </c>
      <c r="BE460" s="105">
        <f>IF($U$460="základní",$N$460,0)</f>
        <v>0</v>
      </c>
      <c r="BF460" s="105">
        <f>IF($U$460="snížená",$N$460,0)</f>
        <v>0</v>
      </c>
      <c r="BG460" s="105">
        <f>IF($U$460="zákl. přenesená",$N$460,0)</f>
        <v>0</v>
      </c>
      <c r="BH460" s="105">
        <f>IF($U$460="sníž. přenesená",$N$460,0)</f>
        <v>0</v>
      </c>
      <c r="BI460" s="105">
        <f>IF($U$460="nulová",$N$460,0)</f>
        <v>0</v>
      </c>
      <c r="BJ460" s="64" t="s">
        <v>317</v>
      </c>
      <c r="BK460" s="105">
        <f>ROUND($L$460*$K$460,2)</f>
        <v>0</v>
      </c>
      <c r="BL460" s="64" t="s">
        <v>397</v>
      </c>
      <c r="BM460" s="64" t="s">
        <v>1073</v>
      </c>
    </row>
    <row r="461" spans="2:63" s="87" customFormat="1" ht="30.75" customHeight="1">
      <c r="B461" s="88"/>
      <c r="D461" s="95" t="s">
        <v>435</v>
      </c>
      <c r="N461" s="276">
        <f>$BK$461</f>
        <v>0</v>
      </c>
      <c r="O461" s="277"/>
      <c r="P461" s="277"/>
      <c r="Q461" s="277"/>
      <c r="S461" s="88"/>
      <c r="T461" s="91"/>
      <c r="W461" s="92">
        <f>SUM($W$462:$W$468)</f>
        <v>0</v>
      </c>
      <c r="Y461" s="92">
        <f>SUM($Y$462:$Y$468)</f>
        <v>0.045</v>
      </c>
      <c r="AA461" s="93">
        <f>SUM($AA$462:$AA$468)</f>
        <v>0</v>
      </c>
      <c r="AR461" s="90" t="s">
        <v>370</v>
      </c>
      <c r="AT461" s="90" t="s">
        <v>362</v>
      </c>
      <c r="AU461" s="90" t="s">
        <v>317</v>
      </c>
      <c r="AY461" s="90" t="s">
        <v>465</v>
      </c>
      <c r="BK461" s="94">
        <f>SUM($BK$462:$BK$468)</f>
        <v>0</v>
      </c>
    </row>
    <row r="462" spans="2:65" s="6" customFormat="1" ht="15.75" customHeight="1">
      <c r="B462" s="19"/>
      <c r="C462" s="99" t="s">
        <v>1074</v>
      </c>
      <c r="D462" s="99" t="s">
        <v>466</v>
      </c>
      <c r="E462" s="97" t="s">
        <v>1075</v>
      </c>
      <c r="F462" s="262" t="s">
        <v>1076</v>
      </c>
      <c r="G462" s="263"/>
      <c r="H462" s="263"/>
      <c r="I462" s="263"/>
      <c r="J462" s="99" t="s">
        <v>1077</v>
      </c>
      <c r="K462" s="100">
        <v>1</v>
      </c>
      <c r="L462" s="264"/>
      <c r="M462" s="263"/>
      <c r="N462" s="265">
        <f>ROUND($L$462*$K$462,2)</f>
        <v>0</v>
      </c>
      <c r="O462" s="263"/>
      <c r="P462" s="263"/>
      <c r="Q462" s="263"/>
      <c r="R462" s="98"/>
      <c r="S462" s="19"/>
      <c r="T462" s="101"/>
      <c r="U462" s="102" t="s">
        <v>333</v>
      </c>
      <c r="X462" s="103">
        <v>0</v>
      </c>
      <c r="Y462" s="103">
        <f>$X$462*$K$462</f>
        <v>0</v>
      </c>
      <c r="Z462" s="103">
        <v>0</v>
      </c>
      <c r="AA462" s="104">
        <f>$Z$462*$K$462</f>
        <v>0</v>
      </c>
      <c r="AR462" s="64" t="s">
        <v>397</v>
      </c>
      <c r="AT462" s="64" t="s">
        <v>466</v>
      </c>
      <c r="AU462" s="64" t="s">
        <v>370</v>
      </c>
      <c r="AY462" s="64" t="s">
        <v>465</v>
      </c>
      <c r="BE462" s="105">
        <f>IF($U$462="základní",$N$462,0)</f>
        <v>0</v>
      </c>
      <c r="BF462" s="105">
        <f>IF($U$462="snížená",$N$462,0)</f>
        <v>0</v>
      </c>
      <c r="BG462" s="105">
        <f>IF($U$462="zákl. přenesená",$N$462,0)</f>
        <v>0</v>
      </c>
      <c r="BH462" s="105">
        <f>IF($U$462="sníž. přenesená",$N$462,0)</f>
        <v>0</v>
      </c>
      <c r="BI462" s="105">
        <f>IF($U$462="nulová",$N$462,0)</f>
        <v>0</v>
      </c>
      <c r="BJ462" s="64" t="s">
        <v>317</v>
      </c>
      <c r="BK462" s="105">
        <f>ROUND($L$462*$K$462,2)</f>
        <v>0</v>
      </c>
      <c r="BL462" s="64" t="s">
        <v>397</v>
      </c>
      <c r="BM462" s="64" t="s">
        <v>1078</v>
      </c>
    </row>
    <row r="463" spans="2:65" s="6" customFormat="1" ht="86.25" customHeight="1">
      <c r="B463" s="19"/>
      <c r="C463" s="124" t="s">
        <v>1079</v>
      </c>
      <c r="D463" s="124" t="s">
        <v>523</v>
      </c>
      <c r="E463" s="123" t="s">
        <v>1080</v>
      </c>
      <c r="F463" s="280" t="s">
        <v>1297</v>
      </c>
      <c r="G463" s="281"/>
      <c r="H463" s="281"/>
      <c r="I463" s="282"/>
      <c r="J463" s="124" t="s">
        <v>513</v>
      </c>
      <c r="K463" s="125">
        <v>1</v>
      </c>
      <c r="L463" s="274"/>
      <c r="M463" s="273"/>
      <c r="N463" s="275">
        <f>ROUND($L$463*$K$463,2)</f>
        <v>0</v>
      </c>
      <c r="O463" s="263"/>
      <c r="P463" s="263"/>
      <c r="Q463" s="263"/>
      <c r="R463" s="98"/>
      <c r="S463" s="19"/>
      <c r="T463" s="101"/>
      <c r="U463" s="102" t="s">
        <v>333</v>
      </c>
      <c r="X463" s="103">
        <v>0</v>
      </c>
      <c r="Y463" s="103">
        <f>$X$463*$K$463</f>
        <v>0</v>
      </c>
      <c r="Z463" s="103">
        <v>0</v>
      </c>
      <c r="AA463" s="104">
        <f>$Z$463*$K$463</f>
        <v>0</v>
      </c>
      <c r="AR463" s="64" t="s">
        <v>698</v>
      </c>
      <c r="AT463" s="64" t="s">
        <v>523</v>
      </c>
      <c r="AU463" s="64" t="s">
        <v>370</v>
      </c>
      <c r="AY463" s="64" t="s">
        <v>465</v>
      </c>
      <c r="BE463" s="105">
        <f>IF($U$463="základní",$N$463,0)</f>
        <v>0</v>
      </c>
      <c r="BF463" s="105">
        <f>IF($U$463="snížená",$N$463,0)</f>
        <v>0</v>
      </c>
      <c r="BG463" s="105">
        <f>IF($U$463="zákl. přenesená",$N$463,0)</f>
        <v>0</v>
      </c>
      <c r="BH463" s="105">
        <f>IF($U$463="sníž. přenesená",$N$463,0)</f>
        <v>0</v>
      </c>
      <c r="BI463" s="105">
        <f>IF($U$463="nulová",$N$463,0)</f>
        <v>0</v>
      </c>
      <c r="BJ463" s="64" t="s">
        <v>317</v>
      </c>
      <c r="BK463" s="105">
        <f>ROUND($L$463*$K$463,2)</f>
        <v>0</v>
      </c>
      <c r="BL463" s="64" t="s">
        <v>397</v>
      </c>
      <c r="BM463" s="64" t="s">
        <v>1081</v>
      </c>
    </row>
    <row r="464" spans="2:65" s="6" customFormat="1" ht="34.5" customHeight="1">
      <c r="B464" s="19"/>
      <c r="C464" s="124" t="s">
        <v>1082</v>
      </c>
      <c r="D464" s="124" t="s">
        <v>523</v>
      </c>
      <c r="E464" s="123" t="s">
        <v>1083</v>
      </c>
      <c r="F464" s="272" t="s">
        <v>1298</v>
      </c>
      <c r="G464" s="273"/>
      <c r="H464" s="273"/>
      <c r="I464" s="273"/>
      <c r="J464" s="124" t="s">
        <v>513</v>
      </c>
      <c r="K464" s="125">
        <v>1</v>
      </c>
      <c r="L464" s="274"/>
      <c r="M464" s="273"/>
      <c r="N464" s="275">
        <f>ROUND($L$464*$K$464,2)</f>
        <v>0</v>
      </c>
      <c r="O464" s="263"/>
      <c r="P464" s="263"/>
      <c r="Q464" s="263"/>
      <c r="R464" s="98"/>
      <c r="S464" s="19"/>
      <c r="T464" s="101"/>
      <c r="U464" s="102" t="s">
        <v>333</v>
      </c>
      <c r="X464" s="103">
        <v>0</v>
      </c>
      <c r="Y464" s="103">
        <f>$X$464*$K$464</f>
        <v>0</v>
      </c>
      <c r="Z464" s="103">
        <v>0</v>
      </c>
      <c r="AA464" s="104">
        <f>$Z$464*$K$464</f>
        <v>0</v>
      </c>
      <c r="AR464" s="64" t="s">
        <v>698</v>
      </c>
      <c r="AT464" s="64" t="s">
        <v>523</v>
      </c>
      <c r="AU464" s="64" t="s">
        <v>370</v>
      </c>
      <c r="AY464" s="64" t="s">
        <v>465</v>
      </c>
      <c r="BE464" s="105">
        <f>IF($U$464="základní",$N$464,0)</f>
        <v>0</v>
      </c>
      <c r="BF464" s="105">
        <f>IF($U$464="snížená",$N$464,0)</f>
        <v>0</v>
      </c>
      <c r="BG464" s="105">
        <f>IF($U$464="zákl. přenesená",$N$464,0)</f>
        <v>0</v>
      </c>
      <c r="BH464" s="105">
        <f>IF($U$464="sníž. přenesená",$N$464,0)</f>
        <v>0</v>
      </c>
      <c r="BI464" s="105">
        <f>IF($U$464="nulová",$N$464,0)</f>
        <v>0</v>
      </c>
      <c r="BJ464" s="64" t="s">
        <v>317</v>
      </c>
      <c r="BK464" s="105">
        <f>ROUND($L$464*$K$464,2)</f>
        <v>0</v>
      </c>
      <c r="BL464" s="64" t="s">
        <v>397</v>
      </c>
      <c r="BM464" s="64" t="s">
        <v>1084</v>
      </c>
    </row>
    <row r="465" spans="2:65" s="6" customFormat="1" ht="27" customHeight="1">
      <c r="B465" s="19"/>
      <c r="C465" s="124" t="s">
        <v>1085</v>
      </c>
      <c r="D465" s="124" t="s">
        <v>523</v>
      </c>
      <c r="E465" s="123" t="s">
        <v>1086</v>
      </c>
      <c r="F465" s="272" t="s">
        <v>1299</v>
      </c>
      <c r="G465" s="273"/>
      <c r="H465" s="273"/>
      <c r="I465" s="273"/>
      <c r="J465" s="124" t="s">
        <v>513</v>
      </c>
      <c r="K465" s="125">
        <v>1</v>
      </c>
      <c r="L465" s="274"/>
      <c r="M465" s="273"/>
      <c r="N465" s="275">
        <f>ROUND($L$465*$K$465,2)</f>
        <v>0</v>
      </c>
      <c r="O465" s="263"/>
      <c r="P465" s="263"/>
      <c r="Q465" s="263"/>
      <c r="R465" s="98"/>
      <c r="S465" s="19"/>
      <c r="T465" s="101"/>
      <c r="U465" s="102" t="s">
        <v>333</v>
      </c>
      <c r="X465" s="103">
        <v>0</v>
      </c>
      <c r="Y465" s="103">
        <f>$X$465*$K$465</f>
        <v>0</v>
      </c>
      <c r="Z465" s="103">
        <v>0</v>
      </c>
      <c r="AA465" s="104">
        <f>$Z$465*$K$465</f>
        <v>0</v>
      </c>
      <c r="AR465" s="64" t="s">
        <v>698</v>
      </c>
      <c r="AT465" s="64" t="s">
        <v>523</v>
      </c>
      <c r="AU465" s="64" t="s">
        <v>370</v>
      </c>
      <c r="AY465" s="64" t="s">
        <v>465</v>
      </c>
      <c r="BE465" s="105">
        <f>IF($U$465="základní",$N$465,0)</f>
        <v>0</v>
      </c>
      <c r="BF465" s="105">
        <f>IF($U$465="snížená",$N$465,0)</f>
        <v>0</v>
      </c>
      <c r="BG465" s="105">
        <f>IF($U$465="zákl. přenesená",$N$465,0)</f>
        <v>0</v>
      </c>
      <c r="BH465" s="105">
        <f>IF($U$465="sníž. přenesená",$N$465,0)</f>
        <v>0</v>
      </c>
      <c r="BI465" s="105">
        <f>IF($U$465="nulová",$N$465,0)</f>
        <v>0</v>
      </c>
      <c r="BJ465" s="64" t="s">
        <v>317</v>
      </c>
      <c r="BK465" s="105">
        <f>ROUND($L$465*$K$465,2)</f>
        <v>0</v>
      </c>
      <c r="BL465" s="64" t="s">
        <v>397</v>
      </c>
      <c r="BM465" s="64" t="s">
        <v>1087</v>
      </c>
    </row>
    <row r="466" spans="2:65" s="6" customFormat="1" ht="36" customHeight="1">
      <c r="B466" s="19"/>
      <c r="C466" s="124" t="s">
        <v>1088</v>
      </c>
      <c r="D466" s="124" t="s">
        <v>523</v>
      </c>
      <c r="E466" s="123" t="s">
        <v>1089</v>
      </c>
      <c r="F466" s="272" t="s">
        <v>1300</v>
      </c>
      <c r="G466" s="273"/>
      <c r="H466" s="273"/>
      <c r="I466" s="273"/>
      <c r="J466" s="124" t="s">
        <v>513</v>
      </c>
      <c r="K466" s="125">
        <v>1</v>
      </c>
      <c r="L466" s="274"/>
      <c r="M466" s="273"/>
      <c r="N466" s="275">
        <f>ROUND($L$466*$K$466,2)</f>
        <v>0</v>
      </c>
      <c r="O466" s="263"/>
      <c r="P466" s="263"/>
      <c r="Q466" s="263"/>
      <c r="R466" s="98"/>
      <c r="S466" s="19"/>
      <c r="T466" s="101"/>
      <c r="U466" s="102" t="s">
        <v>333</v>
      </c>
      <c r="X466" s="103">
        <v>0.045</v>
      </c>
      <c r="Y466" s="103">
        <f>$X$466*$K$466</f>
        <v>0.045</v>
      </c>
      <c r="Z466" s="103">
        <v>0</v>
      </c>
      <c r="AA466" s="104">
        <f>$Z$466*$K$466</f>
        <v>0</v>
      </c>
      <c r="AR466" s="64" t="s">
        <v>698</v>
      </c>
      <c r="AT466" s="64" t="s">
        <v>523</v>
      </c>
      <c r="AU466" s="64" t="s">
        <v>370</v>
      </c>
      <c r="AY466" s="64" t="s">
        <v>465</v>
      </c>
      <c r="BE466" s="105">
        <f>IF($U$466="základní",$N$466,0)</f>
        <v>0</v>
      </c>
      <c r="BF466" s="105">
        <f>IF($U$466="snížená",$N$466,0)</f>
        <v>0</v>
      </c>
      <c r="BG466" s="105">
        <f>IF($U$466="zákl. přenesená",$N$466,0)</f>
        <v>0</v>
      </c>
      <c r="BH466" s="105">
        <f>IF($U$466="sníž. přenesená",$N$466,0)</f>
        <v>0</v>
      </c>
      <c r="BI466" s="105">
        <f>IF($U$466="nulová",$N$466,0)</f>
        <v>0</v>
      </c>
      <c r="BJ466" s="64" t="s">
        <v>317</v>
      </c>
      <c r="BK466" s="105">
        <f>ROUND($L$466*$K$466,2)</f>
        <v>0</v>
      </c>
      <c r="BL466" s="64" t="s">
        <v>397</v>
      </c>
      <c r="BM466" s="64" t="s">
        <v>1090</v>
      </c>
    </row>
    <row r="467" spans="2:65" s="6" customFormat="1" ht="27" customHeight="1">
      <c r="B467" s="19"/>
      <c r="C467" s="99" t="s">
        <v>1091</v>
      </c>
      <c r="D467" s="99" t="s">
        <v>466</v>
      </c>
      <c r="E467" s="97" t="s">
        <v>1092</v>
      </c>
      <c r="F467" s="262" t="s">
        <v>1093</v>
      </c>
      <c r="G467" s="263"/>
      <c r="H467" s="263"/>
      <c r="I467" s="263"/>
      <c r="J467" s="99" t="s">
        <v>513</v>
      </c>
      <c r="K467" s="100">
        <v>4</v>
      </c>
      <c r="L467" s="264"/>
      <c r="M467" s="263"/>
      <c r="N467" s="265">
        <f>ROUND($L$467*$K$467,2)</f>
        <v>0</v>
      </c>
      <c r="O467" s="263"/>
      <c r="P467" s="263"/>
      <c r="Q467" s="263"/>
      <c r="R467" s="216" t="s">
        <v>163</v>
      </c>
      <c r="S467" s="19"/>
      <c r="T467" s="101"/>
      <c r="U467" s="102" t="s">
        <v>333</v>
      </c>
      <c r="X467" s="103">
        <v>0</v>
      </c>
      <c r="Y467" s="103">
        <f>$X$467*$K$467</f>
        <v>0</v>
      </c>
      <c r="Z467" s="103">
        <v>0</v>
      </c>
      <c r="AA467" s="104">
        <f>$Z$467*$K$467</f>
        <v>0</v>
      </c>
      <c r="AR467" s="64" t="s">
        <v>397</v>
      </c>
      <c r="AT467" s="64" t="s">
        <v>466</v>
      </c>
      <c r="AU467" s="64" t="s">
        <v>370</v>
      </c>
      <c r="AY467" s="64" t="s">
        <v>465</v>
      </c>
      <c r="BE467" s="105">
        <f>IF($U$467="základní",$N$467,0)</f>
        <v>0</v>
      </c>
      <c r="BF467" s="105">
        <f>IF($U$467="snížená",$N$467,0)</f>
        <v>0</v>
      </c>
      <c r="BG467" s="105">
        <f>IF($U$467="zákl. přenesená",$N$467,0)</f>
        <v>0</v>
      </c>
      <c r="BH467" s="105">
        <f>IF($U$467="sníž. přenesená",$N$467,0)</f>
        <v>0</v>
      </c>
      <c r="BI467" s="105">
        <f>IF($U$467="nulová",$N$467,0)</f>
        <v>0</v>
      </c>
      <c r="BJ467" s="64" t="s">
        <v>317</v>
      </c>
      <c r="BK467" s="105">
        <f>ROUND($L$467*$K$467,2)</f>
        <v>0</v>
      </c>
      <c r="BL467" s="64" t="s">
        <v>397</v>
      </c>
      <c r="BM467" s="64" t="s">
        <v>1094</v>
      </c>
    </row>
    <row r="468" spans="2:65" s="6" customFormat="1" ht="27" customHeight="1">
      <c r="B468" s="19"/>
      <c r="C468" s="99" t="s">
        <v>1095</v>
      </c>
      <c r="D468" s="99" t="s">
        <v>466</v>
      </c>
      <c r="E468" s="97" t="s">
        <v>1096</v>
      </c>
      <c r="F468" s="262" t="s">
        <v>1097</v>
      </c>
      <c r="G468" s="263"/>
      <c r="H468" s="263"/>
      <c r="I468" s="263"/>
      <c r="J468" s="99" t="s">
        <v>696</v>
      </c>
      <c r="K468" s="126"/>
      <c r="L468" s="264"/>
      <c r="M468" s="263"/>
      <c r="N468" s="265">
        <f>ROUND($L$468*$K$468,2)</f>
        <v>0</v>
      </c>
      <c r="O468" s="263"/>
      <c r="P468" s="263"/>
      <c r="Q468" s="263"/>
      <c r="R468" s="216" t="s">
        <v>163</v>
      </c>
      <c r="S468" s="19"/>
      <c r="T468" s="101"/>
      <c r="U468" s="102" t="s">
        <v>333</v>
      </c>
      <c r="X468" s="103">
        <v>0</v>
      </c>
      <c r="Y468" s="103">
        <f>$X$468*$K$468</f>
        <v>0</v>
      </c>
      <c r="Z468" s="103">
        <v>0</v>
      </c>
      <c r="AA468" s="104">
        <f>$Z$468*$K$468</f>
        <v>0</v>
      </c>
      <c r="AR468" s="64" t="s">
        <v>397</v>
      </c>
      <c r="AT468" s="64" t="s">
        <v>466</v>
      </c>
      <c r="AU468" s="64" t="s">
        <v>370</v>
      </c>
      <c r="AY468" s="64" t="s">
        <v>465</v>
      </c>
      <c r="BE468" s="105">
        <f>IF($U$468="základní",$N$468,0)</f>
        <v>0</v>
      </c>
      <c r="BF468" s="105">
        <f>IF($U$468="snížená",$N$468,0)</f>
        <v>0</v>
      </c>
      <c r="BG468" s="105">
        <f>IF($U$468="zákl. přenesená",$N$468,0)</f>
        <v>0</v>
      </c>
      <c r="BH468" s="105">
        <f>IF($U$468="sníž. přenesená",$N$468,0)</f>
        <v>0</v>
      </c>
      <c r="BI468" s="105">
        <f>IF($U$468="nulová",$N$468,0)</f>
        <v>0</v>
      </c>
      <c r="BJ468" s="64" t="s">
        <v>317</v>
      </c>
      <c r="BK468" s="105">
        <f>ROUND($L$468*$K$468,2)</f>
        <v>0</v>
      </c>
      <c r="BL468" s="64" t="s">
        <v>397</v>
      </c>
      <c r="BM468" s="64" t="s">
        <v>1098</v>
      </c>
    </row>
    <row r="469" spans="2:63" s="87" customFormat="1" ht="30.75" customHeight="1">
      <c r="B469" s="88"/>
      <c r="D469" s="95" t="s">
        <v>436</v>
      </c>
      <c r="N469" s="276">
        <f>$BK$469</f>
        <v>0</v>
      </c>
      <c r="O469" s="277"/>
      <c r="P469" s="277"/>
      <c r="Q469" s="277"/>
      <c r="S469" s="88"/>
      <c r="T469" s="91"/>
      <c r="W469" s="92">
        <f>SUM($W$470:$W$532)</f>
        <v>0</v>
      </c>
      <c r="Y469" s="92">
        <f>SUM($Y$470:$Y$532)</f>
        <v>7.598883000000001</v>
      </c>
      <c r="AA469" s="93">
        <f>SUM($AA$470:$AA$532)</f>
        <v>0</v>
      </c>
      <c r="AR469" s="90" t="s">
        <v>370</v>
      </c>
      <c r="AT469" s="90" t="s">
        <v>362</v>
      </c>
      <c r="AU469" s="90" t="s">
        <v>317</v>
      </c>
      <c r="AY469" s="90" t="s">
        <v>465</v>
      </c>
      <c r="BK469" s="94">
        <f>SUM($BK$470:$BK$532)</f>
        <v>0</v>
      </c>
    </row>
    <row r="470" spans="2:65" s="6" customFormat="1" ht="27" customHeight="1">
      <c r="B470" s="19"/>
      <c r="C470" s="99" t="s">
        <v>1099</v>
      </c>
      <c r="D470" s="99" t="s">
        <v>466</v>
      </c>
      <c r="E470" s="97" t="s">
        <v>1100</v>
      </c>
      <c r="F470" s="262" t="s">
        <v>1101</v>
      </c>
      <c r="G470" s="263"/>
      <c r="H470" s="263"/>
      <c r="I470" s="263"/>
      <c r="J470" s="99" t="s">
        <v>607</v>
      </c>
      <c r="K470" s="100">
        <v>3.95</v>
      </c>
      <c r="L470" s="264"/>
      <c r="M470" s="263"/>
      <c r="N470" s="265">
        <f>ROUND($L$470*$K$470,2)</f>
        <v>0</v>
      </c>
      <c r="O470" s="263"/>
      <c r="P470" s="263"/>
      <c r="Q470" s="263"/>
      <c r="R470" s="216" t="s">
        <v>163</v>
      </c>
      <c r="S470" s="19"/>
      <c r="T470" s="101"/>
      <c r="U470" s="102" t="s">
        <v>333</v>
      </c>
      <c r="X470" s="103">
        <v>0.00046</v>
      </c>
      <c r="Y470" s="103">
        <f>$X$470*$K$470</f>
        <v>0.001817</v>
      </c>
      <c r="Z470" s="103">
        <v>0</v>
      </c>
      <c r="AA470" s="104">
        <f>$Z$470*$K$470</f>
        <v>0</v>
      </c>
      <c r="AR470" s="64" t="s">
        <v>397</v>
      </c>
      <c r="AT470" s="64" t="s">
        <v>466</v>
      </c>
      <c r="AU470" s="64" t="s">
        <v>370</v>
      </c>
      <c r="AY470" s="64" t="s">
        <v>465</v>
      </c>
      <c r="BE470" s="105">
        <f>IF($U$470="základní",$N$470,0)</f>
        <v>0</v>
      </c>
      <c r="BF470" s="105">
        <f>IF($U$470="snížená",$N$470,0)</f>
        <v>0</v>
      </c>
      <c r="BG470" s="105">
        <f>IF($U$470="zákl. přenesená",$N$470,0)</f>
        <v>0</v>
      </c>
      <c r="BH470" s="105">
        <f>IF($U$470="sníž. přenesená",$N$470,0)</f>
        <v>0</v>
      </c>
      <c r="BI470" s="105">
        <f>IF($U$470="nulová",$N$470,0)</f>
        <v>0</v>
      </c>
      <c r="BJ470" s="64" t="s">
        <v>317</v>
      </c>
      <c r="BK470" s="105">
        <f>ROUND($L$470*$K$470,2)</f>
        <v>0</v>
      </c>
      <c r="BL470" s="64" t="s">
        <v>397</v>
      </c>
      <c r="BM470" s="64" t="s">
        <v>1102</v>
      </c>
    </row>
    <row r="471" spans="2:51" s="6" customFormat="1" ht="15.75" customHeight="1">
      <c r="B471" s="106"/>
      <c r="E471" s="107"/>
      <c r="F471" s="266" t="s">
        <v>496</v>
      </c>
      <c r="G471" s="267"/>
      <c r="H471" s="267"/>
      <c r="I471" s="267"/>
      <c r="K471" s="108"/>
      <c r="S471" s="106"/>
      <c r="T471" s="109"/>
      <c r="AA471" s="110"/>
      <c r="AT471" s="108" t="s">
        <v>473</v>
      </c>
      <c r="AU471" s="108" t="s">
        <v>370</v>
      </c>
      <c r="AV471" s="108" t="s">
        <v>317</v>
      </c>
      <c r="AW471" s="108" t="s">
        <v>420</v>
      </c>
      <c r="AX471" s="108" t="s">
        <v>363</v>
      </c>
      <c r="AY471" s="108" t="s">
        <v>465</v>
      </c>
    </row>
    <row r="472" spans="2:51" s="6" customFormat="1" ht="15.75" customHeight="1">
      <c r="B472" s="111"/>
      <c r="E472" s="112" t="s">
        <v>379</v>
      </c>
      <c r="F472" s="268" t="s">
        <v>1103</v>
      </c>
      <c r="G472" s="269"/>
      <c r="H472" s="269"/>
      <c r="I472" s="269"/>
      <c r="K472" s="114">
        <v>3.95</v>
      </c>
      <c r="S472" s="111"/>
      <c r="T472" s="115"/>
      <c r="AA472" s="116"/>
      <c r="AT472" s="112" t="s">
        <v>473</v>
      </c>
      <c r="AU472" s="112" t="s">
        <v>370</v>
      </c>
      <c r="AV472" s="112" t="s">
        <v>370</v>
      </c>
      <c r="AW472" s="112" t="s">
        <v>420</v>
      </c>
      <c r="AX472" s="112" t="s">
        <v>317</v>
      </c>
      <c r="AY472" s="112" t="s">
        <v>465</v>
      </c>
    </row>
    <row r="473" spans="2:65" s="6" customFormat="1" ht="15.75" customHeight="1">
      <c r="B473" s="19"/>
      <c r="C473" s="122" t="s">
        <v>1104</v>
      </c>
      <c r="D473" s="122" t="s">
        <v>523</v>
      </c>
      <c r="E473" s="123" t="s">
        <v>1105</v>
      </c>
      <c r="F473" s="272" t="s">
        <v>1106</v>
      </c>
      <c r="G473" s="273"/>
      <c r="H473" s="273"/>
      <c r="I473" s="273"/>
      <c r="J473" s="124" t="s">
        <v>607</v>
      </c>
      <c r="K473" s="125">
        <v>4.345</v>
      </c>
      <c r="L473" s="274"/>
      <c r="M473" s="273"/>
      <c r="N473" s="275">
        <f>ROUND($L$473*$K$473,2)</f>
        <v>0</v>
      </c>
      <c r="O473" s="263"/>
      <c r="P473" s="263"/>
      <c r="Q473" s="263"/>
      <c r="R473" s="98"/>
      <c r="S473" s="19"/>
      <c r="T473" s="101"/>
      <c r="U473" s="102" t="s">
        <v>333</v>
      </c>
      <c r="X473" s="103">
        <v>0.0015</v>
      </c>
      <c r="Y473" s="103">
        <f>$X$473*$K$473</f>
        <v>0.0065175</v>
      </c>
      <c r="Z473" s="103">
        <v>0</v>
      </c>
      <c r="AA473" s="104">
        <f>$Z$473*$K$473</f>
        <v>0</v>
      </c>
      <c r="AR473" s="64" t="s">
        <v>698</v>
      </c>
      <c r="AT473" s="64" t="s">
        <v>523</v>
      </c>
      <c r="AU473" s="64" t="s">
        <v>370</v>
      </c>
      <c r="AY473" s="6" t="s">
        <v>465</v>
      </c>
      <c r="BE473" s="105">
        <f>IF($U$473="základní",$N$473,0)</f>
        <v>0</v>
      </c>
      <c r="BF473" s="105">
        <f>IF($U$473="snížená",$N$473,0)</f>
        <v>0</v>
      </c>
      <c r="BG473" s="105">
        <f>IF($U$473="zákl. přenesená",$N$473,0)</f>
        <v>0</v>
      </c>
      <c r="BH473" s="105">
        <f>IF($U$473="sníž. přenesená",$N$473,0)</f>
        <v>0</v>
      </c>
      <c r="BI473" s="105">
        <f>IF($U$473="nulová",$N$473,0)</f>
        <v>0</v>
      </c>
      <c r="BJ473" s="64" t="s">
        <v>317</v>
      </c>
      <c r="BK473" s="105">
        <f>ROUND($L$473*$K$473,2)</f>
        <v>0</v>
      </c>
      <c r="BL473" s="64" t="s">
        <v>397</v>
      </c>
      <c r="BM473" s="64" t="s">
        <v>1107</v>
      </c>
    </row>
    <row r="474" spans="2:51" s="6" customFormat="1" ht="15.75" customHeight="1">
      <c r="B474" s="111"/>
      <c r="E474" s="113"/>
      <c r="F474" s="268" t="s">
        <v>1108</v>
      </c>
      <c r="G474" s="269"/>
      <c r="H474" s="269"/>
      <c r="I474" s="269"/>
      <c r="K474" s="114">
        <v>4.345</v>
      </c>
      <c r="S474" s="111"/>
      <c r="T474" s="115"/>
      <c r="AA474" s="116"/>
      <c r="AT474" s="112" t="s">
        <v>473</v>
      </c>
      <c r="AU474" s="112" t="s">
        <v>370</v>
      </c>
      <c r="AV474" s="112" t="s">
        <v>370</v>
      </c>
      <c r="AW474" s="112" t="s">
        <v>420</v>
      </c>
      <c r="AX474" s="112" t="s">
        <v>317</v>
      </c>
      <c r="AY474" s="112" t="s">
        <v>465</v>
      </c>
    </row>
    <row r="475" spans="2:65" s="6" customFormat="1" ht="27" customHeight="1">
      <c r="B475" s="19"/>
      <c r="C475" s="96" t="s">
        <v>1109</v>
      </c>
      <c r="D475" s="96" t="s">
        <v>466</v>
      </c>
      <c r="E475" s="97" t="s">
        <v>1110</v>
      </c>
      <c r="F475" s="262" t="s">
        <v>1111</v>
      </c>
      <c r="G475" s="263"/>
      <c r="H475" s="263"/>
      <c r="I475" s="263"/>
      <c r="J475" s="99" t="s">
        <v>607</v>
      </c>
      <c r="K475" s="100">
        <v>115.45</v>
      </c>
      <c r="L475" s="264"/>
      <c r="M475" s="263"/>
      <c r="N475" s="265">
        <f>ROUND($L$475*$K$475,2)</f>
        <v>0</v>
      </c>
      <c r="O475" s="263"/>
      <c r="P475" s="263"/>
      <c r="Q475" s="263"/>
      <c r="R475" s="216" t="s">
        <v>163</v>
      </c>
      <c r="S475" s="19"/>
      <c r="T475" s="101"/>
      <c r="U475" s="102" t="s">
        <v>333</v>
      </c>
      <c r="X475" s="103">
        <v>0.00079</v>
      </c>
      <c r="Y475" s="103">
        <f>$X$475*$K$475</f>
        <v>0.09120550000000001</v>
      </c>
      <c r="Z475" s="103">
        <v>0</v>
      </c>
      <c r="AA475" s="104">
        <f>$Z$475*$K$475</f>
        <v>0</v>
      </c>
      <c r="AR475" s="64" t="s">
        <v>397</v>
      </c>
      <c r="AT475" s="64" t="s">
        <v>466</v>
      </c>
      <c r="AU475" s="64" t="s">
        <v>370</v>
      </c>
      <c r="AY475" s="6" t="s">
        <v>465</v>
      </c>
      <c r="BE475" s="105">
        <f>IF($U$475="základní",$N$475,0)</f>
        <v>0</v>
      </c>
      <c r="BF475" s="105">
        <f>IF($U$475="snížená",$N$475,0)</f>
        <v>0</v>
      </c>
      <c r="BG475" s="105">
        <f>IF($U$475="zákl. přenesená",$N$475,0)</f>
        <v>0</v>
      </c>
      <c r="BH475" s="105">
        <f>IF($U$475="sníž. přenesená",$N$475,0)</f>
        <v>0</v>
      </c>
      <c r="BI475" s="105">
        <f>IF($U$475="nulová",$N$475,0)</f>
        <v>0</v>
      </c>
      <c r="BJ475" s="64" t="s">
        <v>317</v>
      </c>
      <c r="BK475" s="105">
        <f>ROUND($L$475*$K$475,2)</f>
        <v>0</v>
      </c>
      <c r="BL475" s="64" t="s">
        <v>397</v>
      </c>
      <c r="BM475" s="64" t="s">
        <v>1112</v>
      </c>
    </row>
    <row r="476" spans="2:51" s="6" customFormat="1" ht="15.75" customHeight="1">
      <c r="B476" s="106"/>
      <c r="E476" s="107"/>
      <c r="F476" s="266" t="s">
        <v>507</v>
      </c>
      <c r="G476" s="267"/>
      <c r="H476" s="267"/>
      <c r="I476" s="267"/>
      <c r="K476" s="108"/>
      <c r="S476" s="106"/>
      <c r="T476" s="109"/>
      <c r="AA476" s="110"/>
      <c r="AT476" s="108" t="s">
        <v>473</v>
      </c>
      <c r="AU476" s="108" t="s">
        <v>370</v>
      </c>
      <c r="AV476" s="108" t="s">
        <v>317</v>
      </c>
      <c r="AW476" s="108" t="s">
        <v>420</v>
      </c>
      <c r="AX476" s="108" t="s">
        <v>363</v>
      </c>
      <c r="AY476" s="108" t="s">
        <v>465</v>
      </c>
    </row>
    <row r="477" spans="2:51" s="6" customFormat="1" ht="15.75" customHeight="1">
      <c r="B477" s="111"/>
      <c r="E477" s="112"/>
      <c r="F477" s="268" t="s">
        <v>1113</v>
      </c>
      <c r="G477" s="269"/>
      <c r="H477" s="269"/>
      <c r="I477" s="269"/>
      <c r="K477" s="114">
        <v>4.15</v>
      </c>
      <c r="S477" s="111"/>
      <c r="T477" s="115"/>
      <c r="AA477" s="116"/>
      <c r="AT477" s="112" t="s">
        <v>473</v>
      </c>
      <c r="AU477" s="112" t="s">
        <v>370</v>
      </c>
      <c r="AV477" s="112" t="s">
        <v>370</v>
      </c>
      <c r="AW477" s="112" t="s">
        <v>420</v>
      </c>
      <c r="AX477" s="112" t="s">
        <v>363</v>
      </c>
      <c r="AY477" s="112" t="s">
        <v>465</v>
      </c>
    </row>
    <row r="478" spans="2:51" s="6" customFormat="1" ht="15.75" customHeight="1">
      <c r="B478" s="111"/>
      <c r="E478" s="112"/>
      <c r="F478" s="268" t="s">
        <v>1114</v>
      </c>
      <c r="G478" s="269"/>
      <c r="H478" s="269"/>
      <c r="I478" s="269"/>
      <c r="K478" s="114">
        <v>12.6</v>
      </c>
      <c r="S478" s="111"/>
      <c r="T478" s="115"/>
      <c r="AA478" s="116"/>
      <c r="AT478" s="112" t="s">
        <v>473</v>
      </c>
      <c r="AU478" s="112" t="s">
        <v>370</v>
      </c>
      <c r="AV478" s="112" t="s">
        <v>370</v>
      </c>
      <c r="AW478" s="112" t="s">
        <v>420</v>
      </c>
      <c r="AX478" s="112" t="s">
        <v>363</v>
      </c>
      <c r="AY478" s="112" t="s">
        <v>465</v>
      </c>
    </row>
    <row r="479" spans="2:51" s="6" customFormat="1" ht="15.75" customHeight="1">
      <c r="B479" s="111"/>
      <c r="E479" s="112"/>
      <c r="F479" s="268" t="s">
        <v>1115</v>
      </c>
      <c r="G479" s="269"/>
      <c r="H479" s="269"/>
      <c r="I479" s="269"/>
      <c r="K479" s="114">
        <v>8.3</v>
      </c>
      <c r="S479" s="111"/>
      <c r="T479" s="115"/>
      <c r="AA479" s="116"/>
      <c r="AT479" s="112" t="s">
        <v>473</v>
      </c>
      <c r="AU479" s="112" t="s">
        <v>370</v>
      </c>
      <c r="AV479" s="112" t="s">
        <v>370</v>
      </c>
      <c r="AW479" s="112" t="s">
        <v>420</v>
      </c>
      <c r="AX479" s="112" t="s">
        <v>363</v>
      </c>
      <c r="AY479" s="112" t="s">
        <v>465</v>
      </c>
    </row>
    <row r="480" spans="2:51" s="6" customFormat="1" ht="15.75" customHeight="1">
      <c r="B480" s="111"/>
      <c r="E480" s="112"/>
      <c r="F480" s="268" t="s">
        <v>1116</v>
      </c>
      <c r="G480" s="269"/>
      <c r="H480" s="269"/>
      <c r="I480" s="269"/>
      <c r="K480" s="114">
        <v>16</v>
      </c>
      <c r="S480" s="111"/>
      <c r="T480" s="115"/>
      <c r="AA480" s="116"/>
      <c r="AT480" s="112" t="s">
        <v>473</v>
      </c>
      <c r="AU480" s="112" t="s">
        <v>370</v>
      </c>
      <c r="AV480" s="112" t="s">
        <v>370</v>
      </c>
      <c r="AW480" s="112" t="s">
        <v>420</v>
      </c>
      <c r="AX480" s="112" t="s">
        <v>363</v>
      </c>
      <c r="AY480" s="112" t="s">
        <v>465</v>
      </c>
    </row>
    <row r="481" spans="2:51" s="6" customFormat="1" ht="15.75" customHeight="1">
      <c r="B481" s="111"/>
      <c r="E481" s="112"/>
      <c r="F481" s="268" t="s">
        <v>1117</v>
      </c>
      <c r="G481" s="269"/>
      <c r="H481" s="269"/>
      <c r="I481" s="269"/>
      <c r="K481" s="114">
        <v>35.8</v>
      </c>
      <c r="S481" s="111"/>
      <c r="T481" s="115"/>
      <c r="AA481" s="116"/>
      <c r="AT481" s="112" t="s">
        <v>473</v>
      </c>
      <c r="AU481" s="112" t="s">
        <v>370</v>
      </c>
      <c r="AV481" s="112" t="s">
        <v>370</v>
      </c>
      <c r="AW481" s="112" t="s">
        <v>420</v>
      </c>
      <c r="AX481" s="112" t="s">
        <v>363</v>
      </c>
      <c r="AY481" s="112" t="s">
        <v>465</v>
      </c>
    </row>
    <row r="482" spans="2:51" s="6" customFormat="1" ht="15.75" customHeight="1">
      <c r="B482" s="111"/>
      <c r="E482" s="112"/>
      <c r="F482" s="268" t="s">
        <v>1118</v>
      </c>
      <c r="G482" s="269"/>
      <c r="H482" s="269"/>
      <c r="I482" s="269"/>
      <c r="K482" s="114">
        <v>4.2</v>
      </c>
      <c r="S482" s="111"/>
      <c r="T482" s="115"/>
      <c r="AA482" s="116"/>
      <c r="AT482" s="112" t="s">
        <v>473</v>
      </c>
      <c r="AU482" s="112" t="s">
        <v>370</v>
      </c>
      <c r="AV482" s="112" t="s">
        <v>370</v>
      </c>
      <c r="AW482" s="112" t="s">
        <v>420</v>
      </c>
      <c r="AX482" s="112" t="s">
        <v>363</v>
      </c>
      <c r="AY482" s="112" t="s">
        <v>465</v>
      </c>
    </row>
    <row r="483" spans="2:51" s="6" customFormat="1" ht="15.75" customHeight="1">
      <c r="B483" s="111"/>
      <c r="E483" s="112"/>
      <c r="F483" s="268" t="s">
        <v>1119</v>
      </c>
      <c r="G483" s="269"/>
      <c r="H483" s="269"/>
      <c r="I483" s="269"/>
      <c r="K483" s="114">
        <v>10.25</v>
      </c>
      <c r="S483" s="111"/>
      <c r="T483" s="115"/>
      <c r="AA483" s="116"/>
      <c r="AT483" s="112" t="s">
        <v>473</v>
      </c>
      <c r="AU483" s="112" t="s">
        <v>370</v>
      </c>
      <c r="AV483" s="112" t="s">
        <v>370</v>
      </c>
      <c r="AW483" s="112" t="s">
        <v>420</v>
      </c>
      <c r="AX483" s="112" t="s">
        <v>363</v>
      </c>
      <c r="AY483" s="112" t="s">
        <v>465</v>
      </c>
    </row>
    <row r="484" spans="2:51" s="6" customFormat="1" ht="15.75" customHeight="1">
      <c r="B484" s="111"/>
      <c r="E484" s="112"/>
      <c r="F484" s="268" t="s">
        <v>1120</v>
      </c>
      <c r="G484" s="269"/>
      <c r="H484" s="269"/>
      <c r="I484" s="269"/>
      <c r="K484" s="114">
        <v>7</v>
      </c>
      <c r="S484" s="111"/>
      <c r="T484" s="115"/>
      <c r="AA484" s="116"/>
      <c r="AT484" s="112" t="s">
        <v>473</v>
      </c>
      <c r="AU484" s="112" t="s">
        <v>370</v>
      </c>
      <c r="AV484" s="112" t="s">
        <v>370</v>
      </c>
      <c r="AW484" s="112" t="s">
        <v>420</v>
      </c>
      <c r="AX484" s="112" t="s">
        <v>363</v>
      </c>
      <c r="AY484" s="112" t="s">
        <v>465</v>
      </c>
    </row>
    <row r="485" spans="2:51" s="6" customFormat="1" ht="15.75" customHeight="1">
      <c r="B485" s="111"/>
      <c r="E485" s="112"/>
      <c r="F485" s="268" t="s">
        <v>1121</v>
      </c>
      <c r="G485" s="269"/>
      <c r="H485" s="269"/>
      <c r="I485" s="269"/>
      <c r="K485" s="114">
        <v>5.85</v>
      </c>
      <c r="S485" s="111"/>
      <c r="T485" s="115"/>
      <c r="AA485" s="116"/>
      <c r="AT485" s="112" t="s">
        <v>473</v>
      </c>
      <c r="AU485" s="112" t="s">
        <v>370</v>
      </c>
      <c r="AV485" s="112" t="s">
        <v>370</v>
      </c>
      <c r="AW485" s="112" t="s">
        <v>420</v>
      </c>
      <c r="AX485" s="112" t="s">
        <v>363</v>
      </c>
      <c r="AY485" s="112" t="s">
        <v>465</v>
      </c>
    </row>
    <row r="486" spans="2:51" s="6" customFormat="1" ht="15.75" customHeight="1">
      <c r="B486" s="111"/>
      <c r="E486" s="112"/>
      <c r="F486" s="268" t="s">
        <v>1122</v>
      </c>
      <c r="G486" s="269"/>
      <c r="H486" s="269"/>
      <c r="I486" s="269"/>
      <c r="K486" s="114">
        <v>11.3</v>
      </c>
      <c r="S486" s="111"/>
      <c r="T486" s="115"/>
      <c r="AA486" s="116"/>
      <c r="AT486" s="112" t="s">
        <v>473</v>
      </c>
      <c r="AU486" s="112" t="s">
        <v>370</v>
      </c>
      <c r="AV486" s="112" t="s">
        <v>370</v>
      </c>
      <c r="AW486" s="112" t="s">
        <v>420</v>
      </c>
      <c r="AX486" s="112" t="s">
        <v>363</v>
      </c>
      <c r="AY486" s="112" t="s">
        <v>465</v>
      </c>
    </row>
    <row r="487" spans="2:51" s="6" customFormat="1" ht="15.75" customHeight="1">
      <c r="B487" s="117"/>
      <c r="E487" s="118" t="s">
        <v>377</v>
      </c>
      <c r="F487" s="270" t="s">
        <v>498</v>
      </c>
      <c r="G487" s="271"/>
      <c r="H487" s="271"/>
      <c r="I487" s="271"/>
      <c r="K487" s="119">
        <v>115.45</v>
      </c>
      <c r="S487" s="117"/>
      <c r="T487" s="120"/>
      <c r="AA487" s="121"/>
      <c r="AT487" s="118" t="s">
        <v>473</v>
      </c>
      <c r="AU487" s="118" t="s">
        <v>370</v>
      </c>
      <c r="AV487" s="118" t="s">
        <v>470</v>
      </c>
      <c r="AW487" s="118" t="s">
        <v>420</v>
      </c>
      <c r="AX487" s="118" t="s">
        <v>317</v>
      </c>
      <c r="AY487" s="118" t="s">
        <v>465</v>
      </c>
    </row>
    <row r="488" spans="2:65" s="6" customFormat="1" ht="27" customHeight="1">
      <c r="B488" s="19"/>
      <c r="C488" s="122" t="s">
        <v>1123</v>
      </c>
      <c r="D488" s="122" t="s">
        <v>523</v>
      </c>
      <c r="E488" s="123" t="s">
        <v>1124</v>
      </c>
      <c r="F488" s="272" t="s">
        <v>1125</v>
      </c>
      <c r="G488" s="273"/>
      <c r="H488" s="273"/>
      <c r="I488" s="273"/>
      <c r="J488" s="124" t="s">
        <v>477</v>
      </c>
      <c r="K488" s="125">
        <v>19.049</v>
      </c>
      <c r="L488" s="274"/>
      <c r="M488" s="273"/>
      <c r="N488" s="275">
        <f>ROUND($L$488*$K$488,2)</f>
        <v>0</v>
      </c>
      <c r="O488" s="263"/>
      <c r="P488" s="263"/>
      <c r="Q488" s="263"/>
      <c r="R488" s="98"/>
      <c r="S488" s="19"/>
      <c r="T488" s="101"/>
      <c r="U488" s="102" t="s">
        <v>333</v>
      </c>
      <c r="X488" s="103">
        <v>0.025</v>
      </c>
      <c r="Y488" s="103">
        <f>$X$488*$K$488</f>
        <v>0.476225</v>
      </c>
      <c r="Z488" s="103">
        <v>0</v>
      </c>
      <c r="AA488" s="104">
        <f>$Z$488*$K$488</f>
        <v>0</v>
      </c>
      <c r="AR488" s="64" t="s">
        <v>698</v>
      </c>
      <c r="AT488" s="64" t="s">
        <v>523</v>
      </c>
      <c r="AU488" s="64" t="s">
        <v>370</v>
      </c>
      <c r="AY488" s="6" t="s">
        <v>465</v>
      </c>
      <c r="BE488" s="105">
        <f>IF($U$488="základní",$N$488,0)</f>
        <v>0</v>
      </c>
      <c r="BF488" s="105">
        <f>IF($U$488="snížená",$N$488,0)</f>
        <v>0</v>
      </c>
      <c r="BG488" s="105">
        <f>IF($U$488="zákl. přenesená",$N$488,0)</f>
        <v>0</v>
      </c>
      <c r="BH488" s="105">
        <f>IF($U$488="sníž. přenesená",$N$488,0)</f>
        <v>0</v>
      </c>
      <c r="BI488" s="105">
        <f>IF($U$488="nulová",$N$488,0)</f>
        <v>0</v>
      </c>
      <c r="BJ488" s="64" t="s">
        <v>317</v>
      </c>
      <c r="BK488" s="105">
        <f>ROUND($L$488*$K$488,2)</f>
        <v>0</v>
      </c>
      <c r="BL488" s="64" t="s">
        <v>397</v>
      </c>
      <c r="BM488" s="64" t="s">
        <v>1126</v>
      </c>
    </row>
    <row r="489" spans="2:51" s="6" customFormat="1" ht="15.75" customHeight="1">
      <c r="B489" s="111"/>
      <c r="E489" s="113"/>
      <c r="F489" s="268" t="s">
        <v>1127</v>
      </c>
      <c r="G489" s="269"/>
      <c r="H489" s="269"/>
      <c r="I489" s="269"/>
      <c r="K489" s="114">
        <v>19.049</v>
      </c>
      <c r="S489" s="111"/>
      <c r="T489" s="115"/>
      <c r="AA489" s="116"/>
      <c r="AT489" s="112" t="s">
        <v>473</v>
      </c>
      <c r="AU489" s="112" t="s">
        <v>370</v>
      </c>
      <c r="AV489" s="112" t="s">
        <v>370</v>
      </c>
      <c r="AW489" s="112" t="s">
        <v>420</v>
      </c>
      <c r="AX489" s="112" t="s">
        <v>317</v>
      </c>
      <c r="AY489" s="112" t="s">
        <v>465</v>
      </c>
    </row>
    <row r="490" spans="2:65" s="6" customFormat="1" ht="27" customHeight="1">
      <c r="B490" s="19"/>
      <c r="C490" s="96" t="s">
        <v>1128</v>
      </c>
      <c r="D490" s="96" t="s">
        <v>466</v>
      </c>
      <c r="E490" s="97" t="s">
        <v>1129</v>
      </c>
      <c r="F490" s="262" t="s">
        <v>1130</v>
      </c>
      <c r="G490" s="263"/>
      <c r="H490" s="263"/>
      <c r="I490" s="263"/>
      <c r="J490" s="99" t="s">
        <v>477</v>
      </c>
      <c r="K490" s="100">
        <v>17.95</v>
      </c>
      <c r="L490" s="264"/>
      <c r="M490" s="263"/>
      <c r="N490" s="265">
        <f>ROUND($L$490*$K$490,2)</f>
        <v>0</v>
      </c>
      <c r="O490" s="263"/>
      <c r="P490" s="263"/>
      <c r="Q490" s="263"/>
      <c r="R490" s="216" t="s">
        <v>163</v>
      </c>
      <c r="S490" s="19"/>
      <c r="T490" s="101"/>
      <c r="U490" s="102" t="s">
        <v>333</v>
      </c>
      <c r="X490" s="103">
        <v>0.00392</v>
      </c>
      <c r="Y490" s="103">
        <f>$X$490*$K$490</f>
        <v>0.070364</v>
      </c>
      <c r="Z490" s="103">
        <v>0</v>
      </c>
      <c r="AA490" s="104">
        <f>$Z$490*$K$490</f>
        <v>0</v>
      </c>
      <c r="AR490" s="64" t="s">
        <v>397</v>
      </c>
      <c r="AT490" s="64" t="s">
        <v>466</v>
      </c>
      <c r="AU490" s="64" t="s">
        <v>370</v>
      </c>
      <c r="AY490" s="6" t="s">
        <v>465</v>
      </c>
      <c r="BE490" s="105">
        <f>IF($U$490="základní",$N$490,0)</f>
        <v>0</v>
      </c>
      <c r="BF490" s="105">
        <f>IF($U$490="snížená",$N$490,0)</f>
        <v>0</v>
      </c>
      <c r="BG490" s="105">
        <f>IF($U$490="zákl. přenesená",$N$490,0)</f>
        <v>0</v>
      </c>
      <c r="BH490" s="105">
        <f>IF($U$490="sníž. přenesená",$N$490,0)</f>
        <v>0</v>
      </c>
      <c r="BI490" s="105">
        <f>IF($U$490="nulová",$N$490,0)</f>
        <v>0</v>
      </c>
      <c r="BJ490" s="64" t="s">
        <v>317</v>
      </c>
      <c r="BK490" s="105">
        <f>ROUND($L$490*$K$490,2)</f>
        <v>0</v>
      </c>
      <c r="BL490" s="64" t="s">
        <v>397</v>
      </c>
      <c r="BM490" s="64" t="s">
        <v>1131</v>
      </c>
    </row>
    <row r="491" spans="2:51" s="6" customFormat="1" ht="15.75" customHeight="1">
      <c r="B491" s="106"/>
      <c r="E491" s="107"/>
      <c r="F491" s="266" t="s">
        <v>1132</v>
      </c>
      <c r="G491" s="267"/>
      <c r="H491" s="267"/>
      <c r="I491" s="267"/>
      <c r="K491" s="108"/>
      <c r="S491" s="106"/>
      <c r="T491" s="109"/>
      <c r="AA491" s="110"/>
      <c r="AT491" s="108" t="s">
        <v>473</v>
      </c>
      <c r="AU491" s="108" t="s">
        <v>370</v>
      </c>
      <c r="AV491" s="108" t="s">
        <v>317</v>
      </c>
      <c r="AW491" s="108" t="s">
        <v>420</v>
      </c>
      <c r="AX491" s="108" t="s">
        <v>363</v>
      </c>
      <c r="AY491" s="108" t="s">
        <v>465</v>
      </c>
    </row>
    <row r="492" spans="2:51" s="6" customFormat="1" ht="15.75" customHeight="1">
      <c r="B492" s="111"/>
      <c r="E492" s="112" t="s">
        <v>396</v>
      </c>
      <c r="F492" s="268" t="s">
        <v>1133</v>
      </c>
      <c r="G492" s="269"/>
      <c r="H492" s="269"/>
      <c r="I492" s="269"/>
      <c r="K492" s="114">
        <v>16</v>
      </c>
      <c r="S492" s="111"/>
      <c r="T492" s="115"/>
      <c r="AA492" s="116"/>
      <c r="AT492" s="112" t="s">
        <v>473</v>
      </c>
      <c r="AU492" s="112" t="s">
        <v>370</v>
      </c>
      <c r="AV492" s="112" t="s">
        <v>370</v>
      </c>
      <c r="AW492" s="112" t="s">
        <v>420</v>
      </c>
      <c r="AX492" s="112" t="s">
        <v>363</v>
      </c>
      <c r="AY492" s="112" t="s">
        <v>465</v>
      </c>
    </row>
    <row r="493" spans="2:51" s="6" customFormat="1" ht="15.75" customHeight="1">
      <c r="B493" s="106"/>
      <c r="E493" s="108"/>
      <c r="F493" s="266" t="s">
        <v>1134</v>
      </c>
      <c r="G493" s="267"/>
      <c r="H493" s="267"/>
      <c r="I493" s="267"/>
      <c r="K493" s="108"/>
      <c r="S493" s="106"/>
      <c r="T493" s="109"/>
      <c r="AA493" s="110"/>
      <c r="AT493" s="108" t="s">
        <v>473</v>
      </c>
      <c r="AU493" s="108" t="s">
        <v>370</v>
      </c>
      <c r="AV493" s="108" t="s">
        <v>317</v>
      </c>
      <c r="AW493" s="108" t="s">
        <v>420</v>
      </c>
      <c r="AX493" s="108" t="s">
        <v>363</v>
      </c>
      <c r="AY493" s="108" t="s">
        <v>465</v>
      </c>
    </row>
    <row r="494" spans="2:51" s="6" customFormat="1" ht="15.75" customHeight="1">
      <c r="B494" s="111"/>
      <c r="E494" s="112" t="s">
        <v>372</v>
      </c>
      <c r="F494" s="268" t="s">
        <v>1135</v>
      </c>
      <c r="G494" s="269"/>
      <c r="H494" s="269"/>
      <c r="I494" s="269"/>
      <c r="K494" s="114">
        <v>1.95</v>
      </c>
      <c r="S494" s="111"/>
      <c r="T494" s="115"/>
      <c r="AA494" s="116"/>
      <c r="AT494" s="112" t="s">
        <v>473</v>
      </c>
      <c r="AU494" s="112" t="s">
        <v>370</v>
      </c>
      <c r="AV494" s="112" t="s">
        <v>370</v>
      </c>
      <c r="AW494" s="112" t="s">
        <v>420</v>
      </c>
      <c r="AX494" s="112" t="s">
        <v>363</v>
      </c>
      <c r="AY494" s="112" t="s">
        <v>465</v>
      </c>
    </row>
    <row r="495" spans="2:51" s="6" customFormat="1" ht="15.75" customHeight="1">
      <c r="B495" s="117"/>
      <c r="E495" s="118"/>
      <c r="F495" s="270" t="s">
        <v>498</v>
      </c>
      <c r="G495" s="271"/>
      <c r="H495" s="271"/>
      <c r="I495" s="271"/>
      <c r="K495" s="119">
        <v>17.95</v>
      </c>
      <c r="S495" s="117"/>
      <c r="T495" s="120"/>
      <c r="AA495" s="121"/>
      <c r="AT495" s="118" t="s">
        <v>473</v>
      </c>
      <c r="AU495" s="118" t="s">
        <v>370</v>
      </c>
      <c r="AV495" s="118" t="s">
        <v>470</v>
      </c>
      <c r="AW495" s="118" t="s">
        <v>420</v>
      </c>
      <c r="AX495" s="118" t="s">
        <v>317</v>
      </c>
      <c r="AY495" s="118" t="s">
        <v>465</v>
      </c>
    </row>
    <row r="496" spans="2:65" s="6" customFormat="1" ht="27" customHeight="1">
      <c r="B496" s="19"/>
      <c r="C496" s="122" t="s">
        <v>1136</v>
      </c>
      <c r="D496" s="122" t="s">
        <v>523</v>
      </c>
      <c r="E496" s="123" t="s">
        <v>1137</v>
      </c>
      <c r="F496" s="272" t="s">
        <v>1138</v>
      </c>
      <c r="G496" s="273"/>
      <c r="H496" s="273"/>
      <c r="I496" s="273"/>
      <c r="J496" s="124" t="s">
        <v>477</v>
      </c>
      <c r="K496" s="125">
        <v>17.6</v>
      </c>
      <c r="L496" s="274"/>
      <c r="M496" s="273"/>
      <c r="N496" s="275">
        <f>ROUND($L$496*$K$496,2)</f>
        <v>0</v>
      </c>
      <c r="O496" s="263"/>
      <c r="P496" s="263"/>
      <c r="Q496" s="263"/>
      <c r="R496" s="98"/>
      <c r="S496" s="19"/>
      <c r="T496" s="101"/>
      <c r="U496" s="102" t="s">
        <v>333</v>
      </c>
      <c r="X496" s="103">
        <v>0.0192</v>
      </c>
      <c r="Y496" s="103">
        <f>$X$496*$K$496</f>
        <v>0.33792</v>
      </c>
      <c r="Z496" s="103">
        <v>0</v>
      </c>
      <c r="AA496" s="104">
        <f>$Z$496*$K$496</f>
        <v>0</v>
      </c>
      <c r="AR496" s="64" t="s">
        <v>698</v>
      </c>
      <c r="AT496" s="64" t="s">
        <v>523</v>
      </c>
      <c r="AU496" s="64" t="s">
        <v>370</v>
      </c>
      <c r="AY496" s="6" t="s">
        <v>465</v>
      </c>
      <c r="BE496" s="105">
        <f>IF($U$496="základní",$N$496,0)</f>
        <v>0</v>
      </c>
      <c r="BF496" s="105">
        <f>IF($U$496="snížená",$N$496,0)</f>
        <v>0</v>
      </c>
      <c r="BG496" s="105">
        <f>IF($U$496="zákl. přenesená",$N$496,0)</f>
        <v>0</v>
      </c>
      <c r="BH496" s="105">
        <f>IF($U$496="sníž. přenesená",$N$496,0)</f>
        <v>0</v>
      </c>
      <c r="BI496" s="105">
        <f>IF($U$496="nulová",$N$496,0)</f>
        <v>0</v>
      </c>
      <c r="BJ496" s="64" t="s">
        <v>317</v>
      </c>
      <c r="BK496" s="105">
        <f>ROUND($L$496*$K$496,2)</f>
        <v>0</v>
      </c>
      <c r="BL496" s="64" t="s">
        <v>397</v>
      </c>
      <c r="BM496" s="64" t="s">
        <v>1139</v>
      </c>
    </row>
    <row r="497" spans="2:51" s="6" customFormat="1" ht="15.75" customHeight="1">
      <c r="B497" s="111"/>
      <c r="E497" s="113"/>
      <c r="F497" s="268" t="s">
        <v>1140</v>
      </c>
      <c r="G497" s="269"/>
      <c r="H497" s="269"/>
      <c r="I497" s="269"/>
      <c r="K497" s="114">
        <v>17.6</v>
      </c>
      <c r="S497" s="111"/>
      <c r="T497" s="115"/>
      <c r="AA497" s="116"/>
      <c r="AT497" s="112" t="s">
        <v>473</v>
      </c>
      <c r="AU497" s="112" t="s">
        <v>370</v>
      </c>
      <c r="AV497" s="112" t="s">
        <v>370</v>
      </c>
      <c r="AW497" s="112" t="s">
        <v>420</v>
      </c>
      <c r="AX497" s="112" t="s">
        <v>317</v>
      </c>
      <c r="AY497" s="112" t="s">
        <v>465</v>
      </c>
    </row>
    <row r="498" spans="2:65" s="6" customFormat="1" ht="27" customHeight="1">
      <c r="B498" s="19"/>
      <c r="C498" s="122" t="s">
        <v>1141</v>
      </c>
      <c r="D498" s="122" t="s">
        <v>523</v>
      </c>
      <c r="E498" s="123" t="s">
        <v>1142</v>
      </c>
      <c r="F498" s="272" t="s">
        <v>1143</v>
      </c>
      <c r="G498" s="273"/>
      <c r="H498" s="273"/>
      <c r="I498" s="273"/>
      <c r="J498" s="124" t="s">
        <v>477</v>
      </c>
      <c r="K498" s="125">
        <v>2.145</v>
      </c>
      <c r="L498" s="274"/>
      <c r="M498" s="273"/>
      <c r="N498" s="275">
        <f>ROUND($L$498*$K$498,2)</f>
        <v>0</v>
      </c>
      <c r="O498" s="263"/>
      <c r="P498" s="263"/>
      <c r="Q498" s="263"/>
      <c r="R498" s="98"/>
      <c r="S498" s="19"/>
      <c r="T498" s="101"/>
      <c r="U498" s="102" t="s">
        <v>333</v>
      </c>
      <c r="X498" s="103">
        <v>0.0192</v>
      </c>
      <c r="Y498" s="103">
        <f>$X$498*$K$498</f>
        <v>0.041184</v>
      </c>
      <c r="Z498" s="103">
        <v>0</v>
      </c>
      <c r="AA498" s="104">
        <f>$Z$498*$K$498</f>
        <v>0</v>
      </c>
      <c r="AR498" s="64" t="s">
        <v>698</v>
      </c>
      <c r="AT498" s="64" t="s">
        <v>523</v>
      </c>
      <c r="AU498" s="64" t="s">
        <v>370</v>
      </c>
      <c r="AY498" s="6" t="s">
        <v>465</v>
      </c>
      <c r="BE498" s="105">
        <f>IF($U$498="základní",$N$498,0)</f>
        <v>0</v>
      </c>
      <c r="BF498" s="105">
        <f>IF($U$498="snížená",$N$498,0)</f>
        <v>0</v>
      </c>
      <c r="BG498" s="105">
        <f>IF($U$498="zákl. přenesená",$N$498,0)</f>
        <v>0</v>
      </c>
      <c r="BH498" s="105">
        <f>IF($U$498="sníž. přenesená",$N$498,0)</f>
        <v>0</v>
      </c>
      <c r="BI498" s="105">
        <f>IF($U$498="nulová",$N$498,0)</f>
        <v>0</v>
      </c>
      <c r="BJ498" s="64" t="s">
        <v>317</v>
      </c>
      <c r="BK498" s="105">
        <f>ROUND($L$498*$K$498,2)</f>
        <v>0</v>
      </c>
      <c r="BL498" s="64" t="s">
        <v>397</v>
      </c>
      <c r="BM498" s="64" t="s">
        <v>1144</v>
      </c>
    </row>
    <row r="499" spans="2:51" s="6" customFormat="1" ht="15.75" customHeight="1">
      <c r="B499" s="111"/>
      <c r="E499" s="113"/>
      <c r="F499" s="268" t="s">
        <v>1145</v>
      </c>
      <c r="G499" s="269"/>
      <c r="H499" s="269"/>
      <c r="I499" s="269"/>
      <c r="K499" s="114">
        <v>2.145</v>
      </c>
      <c r="S499" s="111"/>
      <c r="T499" s="115"/>
      <c r="AA499" s="116"/>
      <c r="AT499" s="112" t="s">
        <v>473</v>
      </c>
      <c r="AU499" s="112" t="s">
        <v>370</v>
      </c>
      <c r="AV499" s="112" t="s">
        <v>370</v>
      </c>
      <c r="AW499" s="112" t="s">
        <v>420</v>
      </c>
      <c r="AX499" s="112" t="s">
        <v>317</v>
      </c>
      <c r="AY499" s="112" t="s">
        <v>465</v>
      </c>
    </row>
    <row r="500" spans="2:65" s="6" customFormat="1" ht="27" customHeight="1">
      <c r="B500" s="19"/>
      <c r="C500" s="96" t="s">
        <v>1146</v>
      </c>
      <c r="D500" s="96" t="s">
        <v>466</v>
      </c>
      <c r="E500" s="97" t="s">
        <v>1147</v>
      </c>
      <c r="F500" s="262" t="s">
        <v>1148</v>
      </c>
      <c r="G500" s="263"/>
      <c r="H500" s="263"/>
      <c r="I500" s="263"/>
      <c r="J500" s="99" t="s">
        <v>477</v>
      </c>
      <c r="K500" s="100">
        <v>180.1</v>
      </c>
      <c r="L500" s="264"/>
      <c r="M500" s="263"/>
      <c r="N500" s="265">
        <f>ROUND($L$500*$K$500,2)</f>
        <v>0</v>
      </c>
      <c r="O500" s="263"/>
      <c r="P500" s="263"/>
      <c r="Q500" s="263"/>
      <c r="R500" s="216" t="s">
        <v>163</v>
      </c>
      <c r="S500" s="19"/>
      <c r="T500" s="101"/>
      <c r="U500" s="102" t="s">
        <v>333</v>
      </c>
      <c r="X500" s="103">
        <v>0.009</v>
      </c>
      <c r="Y500" s="103">
        <f>$X$500*$K$500</f>
        <v>1.6208999999999998</v>
      </c>
      <c r="Z500" s="103">
        <v>0</v>
      </c>
      <c r="AA500" s="104">
        <f>$Z$500*$K$500</f>
        <v>0</v>
      </c>
      <c r="AR500" s="64" t="s">
        <v>397</v>
      </c>
      <c r="AT500" s="64" t="s">
        <v>466</v>
      </c>
      <c r="AU500" s="64" t="s">
        <v>370</v>
      </c>
      <c r="AY500" s="6" t="s">
        <v>465</v>
      </c>
      <c r="BE500" s="105">
        <f>IF($U$500="základní",$N$500,0)</f>
        <v>0</v>
      </c>
      <c r="BF500" s="105">
        <f>IF($U$500="snížená",$N$500,0)</f>
        <v>0</v>
      </c>
      <c r="BG500" s="105">
        <f>IF($U$500="zákl. přenesená",$N$500,0)</f>
        <v>0</v>
      </c>
      <c r="BH500" s="105">
        <f>IF($U$500="sníž. přenesená",$N$500,0)</f>
        <v>0</v>
      </c>
      <c r="BI500" s="105">
        <f>IF($U$500="nulová",$N$500,0)</f>
        <v>0</v>
      </c>
      <c r="BJ500" s="64" t="s">
        <v>317</v>
      </c>
      <c r="BK500" s="105">
        <f>ROUND($L$500*$K$500,2)</f>
        <v>0</v>
      </c>
      <c r="BL500" s="64" t="s">
        <v>397</v>
      </c>
      <c r="BM500" s="64" t="s">
        <v>1149</v>
      </c>
    </row>
    <row r="501" spans="2:51" s="6" customFormat="1" ht="15.75" customHeight="1">
      <c r="B501" s="106"/>
      <c r="E501" s="107"/>
      <c r="F501" s="266" t="s">
        <v>507</v>
      </c>
      <c r="G501" s="267"/>
      <c r="H501" s="267"/>
      <c r="I501" s="267"/>
      <c r="K501" s="108"/>
      <c r="S501" s="106"/>
      <c r="T501" s="109"/>
      <c r="AA501" s="110"/>
      <c r="AT501" s="108" t="s">
        <v>473</v>
      </c>
      <c r="AU501" s="108" t="s">
        <v>370</v>
      </c>
      <c r="AV501" s="108" t="s">
        <v>317</v>
      </c>
      <c r="AW501" s="108" t="s">
        <v>420</v>
      </c>
      <c r="AX501" s="108" t="s">
        <v>363</v>
      </c>
      <c r="AY501" s="108" t="s">
        <v>465</v>
      </c>
    </row>
    <row r="502" spans="2:51" s="6" customFormat="1" ht="15.75" customHeight="1">
      <c r="B502" s="111"/>
      <c r="E502" s="112" t="s">
        <v>392</v>
      </c>
      <c r="F502" s="268" t="s">
        <v>1150</v>
      </c>
      <c r="G502" s="269"/>
      <c r="H502" s="269"/>
      <c r="I502" s="269"/>
      <c r="K502" s="114">
        <v>72</v>
      </c>
      <c r="S502" s="111"/>
      <c r="T502" s="115"/>
      <c r="AA502" s="116"/>
      <c r="AT502" s="112" t="s">
        <v>473</v>
      </c>
      <c r="AU502" s="112" t="s">
        <v>370</v>
      </c>
      <c r="AV502" s="112" t="s">
        <v>370</v>
      </c>
      <c r="AW502" s="112" t="s">
        <v>420</v>
      </c>
      <c r="AX502" s="112" t="s">
        <v>363</v>
      </c>
      <c r="AY502" s="112" t="s">
        <v>465</v>
      </c>
    </row>
    <row r="503" spans="2:51" s="6" customFormat="1" ht="15.75" customHeight="1">
      <c r="B503" s="111"/>
      <c r="E503" s="112" t="s">
        <v>394</v>
      </c>
      <c r="F503" s="268" t="s">
        <v>1151</v>
      </c>
      <c r="G503" s="269"/>
      <c r="H503" s="269"/>
      <c r="I503" s="269"/>
      <c r="K503" s="114">
        <v>105</v>
      </c>
      <c r="S503" s="111"/>
      <c r="T503" s="115"/>
      <c r="AA503" s="116"/>
      <c r="AT503" s="112" t="s">
        <v>473</v>
      </c>
      <c r="AU503" s="112" t="s">
        <v>370</v>
      </c>
      <c r="AV503" s="112" t="s">
        <v>370</v>
      </c>
      <c r="AW503" s="112" t="s">
        <v>420</v>
      </c>
      <c r="AX503" s="112" t="s">
        <v>363</v>
      </c>
      <c r="AY503" s="112" t="s">
        <v>465</v>
      </c>
    </row>
    <row r="504" spans="2:51" s="6" customFormat="1" ht="15.75" customHeight="1">
      <c r="B504" s="111"/>
      <c r="E504" s="112" t="s">
        <v>398</v>
      </c>
      <c r="F504" s="268" t="s">
        <v>1152</v>
      </c>
      <c r="G504" s="269"/>
      <c r="H504" s="269"/>
      <c r="I504" s="269"/>
      <c r="K504" s="114">
        <v>3.1</v>
      </c>
      <c r="S504" s="111"/>
      <c r="T504" s="115"/>
      <c r="AA504" s="116"/>
      <c r="AT504" s="112" t="s">
        <v>473</v>
      </c>
      <c r="AU504" s="112" t="s">
        <v>370</v>
      </c>
      <c r="AV504" s="112" t="s">
        <v>370</v>
      </c>
      <c r="AW504" s="112" t="s">
        <v>420</v>
      </c>
      <c r="AX504" s="112" t="s">
        <v>363</v>
      </c>
      <c r="AY504" s="112" t="s">
        <v>465</v>
      </c>
    </row>
    <row r="505" spans="2:51" s="6" customFormat="1" ht="15.75" customHeight="1">
      <c r="B505" s="117"/>
      <c r="E505" s="118"/>
      <c r="F505" s="270" t="s">
        <v>498</v>
      </c>
      <c r="G505" s="271"/>
      <c r="H505" s="271"/>
      <c r="I505" s="271"/>
      <c r="K505" s="119">
        <v>180.1</v>
      </c>
      <c r="S505" s="117"/>
      <c r="T505" s="120"/>
      <c r="AA505" s="121"/>
      <c r="AT505" s="118" t="s">
        <v>473</v>
      </c>
      <c r="AU505" s="118" t="s">
        <v>370</v>
      </c>
      <c r="AV505" s="118" t="s">
        <v>470</v>
      </c>
      <c r="AW505" s="118" t="s">
        <v>420</v>
      </c>
      <c r="AX505" s="118" t="s">
        <v>317</v>
      </c>
      <c r="AY505" s="118" t="s">
        <v>465</v>
      </c>
    </row>
    <row r="506" spans="2:65" s="6" customFormat="1" ht="27" customHeight="1">
      <c r="B506" s="19"/>
      <c r="C506" s="122" t="s">
        <v>1153</v>
      </c>
      <c r="D506" s="122" t="s">
        <v>523</v>
      </c>
      <c r="E506" s="123" t="s">
        <v>1124</v>
      </c>
      <c r="F506" s="272" t="s">
        <v>1125</v>
      </c>
      <c r="G506" s="273"/>
      <c r="H506" s="273"/>
      <c r="I506" s="273"/>
      <c r="J506" s="124" t="s">
        <v>477</v>
      </c>
      <c r="K506" s="125">
        <v>198.11</v>
      </c>
      <c r="L506" s="274"/>
      <c r="M506" s="273"/>
      <c r="N506" s="275">
        <f>ROUND($L$506*$K$506,2)</f>
        <v>0</v>
      </c>
      <c r="O506" s="263"/>
      <c r="P506" s="263"/>
      <c r="Q506" s="263"/>
      <c r="R506" s="98"/>
      <c r="S506" s="19"/>
      <c r="T506" s="101"/>
      <c r="U506" s="102" t="s">
        <v>333</v>
      </c>
      <c r="X506" s="103">
        <v>0.025</v>
      </c>
      <c r="Y506" s="103">
        <f>$X$506*$K$506</f>
        <v>4.952750000000001</v>
      </c>
      <c r="Z506" s="103">
        <v>0</v>
      </c>
      <c r="AA506" s="104">
        <f>$Z$506*$K$506</f>
        <v>0</v>
      </c>
      <c r="AR506" s="64" t="s">
        <v>698</v>
      </c>
      <c r="AT506" s="64" t="s">
        <v>523</v>
      </c>
      <c r="AU506" s="64" t="s">
        <v>370</v>
      </c>
      <c r="AY506" s="6" t="s">
        <v>465</v>
      </c>
      <c r="BE506" s="105">
        <f>IF($U$506="základní",$N$506,0)</f>
        <v>0</v>
      </c>
      <c r="BF506" s="105">
        <f>IF($U$506="snížená",$N$506,0)</f>
        <v>0</v>
      </c>
      <c r="BG506" s="105">
        <f>IF($U$506="zákl. přenesená",$N$506,0)</f>
        <v>0</v>
      </c>
      <c r="BH506" s="105">
        <f>IF($U$506="sníž. přenesená",$N$506,0)</f>
        <v>0</v>
      </c>
      <c r="BI506" s="105">
        <f>IF($U$506="nulová",$N$506,0)</f>
        <v>0</v>
      </c>
      <c r="BJ506" s="64" t="s">
        <v>317</v>
      </c>
      <c r="BK506" s="105">
        <f>ROUND($L$506*$K$506,2)</f>
        <v>0</v>
      </c>
      <c r="BL506" s="64" t="s">
        <v>397</v>
      </c>
      <c r="BM506" s="64" t="s">
        <v>1154</v>
      </c>
    </row>
    <row r="507" spans="2:51" s="6" customFormat="1" ht="15.75" customHeight="1">
      <c r="B507" s="111"/>
      <c r="E507" s="113"/>
      <c r="F507" s="268" t="s">
        <v>1155</v>
      </c>
      <c r="G507" s="269"/>
      <c r="H507" s="269"/>
      <c r="I507" s="269"/>
      <c r="K507" s="114">
        <v>198.11</v>
      </c>
      <c r="S507" s="111"/>
      <c r="T507" s="115"/>
      <c r="AA507" s="116"/>
      <c r="AT507" s="112" t="s">
        <v>473</v>
      </c>
      <c r="AU507" s="112" t="s">
        <v>370</v>
      </c>
      <c r="AV507" s="112" t="s">
        <v>370</v>
      </c>
      <c r="AW507" s="112" t="s">
        <v>420</v>
      </c>
      <c r="AX507" s="112" t="s">
        <v>317</v>
      </c>
      <c r="AY507" s="112" t="s">
        <v>465</v>
      </c>
    </row>
    <row r="508" spans="2:65" s="6" customFormat="1" ht="15.75" customHeight="1">
      <c r="B508" s="19"/>
      <c r="C508" s="96" t="s">
        <v>1156</v>
      </c>
      <c r="D508" s="96" t="s">
        <v>466</v>
      </c>
      <c r="E508" s="97" t="s">
        <v>1157</v>
      </c>
      <c r="F508" s="262" t="s">
        <v>1158</v>
      </c>
      <c r="G508" s="263"/>
      <c r="H508" s="263"/>
      <c r="I508" s="263"/>
      <c r="J508" s="99" t="s">
        <v>607</v>
      </c>
      <c r="K508" s="100">
        <v>150.9</v>
      </c>
      <c r="L508" s="264"/>
      <c r="M508" s="263"/>
      <c r="N508" s="265">
        <f>ROUND($L$508*$K$508,2)</f>
        <v>0</v>
      </c>
      <c r="O508" s="263"/>
      <c r="P508" s="263"/>
      <c r="Q508" s="263"/>
      <c r="R508" s="98"/>
      <c r="S508" s="19"/>
      <c r="T508" s="101"/>
      <c r="U508" s="102" t="s">
        <v>333</v>
      </c>
      <c r="X508" s="103">
        <v>0</v>
      </c>
      <c r="Y508" s="103">
        <f>$X$508*$K$508</f>
        <v>0</v>
      </c>
      <c r="Z508" s="103">
        <v>0</v>
      </c>
      <c r="AA508" s="104">
        <f>$Z$508*$K$508</f>
        <v>0</v>
      </c>
      <c r="AR508" s="64" t="s">
        <v>397</v>
      </c>
      <c r="AT508" s="64" t="s">
        <v>466</v>
      </c>
      <c r="AU508" s="64" t="s">
        <v>370</v>
      </c>
      <c r="AY508" s="6" t="s">
        <v>465</v>
      </c>
      <c r="BE508" s="105">
        <f>IF($U$508="základní",$N$508,0)</f>
        <v>0</v>
      </c>
      <c r="BF508" s="105">
        <f>IF($U$508="snížená",$N$508,0)</f>
        <v>0</v>
      </c>
      <c r="BG508" s="105">
        <f>IF($U$508="zákl. přenesená",$N$508,0)</f>
        <v>0</v>
      </c>
      <c r="BH508" s="105">
        <f>IF($U$508="sníž. přenesená",$N$508,0)</f>
        <v>0</v>
      </c>
      <c r="BI508" s="105">
        <f>IF($U$508="nulová",$N$508,0)</f>
        <v>0</v>
      </c>
      <c r="BJ508" s="64" t="s">
        <v>317</v>
      </c>
      <c r="BK508" s="105">
        <f>ROUND($L$508*$K$508,2)</f>
        <v>0</v>
      </c>
      <c r="BL508" s="64" t="s">
        <v>397</v>
      </c>
      <c r="BM508" s="64" t="s">
        <v>1159</v>
      </c>
    </row>
    <row r="509" spans="2:51" s="6" customFormat="1" ht="15.75" customHeight="1">
      <c r="B509" s="106"/>
      <c r="E509" s="107"/>
      <c r="F509" s="266" t="s">
        <v>507</v>
      </c>
      <c r="G509" s="267"/>
      <c r="H509" s="267"/>
      <c r="I509" s="267"/>
      <c r="K509" s="108"/>
      <c r="S509" s="106"/>
      <c r="T509" s="109"/>
      <c r="AA509" s="110"/>
      <c r="AT509" s="108" t="s">
        <v>473</v>
      </c>
      <c r="AU509" s="108" t="s">
        <v>370</v>
      </c>
      <c r="AV509" s="108" t="s">
        <v>317</v>
      </c>
      <c r="AW509" s="108" t="s">
        <v>420</v>
      </c>
      <c r="AX509" s="108" t="s">
        <v>363</v>
      </c>
      <c r="AY509" s="108" t="s">
        <v>465</v>
      </c>
    </row>
    <row r="510" spans="2:51" s="6" customFormat="1" ht="15.75" customHeight="1">
      <c r="B510" s="111"/>
      <c r="E510" s="112"/>
      <c r="F510" s="268" t="s">
        <v>1113</v>
      </c>
      <c r="G510" s="269"/>
      <c r="H510" s="269"/>
      <c r="I510" s="269"/>
      <c r="K510" s="114">
        <v>4.15</v>
      </c>
      <c r="S510" s="111"/>
      <c r="T510" s="115"/>
      <c r="AA510" s="116"/>
      <c r="AT510" s="112" t="s">
        <v>473</v>
      </c>
      <c r="AU510" s="112" t="s">
        <v>370</v>
      </c>
      <c r="AV510" s="112" t="s">
        <v>370</v>
      </c>
      <c r="AW510" s="112" t="s">
        <v>420</v>
      </c>
      <c r="AX510" s="112" t="s">
        <v>363</v>
      </c>
      <c r="AY510" s="112" t="s">
        <v>465</v>
      </c>
    </row>
    <row r="511" spans="2:51" s="6" customFormat="1" ht="15.75" customHeight="1">
      <c r="B511" s="111"/>
      <c r="E511" s="112"/>
      <c r="F511" s="268" t="s">
        <v>1114</v>
      </c>
      <c r="G511" s="269"/>
      <c r="H511" s="269"/>
      <c r="I511" s="269"/>
      <c r="K511" s="114">
        <v>12.6</v>
      </c>
      <c r="S511" s="111"/>
      <c r="T511" s="115"/>
      <c r="AA511" s="116"/>
      <c r="AT511" s="112" t="s">
        <v>473</v>
      </c>
      <c r="AU511" s="112" t="s">
        <v>370</v>
      </c>
      <c r="AV511" s="112" t="s">
        <v>370</v>
      </c>
      <c r="AW511" s="112" t="s">
        <v>420</v>
      </c>
      <c r="AX511" s="112" t="s">
        <v>363</v>
      </c>
      <c r="AY511" s="112" t="s">
        <v>465</v>
      </c>
    </row>
    <row r="512" spans="2:51" s="6" customFormat="1" ht="15.75" customHeight="1">
      <c r="B512" s="111"/>
      <c r="E512" s="112"/>
      <c r="F512" s="268" t="s">
        <v>1160</v>
      </c>
      <c r="G512" s="269"/>
      <c r="H512" s="269"/>
      <c r="I512" s="269"/>
      <c r="K512" s="114">
        <v>7.8</v>
      </c>
      <c r="S512" s="111"/>
      <c r="T512" s="115"/>
      <c r="AA512" s="116"/>
      <c r="AT512" s="112" t="s">
        <v>473</v>
      </c>
      <c r="AU512" s="112" t="s">
        <v>370</v>
      </c>
      <c r="AV512" s="112" t="s">
        <v>370</v>
      </c>
      <c r="AW512" s="112" t="s">
        <v>420</v>
      </c>
      <c r="AX512" s="112" t="s">
        <v>363</v>
      </c>
      <c r="AY512" s="112" t="s">
        <v>465</v>
      </c>
    </row>
    <row r="513" spans="2:51" s="6" customFormat="1" ht="15.75" customHeight="1">
      <c r="B513" s="111"/>
      <c r="E513" s="112"/>
      <c r="F513" s="268" t="s">
        <v>1161</v>
      </c>
      <c r="G513" s="269"/>
      <c r="H513" s="269"/>
      <c r="I513" s="269"/>
      <c r="K513" s="114">
        <v>4.4</v>
      </c>
      <c r="S513" s="111"/>
      <c r="T513" s="115"/>
      <c r="AA513" s="116"/>
      <c r="AT513" s="112" t="s">
        <v>473</v>
      </c>
      <c r="AU513" s="112" t="s">
        <v>370</v>
      </c>
      <c r="AV513" s="112" t="s">
        <v>370</v>
      </c>
      <c r="AW513" s="112" t="s">
        <v>420</v>
      </c>
      <c r="AX513" s="112" t="s">
        <v>363</v>
      </c>
      <c r="AY513" s="112" t="s">
        <v>465</v>
      </c>
    </row>
    <row r="514" spans="2:51" s="6" customFormat="1" ht="15.75" customHeight="1">
      <c r="B514" s="111"/>
      <c r="E514" s="112"/>
      <c r="F514" s="268" t="s">
        <v>1162</v>
      </c>
      <c r="G514" s="269"/>
      <c r="H514" s="269"/>
      <c r="I514" s="269"/>
      <c r="K514" s="114">
        <v>3.9</v>
      </c>
      <c r="S514" s="111"/>
      <c r="T514" s="115"/>
      <c r="AA514" s="116"/>
      <c r="AT514" s="112" t="s">
        <v>473</v>
      </c>
      <c r="AU514" s="112" t="s">
        <v>370</v>
      </c>
      <c r="AV514" s="112" t="s">
        <v>370</v>
      </c>
      <c r="AW514" s="112" t="s">
        <v>420</v>
      </c>
      <c r="AX514" s="112" t="s">
        <v>363</v>
      </c>
      <c r="AY514" s="112" t="s">
        <v>465</v>
      </c>
    </row>
    <row r="515" spans="2:51" s="6" customFormat="1" ht="15.75" customHeight="1">
      <c r="B515" s="111"/>
      <c r="E515" s="112"/>
      <c r="F515" s="268" t="s">
        <v>1163</v>
      </c>
      <c r="G515" s="269"/>
      <c r="H515" s="269"/>
      <c r="I515" s="269"/>
      <c r="K515" s="114">
        <v>11.5</v>
      </c>
      <c r="S515" s="111"/>
      <c r="T515" s="115"/>
      <c r="AA515" s="116"/>
      <c r="AT515" s="112" t="s">
        <v>473</v>
      </c>
      <c r="AU515" s="112" t="s">
        <v>370</v>
      </c>
      <c r="AV515" s="112" t="s">
        <v>370</v>
      </c>
      <c r="AW515" s="112" t="s">
        <v>420</v>
      </c>
      <c r="AX515" s="112" t="s">
        <v>363</v>
      </c>
      <c r="AY515" s="112" t="s">
        <v>465</v>
      </c>
    </row>
    <row r="516" spans="2:51" s="6" customFormat="1" ht="15.75" customHeight="1">
      <c r="B516" s="111"/>
      <c r="E516" s="112"/>
      <c r="F516" s="268" t="s">
        <v>1164</v>
      </c>
      <c r="G516" s="269"/>
      <c r="H516" s="269"/>
      <c r="I516" s="269"/>
      <c r="K516" s="114">
        <v>3.9</v>
      </c>
      <c r="S516" s="111"/>
      <c r="T516" s="115"/>
      <c r="AA516" s="116"/>
      <c r="AT516" s="112" t="s">
        <v>473</v>
      </c>
      <c r="AU516" s="112" t="s">
        <v>370</v>
      </c>
      <c r="AV516" s="112" t="s">
        <v>370</v>
      </c>
      <c r="AW516" s="112" t="s">
        <v>420</v>
      </c>
      <c r="AX516" s="112" t="s">
        <v>363</v>
      </c>
      <c r="AY516" s="112" t="s">
        <v>465</v>
      </c>
    </row>
    <row r="517" spans="2:51" s="6" customFormat="1" ht="15.75" customHeight="1">
      <c r="B517" s="111"/>
      <c r="E517" s="112"/>
      <c r="F517" s="268" t="s">
        <v>1115</v>
      </c>
      <c r="G517" s="269"/>
      <c r="H517" s="269"/>
      <c r="I517" s="269"/>
      <c r="K517" s="114">
        <v>8.3</v>
      </c>
      <c r="S517" s="111"/>
      <c r="T517" s="115"/>
      <c r="AA517" s="116"/>
      <c r="AT517" s="112" t="s">
        <v>473</v>
      </c>
      <c r="AU517" s="112" t="s">
        <v>370</v>
      </c>
      <c r="AV517" s="112" t="s">
        <v>370</v>
      </c>
      <c r="AW517" s="112" t="s">
        <v>420</v>
      </c>
      <c r="AX517" s="112" t="s">
        <v>363</v>
      </c>
      <c r="AY517" s="112" t="s">
        <v>465</v>
      </c>
    </row>
    <row r="518" spans="2:51" s="6" customFormat="1" ht="15.75" customHeight="1">
      <c r="B518" s="111"/>
      <c r="E518" s="112"/>
      <c r="F518" s="268" t="s">
        <v>1116</v>
      </c>
      <c r="G518" s="269"/>
      <c r="H518" s="269"/>
      <c r="I518" s="269"/>
      <c r="K518" s="114">
        <v>16</v>
      </c>
      <c r="S518" s="111"/>
      <c r="T518" s="115"/>
      <c r="AA518" s="116"/>
      <c r="AT518" s="112" t="s">
        <v>473</v>
      </c>
      <c r="AU518" s="112" t="s">
        <v>370</v>
      </c>
      <c r="AV518" s="112" t="s">
        <v>370</v>
      </c>
      <c r="AW518" s="112" t="s">
        <v>420</v>
      </c>
      <c r="AX518" s="112" t="s">
        <v>363</v>
      </c>
      <c r="AY518" s="112" t="s">
        <v>465</v>
      </c>
    </row>
    <row r="519" spans="2:51" s="6" customFormat="1" ht="15.75" customHeight="1">
      <c r="B519" s="111"/>
      <c r="E519" s="112"/>
      <c r="F519" s="268" t="s">
        <v>1117</v>
      </c>
      <c r="G519" s="269"/>
      <c r="H519" s="269"/>
      <c r="I519" s="269"/>
      <c r="K519" s="114">
        <v>35.8</v>
      </c>
      <c r="S519" s="111"/>
      <c r="T519" s="115"/>
      <c r="AA519" s="116"/>
      <c r="AT519" s="112" t="s">
        <v>473</v>
      </c>
      <c r="AU519" s="112" t="s">
        <v>370</v>
      </c>
      <c r="AV519" s="112" t="s">
        <v>370</v>
      </c>
      <c r="AW519" s="112" t="s">
        <v>420</v>
      </c>
      <c r="AX519" s="112" t="s">
        <v>363</v>
      </c>
      <c r="AY519" s="112" t="s">
        <v>465</v>
      </c>
    </row>
    <row r="520" spans="2:51" s="6" customFormat="1" ht="15.75" customHeight="1">
      <c r="B520" s="111"/>
      <c r="E520" s="112"/>
      <c r="F520" s="268" t="s">
        <v>1118</v>
      </c>
      <c r="G520" s="269"/>
      <c r="H520" s="269"/>
      <c r="I520" s="269"/>
      <c r="K520" s="114">
        <v>4.2</v>
      </c>
      <c r="S520" s="111"/>
      <c r="T520" s="115"/>
      <c r="AA520" s="116"/>
      <c r="AT520" s="112" t="s">
        <v>473</v>
      </c>
      <c r="AU520" s="112" t="s">
        <v>370</v>
      </c>
      <c r="AV520" s="112" t="s">
        <v>370</v>
      </c>
      <c r="AW520" s="112" t="s">
        <v>420</v>
      </c>
      <c r="AX520" s="112" t="s">
        <v>363</v>
      </c>
      <c r="AY520" s="112" t="s">
        <v>465</v>
      </c>
    </row>
    <row r="521" spans="2:51" s="6" customFormat="1" ht="15.75" customHeight="1">
      <c r="B521" s="111"/>
      <c r="E521" s="112"/>
      <c r="F521" s="268" t="s">
        <v>1119</v>
      </c>
      <c r="G521" s="269"/>
      <c r="H521" s="269"/>
      <c r="I521" s="269"/>
      <c r="K521" s="114">
        <v>10.25</v>
      </c>
      <c r="S521" s="111"/>
      <c r="T521" s="115"/>
      <c r="AA521" s="116"/>
      <c r="AT521" s="112" t="s">
        <v>473</v>
      </c>
      <c r="AU521" s="112" t="s">
        <v>370</v>
      </c>
      <c r="AV521" s="112" t="s">
        <v>370</v>
      </c>
      <c r="AW521" s="112" t="s">
        <v>420</v>
      </c>
      <c r="AX521" s="112" t="s">
        <v>363</v>
      </c>
      <c r="AY521" s="112" t="s">
        <v>465</v>
      </c>
    </row>
    <row r="522" spans="2:51" s="6" customFormat="1" ht="15.75" customHeight="1">
      <c r="B522" s="111"/>
      <c r="E522" s="112"/>
      <c r="F522" s="268" t="s">
        <v>1120</v>
      </c>
      <c r="G522" s="269"/>
      <c r="H522" s="269"/>
      <c r="I522" s="269"/>
      <c r="K522" s="114">
        <v>7</v>
      </c>
      <c r="S522" s="111"/>
      <c r="T522" s="115"/>
      <c r="AA522" s="116"/>
      <c r="AT522" s="112" t="s">
        <v>473</v>
      </c>
      <c r="AU522" s="112" t="s">
        <v>370</v>
      </c>
      <c r="AV522" s="112" t="s">
        <v>370</v>
      </c>
      <c r="AW522" s="112" t="s">
        <v>420</v>
      </c>
      <c r="AX522" s="112" t="s">
        <v>363</v>
      </c>
      <c r="AY522" s="112" t="s">
        <v>465</v>
      </c>
    </row>
    <row r="523" spans="2:51" s="6" customFormat="1" ht="15.75" customHeight="1">
      <c r="B523" s="111"/>
      <c r="E523" s="112"/>
      <c r="F523" s="268" t="s">
        <v>1121</v>
      </c>
      <c r="G523" s="269"/>
      <c r="H523" s="269"/>
      <c r="I523" s="269"/>
      <c r="K523" s="114">
        <v>5.85</v>
      </c>
      <c r="S523" s="111"/>
      <c r="T523" s="115"/>
      <c r="AA523" s="116"/>
      <c r="AT523" s="112" t="s">
        <v>473</v>
      </c>
      <c r="AU523" s="112" t="s">
        <v>370</v>
      </c>
      <c r="AV523" s="112" t="s">
        <v>370</v>
      </c>
      <c r="AW523" s="112" t="s">
        <v>420</v>
      </c>
      <c r="AX523" s="112" t="s">
        <v>363</v>
      </c>
      <c r="AY523" s="112" t="s">
        <v>465</v>
      </c>
    </row>
    <row r="524" spans="2:51" s="6" customFormat="1" ht="15.75" customHeight="1">
      <c r="B524" s="111"/>
      <c r="E524" s="112"/>
      <c r="F524" s="268" t="s">
        <v>1122</v>
      </c>
      <c r="G524" s="269"/>
      <c r="H524" s="269"/>
      <c r="I524" s="269"/>
      <c r="K524" s="114">
        <v>11.3</v>
      </c>
      <c r="S524" s="111"/>
      <c r="T524" s="115"/>
      <c r="AA524" s="116"/>
      <c r="AT524" s="112" t="s">
        <v>473</v>
      </c>
      <c r="AU524" s="112" t="s">
        <v>370</v>
      </c>
      <c r="AV524" s="112" t="s">
        <v>370</v>
      </c>
      <c r="AW524" s="112" t="s">
        <v>420</v>
      </c>
      <c r="AX524" s="112" t="s">
        <v>363</v>
      </c>
      <c r="AY524" s="112" t="s">
        <v>465</v>
      </c>
    </row>
    <row r="525" spans="2:51" s="6" customFormat="1" ht="15.75" customHeight="1">
      <c r="B525" s="106"/>
      <c r="E525" s="108"/>
      <c r="F525" s="266" t="s">
        <v>496</v>
      </c>
      <c r="G525" s="267"/>
      <c r="H525" s="267"/>
      <c r="I525" s="267"/>
      <c r="K525" s="108"/>
      <c r="S525" s="106"/>
      <c r="T525" s="109"/>
      <c r="AA525" s="110"/>
      <c r="AT525" s="108" t="s">
        <v>473</v>
      </c>
      <c r="AU525" s="108" t="s">
        <v>370</v>
      </c>
      <c r="AV525" s="108" t="s">
        <v>317</v>
      </c>
      <c r="AW525" s="108" t="s">
        <v>420</v>
      </c>
      <c r="AX525" s="108" t="s">
        <v>363</v>
      </c>
      <c r="AY525" s="108" t="s">
        <v>465</v>
      </c>
    </row>
    <row r="526" spans="2:51" s="6" customFormat="1" ht="15.75" customHeight="1">
      <c r="B526" s="111"/>
      <c r="E526" s="112"/>
      <c r="F526" s="268" t="s">
        <v>1103</v>
      </c>
      <c r="G526" s="269"/>
      <c r="H526" s="269"/>
      <c r="I526" s="269"/>
      <c r="K526" s="114">
        <v>3.95</v>
      </c>
      <c r="S526" s="111"/>
      <c r="T526" s="115"/>
      <c r="AA526" s="116"/>
      <c r="AT526" s="112" t="s">
        <v>473</v>
      </c>
      <c r="AU526" s="112" t="s">
        <v>370</v>
      </c>
      <c r="AV526" s="112" t="s">
        <v>370</v>
      </c>
      <c r="AW526" s="112" t="s">
        <v>420</v>
      </c>
      <c r="AX526" s="112" t="s">
        <v>363</v>
      </c>
      <c r="AY526" s="112" t="s">
        <v>465</v>
      </c>
    </row>
    <row r="527" spans="2:51" s="6" customFormat="1" ht="15.75" customHeight="1">
      <c r="B527" s="117"/>
      <c r="E527" s="118"/>
      <c r="F527" s="270" t="s">
        <v>498</v>
      </c>
      <c r="G527" s="271"/>
      <c r="H527" s="271"/>
      <c r="I527" s="271"/>
      <c r="K527" s="119">
        <v>150.9</v>
      </c>
      <c r="S527" s="117"/>
      <c r="T527" s="120"/>
      <c r="AA527" s="121"/>
      <c r="AT527" s="118" t="s">
        <v>473</v>
      </c>
      <c r="AU527" s="118" t="s">
        <v>370</v>
      </c>
      <c r="AV527" s="118" t="s">
        <v>470</v>
      </c>
      <c r="AW527" s="118" t="s">
        <v>420</v>
      </c>
      <c r="AX527" s="118" t="s">
        <v>317</v>
      </c>
      <c r="AY527" s="118" t="s">
        <v>465</v>
      </c>
    </row>
    <row r="528" spans="2:65" s="6" customFormat="1" ht="15.75" customHeight="1">
      <c r="B528" s="19"/>
      <c r="C528" s="96" t="s">
        <v>1165</v>
      </c>
      <c r="D528" s="96" t="s">
        <v>466</v>
      </c>
      <c r="E528" s="97" t="s">
        <v>1166</v>
      </c>
      <c r="F528" s="262" t="s">
        <v>1167</v>
      </c>
      <c r="G528" s="263"/>
      <c r="H528" s="263"/>
      <c r="I528" s="263"/>
      <c r="J528" s="99" t="s">
        <v>477</v>
      </c>
      <c r="K528" s="100">
        <v>215.763</v>
      </c>
      <c r="L528" s="264"/>
      <c r="M528" s="263"/>
      <c r="N528" s="265">
        <f>ROUND($L$528*$K$528,2)</f>
        <v>0</v>
      </c>
      <c r="O528" s="263"/>
      <c r="P528" s="263"/>
      <c r="Q528" s="263"/>
      <c r="R528" s="98"/>
      <c r="S528" s="19"/>
      <c r="T528" s="101"/>
      <c r="U528" s="102" t="s">
        <v>333</v>
      </c>
      <c r="X528" s="103">
        <v>0</v>
      </c>
      <c r="Y528" s="103">
        <f>$X$528*$K$528</f>
        <v>0</v>
      </c>
      <c r="Z528" s="103">
        <v>0</v>
      </c>
      <c r="AA528" s="104">
        <f>$Z$528*$K$528</f>
        <v>0</v>
      </c>
      <c r="AR528" s="64" t="s">
        <v>397</v>
      </c>
      <c r="AT528" s="64" t="s">
        <v>466</v>
      </c>
      <c r="AU528" s="64" t="s">
        <v>370</v>
      </c>
      <c r="AY528" s="6" t="s">
        <v>465</v>
      </c>
      <c r="BE528" s="105">
        <f>IF($U$528="základní",$N$528,0)</f>
        <v>0</v>
      </c>
      <c r="BF528" s="105">
        <f>IF($U$528="snížená",$N$528,0)</f>
        <v>0</v>
      </c>
      <c r="BG528" s="105">
        <f>IF($U$528="zákl. přenesená",$N$528,0)</f>
        <v>0</v>
      </c>
      <c r="BH528" s="105">
        <f>IF($U$528="sníž. přenesená",$N$528,0)</f>
        <v>0</v>
      </c>
      <c r="BI528" s="105">
        <f>IF($U$528="nulová",$N$528,0)</f>
        <v>0</v>
      </c>
      <c r="BJ528" s="64" t="s">
        <v>317</v>
      </c>
      <c r="BK528" s="105">
        <f>ROUND($L$528*$K$528,2)</f>
        <v>0</v>
      </c>
      <c r="BL528" s="64" t="s">
        <v>397</v>
      </c>
      <c r="BM528" s="64" t="s">
        <v>1168</v>
      </c>
    </row>
    <row r="529" spans="2:51" s="6" customFormat="1" ht="15.75" customHeight="1">
      <c r="B529" s="111"/>
      <c r="E529" s="113"/>
      <c r="F529" s="268" t="s">
        <v>1169</v>
      </c>
      <c r="G529" s="269"/>
      <c r="H529" s="269"/>
      <c r="I529" s="269"/>
      <c r="K529" s="114">
        <v>198.05</v>
      </c>
      <c r="S529" s="111"/>
      <c r="T529" s="115"/>
      <c r="AA529" s="116"/>
      <c r="AT529" s="112" t="s">
        <v>473</v>
      </c>
      <c r="AU529" s="112" t="s">
        <v>370</v>
      </c>
      <c r="AV529" s="112" t="s">
        <v>370</v>
      </c>
      <c r="AW529" s="112" t="s">
        <v>420</v>
      </c>
      <c r="AX529" s="112" t="s">
        <v>363</v>
      </c>
      <c r="AY529" s="112" t="s">
        <v>465</v>
      </c>
    </row>
    <row r="530" spans="2:51" s="6" customFormat="1" ht="15.75" customHeight="1">
      <c r="B530" s="111"/>
      <c r="E530" s="112"/>
      <c r="F530" s="268" t="s">
        <v>1170</v>
      </c>
      <c r="G530" s="269"/>
      <c r="H530" s="269"/>
      <c r="I530" s="269"/>
      <c r="K530" s="114">
        <v>17.713</v>
      </c>
      <c r="S530" s="111"/>
      <c r="T530" s="115"/>
      <c r="AA530" s="116"/>
      <c r="AT530" s="112" t="s">
        <v>473</v>
      </c>
      <c r="AU530" s="112" t="s">
        <v>370</v>
      </c>
      <c r="AV530" s="112" t="s">
        <v>370</v>
      </c>
      <c r="AW530" s="112" t="s">
        <v>420</v>
      </c>
      <c r="AX530" s="112" t="s">
        <v>363</v>
      </c>
      <c r="AY530" s="112" t="s">
        <v>465</v>
      </c>
    </row>
    <row r="531" spans="2:51" s="6" customFormat="1" ht="15.75" customHeight="1">
      <c r="B531" s="117"/>
      <c r="E531" s="118"/>
      <c r="F531" s="270" t="s">
        <v>498</v>
      </c>
      <c r="G531" s="271"/>
      <c r="H531" s="271"/>
      <c r="I531" s="271"/>
      <c r="K531" s="119">
        <v>215.763</v>
      </c>
      <c r="S531" s="117"/>
      <c r="T531" s="120"/>
      <c r="AA531" s="121"/>
      <c r="AT531" s="118" t="s">
        <v>473</v>
      </c>
      <c r="AU531" s="118" t="s">
        <v>370</v>
      </c>
      <c r="AV531" s="118" t="s">
        <v>470</v>
      </c>
      <c r="AW531" s="118" t="s">
        <v>420</v>
      </c>
      <c r="AX531" s="118" t="s">
        <v>317</v>
      </c>
      <c r="AY531" s="118" t="s">
        <v>465</v>
      </c>
    </row>
    <row r="532" spans="2:65" s="6" customFormat="1" ht="27" customHeight="1">
      <c r="B532" s="19"/>
      <c r="C532" s="96" t="s">
        <v>1171</v>
      </c>
      <c r="D532" s="96" t="s">
        <v>466</v>
      </c>
      <c r="E532" s="97" t="s">
        <v>1172</v>
      </c>
      <c r="F532" s="262" t="s">
        <v>1173</v>
      </c>
      <c r="G532" s="263"/>
      <c r="H532" s="263"/>
      <c r="I532" s="263"/>
      <c r="J532" s="99" t="s">
        <v>696</v>
      </c>
      <c r="K532" s="126"/>
      <c r="L532" s="264"/>
      <c r="M532" s="263"/>
      <c r="N532" s="265">
        <f>ROUND($L$532*$K$532,2)</f>
        <v>0</v>
      </c>
      <c r="O532" s="263"/>
      <c r="P532" s="263"/>
      <c r="Q532" s="263"/>
      <c r="R532" s="216" t="s">
        <v>163</v>
      </c>
      <c r="S532" s="19"/>
      <c r="T532" s="101"/>
      <c r="U532" s="102" t="s">
        <v>333</v>
      </c>
      <c r="X532" s="103">
        <v>0</v>
      </c>
      <c r="Y532" s="103">
        <f>$X$532*$K$532</f>
        <v>0</v>
      </c>
      <c r="Z532" s="103">
        <v>0</v>
      </c>
      <c r="AA532" s="104">
        <f>$Z$532*$K$532</f>
        <v>0</v>
      </c>
      <c r="AR532" s="64" t="s">
        <v>397</v>
      </c>
      <c r="AT532" s="64" t="s">
        <v>466</v>
      </c>
      <c r="AU532" s="64" t="s">
        <v>370</v>
      </c>
      <c r="AY532" s="6" t="s">
        <v>465</v>
      </c>
      <c r="BE532" s="105">
        <f>IF($U$532="základní",$N$532,0)</f>
        <v>0</v>
      </c>
      <c r="BF532" s="105">
        <f>IF($U$532="snížená",$N$532,0)</f>
        <v>0</v>
      </c>
      <c r="BG532" s="105">
        <f>IF($U$532="zákl. přenesená",$N$532,0)</f>
        <v>0</v>
      </c>
      <c r="BH532" s="105">
        <f>IF($U$532="sníž. přenesená",$N$532,0)</f>
        <v>0</v>
      </c>
      <c r="BI532" s="105">
        <f>IF($U$532="nulová",$N$532,0)</f>
        <v>0</v>
      </c>
      <c r="BJ532" s="64" t="s">
        <v>317</v>
      </c>
      <c r="BK532" s="105">
        <f>ROUND($L$532*$K$532,2)</f>
        <v>0</v>
      </c>
      <c r="BL532" s="64" t="s">
        <v>397</v>
      </c>
      <c r="BM532" s="64" t="s">
        <v>1174</v>
      </c>
    </row>
    <row r="533" spans="2:63" s="87" customFormat="1" ht="30.75" customHeight="1">
      <c r="B533" s="88"/>
      <c r="D533" s="95" t="s">
        <v>437</v>
      </c>
      <c r="N533" s="276">
        <f>$BK$533</f>
        <v>0</v>
      </c>
      <c r="O533" s="277"/>
      <c r="P533" s="277"/>
      <c r="Q533" s="277"/>
      <c r="S533" s="88"/>
      <c r="T533" s="91"/>
      <c r="W533" s="92">
        <f>SUM($W$534:$W$553)</f>
        <v>0</v>
      </c>
      <c r="Y533" s="92">
        <f>SUM($Y$534:$Y$553)</f>
        <v>2.8499625</v>
      </c>
      <c r="AA533" s="93">
        <f>SUM($AA$534:$AA$553)</f>
        <v>0.0891</v>
      </c>
      <c r="AR533" s="90" t="s">
        <v>370</v>
      </c>
      <c r="AT533" s="90" t="s">
        <v>362</v>
      </c>
      <c r="AU533" s="90" t="s">
        <v>317</v>
      </c>
      <c r="AY533" s="90" t="s">
        <v>465</v>
      </c>
      <c r="BK533" s="94">
        <f>SUM($BK$534:$BK$553)</f>
        <v>0</v>
      </c>
    </row>
    <row r="534" spans="2:65" s="6" customFormat="1" ht="27" customHeight="1">
      <c r="B534" s="19"/>
      <c r="C534" s="99" t="s">
        <v>1175</v>
      </c>
      <c r="D534" s="99" t="s">
        <v>466</v>
      </c>
      <c r="E534" s="97" t="s">
        <v>1176</v>
      </c>
      <c r="F534" s="262" t="s">
        <v>1177</v>
      </c>
      <c r="G534" s="263"/>
      <c r="H534" s="263"/>
      <c r="I534" s="263"/>
      <c r="J534" s="99" t="s">
        <v>607</v>
      </c>
      <c r="K534" s="100">
        <v>43</v>
      </c>
      <c r="L534" s="264"/>
      <c r="M534" s="263"/>
      <c r="N534" s="265">
        <f>ROUND($L$534*$K$534,2)</f>
        <v>0</v>
      </c>
      <c r="O534" s="263"/>
      <c r="P534" s="263"/>
      <c r="Q534" s="263"/>
      <c r="R534" s="216" t="s">
        <v>163</v>
      </c>
      <c r="S534" s="19"/>
      <c r="T534" s="101"/>
      <c r="U534" s="102" t="s">
        <v>333</v>
      </c>
      <c r="X534" s="103">
        <v>0</v>
      </c>
      <c r="Y534" s="103">
        <f>$X$534*$K$534</f>
        <v>0</v>
      </c>
      <c r="Z534" s="103">
        <v>0</v>
      </c>
      <c r="AA534" s="104">
        <f>$Z$534*$K$534</f>
        <v>0</v>
      </c>
      <c r="AR534" s="64" t="s">
        <v>397</v>
      </c>
      <c r="AT534" s="64" t="s">
        <v>466</v>
      </c>
      <c r="AU534" s="64" t="s">
        <v>370</v>
      </c>
      <c r="AY534" s="64" t="s">
        <v>465</v>
      </c>
      <c r="BE534" s="105">
        <f>IF($U$534="základní",$N$534,0)</f>
        <v>0</v>
      </c>
      <c r="BF534" s="105">
        <f>IF($U$534="snížená",$N$534,0)</f>
        <v>0</v>
      </c>
      <c r="BG534" s="105">
        <f>IF($U$534="zákl. přenesená",$N$534,0)</f>
        <v>0</v>
      </c>
      <c r="BH534" s="105">
        <f>IF($U$534="sníž. přenesená",$N$534,0)</f>
        <v>0</v>
      </c>
      <c r="BI534" s="105">
        <f>IF($U$534="nulová",$N$534,0)</f>
        <v>0</v>
      </c>
      <c r="BJ534" s="64" t="s">
        <v>317</v>
      </c>
      <c r="BK534" s="105">
        <f>ROUND($L$534*$K$534,2)</f>
        <v>0</v>
      </c>
      <c r="BL534" s="64" t="s">
        <v>397</v>
      </c>
      <c r="BM534" s="64" t="s">
        <v>1178</v>
      </c>
    </row>
    <row r="535" spans="2:51" s="6" customFormat="1" ht="15.75" customHeight="1">
      <c r="B535" s="106"/>
      <c r="E535" s="107"/>
      <c r="F535" s="266" t="s">
        <v>588</v>
      </c>
      <c r="G535" s="267"/>
      <c r="H535" s="267"/>
      <c r="I535" s="267"/>
      <c r="K535" s="108"/>
      <c r="S535" s="106"/>
      <c r="T535" s="109"/>
      <c r="AA535" s="110"/>
      <c r="AT535" s="108" t="s">
        <v>473</v>
      </c>
      <c r="AU535" s="108" t="s">
        <v>370</v>
      </c>
      <c r="AV535" s="108" t="s">
        <v>317</v>
      </c>
      <c r="AW535" s="108" t="s">
        <v>420</v>
      </c>
      <c r="AX535" s="108" t="s">
        <v>363</v>
      </c>
      <c r="AY535" s="108" t="s">
        <v>465</v>
      </c>
    </row>
    <row r="536" spans="2:51" s="6" customFormat="1" ht="15.75" customHeight="1">
      <c r="B536" s="111"/>
      <c r="E536" s="112"/>
      <c r="F536" s="268" t="s">
        <v>1179</v>
      </c>
      <c r="G536" s="269"/>
      <c r="H536" s="269"/>
      <c r="I536" s="269"/>
      <c r="K536" s="114">
        <v>43</v>
      </c>
      <c r="S536" s="111"/>
      <c r="T536" s="115"/>
      <c r="AA536" s="116"/>
      <c r="AT536" s="112" t="s">
        <v>473</v>
      </c>
      <c r="AU536" s="112" t="s">
        <v>370</v>
      </c>
      <c r="AV536" s="112" t="s">
        <v>370</v>
      </c>
      <c r="AW536" s="112" t="s">
        <v>420</v>
      </c>
      <c r="AX536" s="112" t="s">
        <v>317</v>
      </c>
      <c r="AY536" s="112" t="s">
        <v>465</v>
      </c>
    </row>
    <row r="537" spans="2:65" s="6" customFormat="1" ht="27" customHeight="1">
      <c r="B537" s="19"/>
      <c r="C537" s="96" t="s">
        <v>1180</v>
      </c>
      <c r="D537" s="96" t="s">
        <v>466</v>
      </c>
      <c r="E537" s="97" t="s">
        <v>1181</v>
      </c>
      <c r="F537" s="262" t="s">
        <v>1182</v>
      </c>
      <c r="G537" s="263"/>
      <c r="H537" s="263"/>
      <c r="I537" s="263"/>
      <c r="J537" s="99" t="s">
        <v>477</v>
      </c>
      <c r="K537" s="100">
        <v>89.1</v>
      </c>
      <c r="L537" s="264"/>
      <c r="M537" s="263"/>
      <c r="N537" s="265">
        <f>ROUND($L$537*$K$537,2)</f>
        <v>0</v>
      </c>
      <c r="O537" s="263"/>
      <c r="P537" s="263"/>
      <c r="Q537" s="263"/>
      <c r="R537" s="216" t="s">
        <v>163</v>
      </c>
      <c r="S537" s="19"/>
      <c r="T537" s="101"/>
      <c r="U537" s="102" t="s">
        <v>333</v>
      </c>
      <c r="X537" s="103">
        <v>0</v>
      </c>
      <c r="Y537" s="103">
        <f>$X$537*$K$537</f>
        <v>0</v>
      </c>
      <c r="Z537" s="103">
        <v>0.001</v>
      </c>
      <c r="AA537" s="104">
        <f>$Z$537*$K$537</f>
        <v>0.0891</v>
      </c>
      <c r="AR537" s="64" t="s">
        <v>397</v>
      </c>
      <c r="AT537" s="64" t="s">
        <v>466</v>
      </c>
      <c r="AU537" s="64" t="s">
        <v>370</v>
      </c>
      <c r="AY537" s="6" t="s">
        <v>465</v>
      </c>
      <c r="BE537" s="105">
        <f>IF($U$537="základní",$N$537,0)</f>
        <v>0</v>
      </c>
      <c r="BF537" s="105">
        <f>IF($U$537="snížená",$N$537,0)</f>
        <v>0</v>
      </c>
      <c r="BG537" s="105">
        <f>IF($U$537="zákl. přenesená",$N$537,0)</f>
        <v>0</v>
      </c>
      <c r="BH537" s="105">
        <f>IF($U$537="sníž. přenesená",$N$537,0)</f>
        <v>0</v>
      </c>
      <c r="BI537" s="105">
        <f>IF($U$537="nulová",$N$537,0)</f>
        <v>0</v>
      </c>
      <c r="BJ537" s="64" t="s">
        <v>317</v>
      </c>
      <c r="BK537" s="105">
        <f>ROUND($L$537*$K$537,2)</f>
        <v>0</v>
      </c>
      <c r="BL537" s="64" t="s">
        <v>397</v>
      </c>
      <c r="BM537" s="64" t="s">
        <v>1183</v>
      </c>
    </row>
    <row r="538" spans="2:51" s="6" customFormat="1" ht="15.75" customHeight="1">
      <c r="B538" s="106"/>
      <c r="E538" s="107"/>
      <c r="F538" s="266" t="s">
        <v>588</v>
      </c>
      <c r="G538" s="267"/>
      <c r="H538" s="267"/>
      <c r="I538" s="267"/>
      <c r="K538" s="108"/>
      <c r="S538" s="106"/>
      <c r="T538" s="109"/>
      <c r="AA538" s="110"/>
      <c r="AT538" s="108" t="s">
        <v>473</v>
      </c>
      <c r="AU538" s="108" t="s">
        <v>370</v>
      </c>
      <c r="AV538" s="108" t="s">
        <v>317</v>
      </c>
      <c r="AW538" s="108" t="s">
        <v>420</v>
      </c>
      <c r="AX538" s="108" t="s">
        <v>363</v>
      </c>
      <c r="AY538" s="108" t="s">
        <v>465</v>
      </c>
    </row>
    <row r="539" spans="2:51" s="6" customFormat="1" ht="15.75" customHeight="1">
      <c r="B539" s="111"/>
      <c r="E539" s="112"/>
      <c r="F539" s="268" t="s">
        <v>906</v>
      </c>
      <c r="G539" s="269"/>
      <c r="H539" s="269"/>
      <c r="I539" s="269"/>
      <c r="K539" s="114">
        <v>89.1</v>
      </c>
      <c r="S539" s="111"/>
      <c r="T539" s="115"/>
      <c r="AA539" s="116"/>
      <c r="AT539" s="112" t="s">
        <v>473</v>
      </c>
      <c r="AU539" s="112" t="s">
        <v>370</v>
      </c>
      <c r="AV539" s="112" t="s">
        <v>370</v>
      </c>
      <c r="AW539" s="112" t="s">
        <v>420</v>
      </c>
      <c r="AX539" s="112" t="s">
        <v>317</v>
      </c>
      <c r="AY539" s="112" t="s">
        <v>465</v>
      </c>
    </row>
    <row r="540" spans="2:65" s="6" customFormat="1" ht="27" customHeight="1">
      <c r="B540" s="19"/>
      <c r="C540" s="96" t="s">
        <v>1184</v>
      </c>
      <c r="D540" s="96" t="s">
        <v>466</v>
      </c>
      <c r="E540" s="97" t="s">
        <v>1185</v>
      </c>
      <c r="F540" s="262" t="s">
        <v>1186</v>
      </c>
      <c r="G540" s="263"/>
      <c r="H540" s="263"/>
      <c r="I540" s="263"/>
      <c r="J540" s="99" t="s">
        <v>477</v>
      </c>
      <c r="K540" s="100">
        <v>1155</v>
      </c>
      <c r="L540" s="264"/>
      <c r="M540" s="263"/>
      <c r="N540" s="265">
        <f>ROUND($L$540*$K$540,2)</f>
        <v>0</v>
      </c>
      <c r="O540" s="263"/>
      <c r="P540" s="263"/>
      <c r="Q540" s="263"/>
      <c r="R540" s="98"/>
      <c r="S540" s="19"/>
      <c r="T540" s="101"/>
      <c r="U540" s="102" t="s">
        <v>333</v>
      </c>
      <c r="X540" s="103">
        <v>0</v>
      </c>
      <c r="Y540" s="103">
        <f>$X$540*$K$540</f>
        <v>0</v>
      </c>
      <c r="Z540" s="103">
        <v>0</v>
      </c>
      <c r="AA540" s="104">
        <f>$Z$540*$K$540</f>
        <v>0</v>
      </c>
      <c r="AR540" s="64" t="s">
        <v>397</v>
      </c>
      <c r="AT540" s="64" t="s">
        <v>466</v>
      </c>
      <c r="AU540" s="64" t="s">
        <v>370</v>
      </c>
      <c r="AY540" s="6" t="s">
        <v>465</v>
      </c>
      <c r="BE540" s="105">
        <f>IF($U$540="základní",$N$540,0)</f>
        <v>0</v>
      </c>
      <c r="BF540" s="105">
        <f>IF($U$540="snížená",$N$540,0)</f>
        <v>0</v>
      </c>
      <c r="BG540" s="105">
        <f>IF($U$540="zákl. přenesená",$N$540,0)</f>
        <v>0</v>
      </c>
      <c r="BH540" s="105">
        <f>IF($U$540="sníž. přenesená",$N$540,0)</f>
        <v>0</v>
      </c>
      <c r="BI540" s="105">
        <f>IF($U$540="nulová",$N$540,0)</f>
        <v>0</v>
      </c>
      <c r="BJ540" s="64" t="s">
        <v>317</v>
      </c>
      <c r="BK540" s="105">
        <f>ROUND($L$540*$K$540,2)</f>
        <v>0</v>
      </c>
      <c r="BL540" s="64" t="s">
        <v>397</v>
      </c>
      <c r="BM540" s="64" t="s">
        <v>1187</v>
      </c>
    </row>
    <row r="541" spans="2:51" s="6" customFormat="1" ht="15.75" customHeight="1">
      <c r="B541" s="106"/>
      <c r="E541" s="107"/>
      <c r="F541" s="266" t="s">
        <v>507</v>
      </c>
      <c r="G541" s="267"/>
      <c r="H541" s="267"/>
      <c r="I541" s="267"/>
      <c r="K541" s="108"/>
      <c r="S541" s="106"/>
      <c r="T541" s="109"/>
      <c r="AA541" s="110"/>
      <c r="AT541" s="108" t="s">
        <v>473</v>
      </c>
      <c r="AU541" s="108" t="s">
        <v>370</v>
      </c>
      <c r="AV541" s="108" t="s">
        <v>317</v>
      </c>
      <c r="AW541" s="108" t="s">
        <v>420</v>
      </c>
      <c r="AX541" s="108" t="s">
        <v>363</v>
      </c>
      <c r="AY541" s="108" t="s">
        <v>465</v>
      </c>
    </row>
    <row r="542" spans="2:51" s="6" customFormat="1" ht="15.75" customHeight="1">
      <c r="B542" s="111"/>
      <c r="E542" s="112"/>
      <c r="F542" s="268" t="s">
        <v>1188</v>
      </c>
      <c r="G542" s="269"/>
      <c r="H542" s="269"/>
      <c r="I542" s="269"/>
      <c r="K542" s="114">
        <v>105</v>
      </c>
      <c r="S542" s="111"/>
      <c r="T542" s="115"/>
      <c r="AA542" s="116"/>
      <c r="AT542" s="112" t="s">
        <v>473</v>
      </c>
      <c r="AU542" s="112" t="s">
        <v>370</v>
      </c>
      <c r="AV542" s="112" t="s">
        <v>370</v>
      </c>
      <c r="AW542" s="112" t="s">
        <v>420</v>
      </c>
      <c r="AX542" s="112" t="s">
        <v>363</v>
      </c>
      <c r="AY542" s="112" t="s">
        <v>465</v>
      </c>
    </row>
    <row r="543" spans="2:51" s="6" customFormat="1" ht="15.75" customHeight="1">
      <c r="B543" s="111"/>
      <c r="E543" s="112"/>
      <c r="F543" s="268" t="s">
        <v>1189</v>
      </c>
      <c r="G543" s="269"/>
      <c r="H543" s="269"/>
      <c r="I543" s="269"/>
      <c r="K543" s="114">
        <v>1050</v>
      </c>
      <c r="S543" s="111"/>
      <c r="T543" s="115"/>
      <c r="AA543" s="116"/>
      <c r="AT543" s="112" t="s">
        <v>473</v>
      </c>
      <c r="AU543" s="112" t="s">
        <v>370</v>
      </c>
      <c r="AV543" s="112" t="s">
        <v>370</v>
      </c>
      <c r="AW543" s="112" t="s">
        <v>420</v>
      </c>
      <c r="AX543" s="112" t="s">
        <v>363</v>
      </c>
      <c r="AY543" s="112" t="s">
        <v>465</v>
      </c>
    </row>
    <row r="544" spans="2:51" s="6" customFormat="1" ht="15.75" customHeight="1">
      <c r="B544" s="117"/>
      <c r="E544" s="118" t="s">
        <v>414</v>
      </c>
      <c r="F544" s="270" t="s">
        <v>498</v>
      </c>
      <c r="G544" s="271"/>
      <c r="H544" s="271"/>
      <c r="I544" s="271"/>
      <c r="K544" s="119">
        <v>1155</v>
      </c>
      <c r="S544" s="117"/>
      <c r="T544" s="120"/>
      <c r="AA544" s="121"/>
      <c r="AT544" s="118" t="s">
        <v>473</v>
      </c>
      <c r="AU544" s="118" t="s">
        <v>370</v>
      </c>
      <c r="AV544" s="118" t="s">
        <v>470</v>
      </c>
      <c r="AW544" s="118" t="s">
        <v>420</v>
      </c>
      <c r="AX544" s="118" t="s">
        <v>317</v>
      </c>
      <c r="AY544" s="118" t="s">
        <v>465</v>
      </c>
    </row>
    <row r="545" spans="2:65" s="6" customFormat="1" ht="15.75" customHeight="1">
      <c r="B545" s="19"/>
      <c r="C545" s="122" t="s">
        <v>1190</v>
      </c>
      <c r="D545" s="122" t="s">
        <v>523</v>
      </c>
      <c r="E545" s="123" t="s">
        <v>1191</v>
      </c>
      <c r="F545" s="272" t="s">
        <v>1192</v>
      </c>
      <c r="G545" s="273"/>
      <c r="H545" s="273"/>
      <c r="I545" s="273"/>
      <c r="J545" s="124" t="s">
        <v>477</v>
      </c>
      <c r="K545" s="125">
        <v>1212.75</v>
      </c>
      <c r="L545" s="274"/>
      <c r="M545" s="273"/>
      <c r="N545" s="275">
        <f>ROUND($L$545*$K$545,2)</f>
        <v>0</v>
      </c>
      <c r="O545" s="263"/>
      <c r="P545" s="263"/>
      <c r="Q545" s="263"/>
      <c r="R545" s="98"/>
      <c r="S545" s="19"/>
      <c r="T545" s="101"/>
      <c r="U545" s="102" t="s">
        <v>333</v>
      </c>
      <c r="X545" s="103">
        <v>0.00235</v>
      </c>
      <c r="Y545" s="103">
        <f>$X$545*$K$545</f>
        <v>2.8499625</v>
      </c>
      <c r="Z545" s="103">
        <v>0</v>
      </c>
      <c r="AA545" s="104">
        <f>$Z$545*$K$545</f>
        <v>0</v>
      </c>
      <c r="AR545" s="64" t="s">
        <v>698</v>
      </c>
      <c r="AT545" s="64" t="s">
        <v>523</v>
      </c>
      <c r="AU545" s="64" t="s">
        <v>370</v>
      </c>
      <c r="AY545" s="6" t="s">
        <v>465</v>
      </c>
      <c r="BE545" s="105">
        <f>IF($U$545="základní",$N$545,0)</f>
        <v>0</v>
      </c>
      <c r="BF545" s="105">
        <f>IF($U$545="snížená",$N$545,0)</f>
        <v>0</v>
      </c>
      <c r="BG545" s="105">
        <f>IF($U$545="zákl. přenesená",$N$545,0)</f>
        <v>0</v>
      </c>
      <c r="BH545" s="105">
        <f>IF($U$545="sníž. přenesená",$N$545,0)</f>
        <v>0</v>
      </c>
      <c r="BI545" s="105">
        <f>IF($U$545="nulová",$N$545,0)</f>
        <v>0</v>
      </c>
      <c r="BJ545" s="64" t="s">
        <v>317</v>
      </c>
      <c r="BK545" s="105">
        <f>ROUND($L$545*$K$545,2)</f>
        <v>0</v>
      </c>
      <c r="BL545" s="64" t="s">
        <v>397</v>
      </c>
      <c r="BM545" s="64" t="s">
        <v>1193</v>
      </c>
    </row>
    <row r="546" spans="2:51" s="6" customFormat="1" ht="15.75" customHeight="1">
      <c r="B546" s="111"/>
      <c r="E546" s="113"/>
      <c r="F546" s="268" t="s">
        <v>1194</v>
      </c>
      <c r="G546" s="269"/>
      <c r="H546" s="269"/>
      <c r="I546" s="269"/>
      <c r="K546" s="114">
        <v>1212.75</v>
      </c>
      <c r="S546" s="111"/>
      <c r="T546" s="115"/>
      <c r="AA546" s="116"/>
      <c r="AT546" s="112" t="s">
        <v>473</v>
      </c>
      <c r="AU546" s="112" t="s">
        <v>370</v>
      </c>
      <c r="AV546" s="112" t="s">
        <v>370</v>
      </c>
      <c r="AW546" s="112" t="s">
        <v>420</v>
      </c>
      <c r="AX546" s="112" t="s">
        <v>317</v>
      </c>
      <c r="AY546" s="112" t="s">
        <v>465</v>
      </c>
    </row>
    <row r="547" spans="2:65" s="6" customFormat="1" ht="15.75" customHeight="1">
      <c r="B547" s="19"/>
      <c r="C547" s="96" t="s">
        <v>1195</v>
      </c>
      <c r="D547" s="96" t="s">
        <v>466</v>
      </c>
      <c r="E547" s="97" t="s">
        <v>1196</v>
      </c>
      <c r="F547" s="262" t="s">
        <v>1197</v>
      </c>
      <c r="G547" s="263"/>
      <c r="H547" s="263"/>
      <c r="I547" s="263"/>
      <c r="J547" s="99" t="s">
        <v>477</v>
      </c>
      <c r="K547" s="100">
        <v>3.1</v>
      </c>
      <c r="L547" s="264"/>
      <c r="M547" s="263"/>
      <c r="N547" s="265">
        <f>ROUND($L$547*$K$547,2)</f>
        <v>0</v>
      </c>
      <c r="O547" s="263"/>
      <c r="P547" s="263"/>
      <c r="Q547" s="263"/>
      <c r="R547" s="216" t="s">
        <v>163</v>
      </c>
      <c r="S547" s="19"/>
      <c r="T547" s="101"/>
      <c r="U547" s="102" t="s">
        <v>333</v>
      </c>
      <c r="X547" s="103">
        <v>0</v>
      </c>
      <c r="Y547" s="103">
        <f>$X$547*$K$547</f>
        <v>0</v>
      </c>
      <c r="Z547" s="103">
        <v>0</v>
      </c>
      <c r="AA547" s="104">
        <f>$Z$547*$K$547</f>
        <v>0</v>
      </c>
      <c r="AR547" s="64" t="s">
        <v>397</v>
      </c>
      <c r="AT547" s="64" t="s">
        <v>466</v>
      </c>
      <c r="AU547" s="64" t="s">
        <v>370</v>
      </c>
      <c r="AY547" s="6" t="s">
        <v>465</v>
      </c>
      <c r="BE547" s="105">
        <f>IF($U$547="základní",$N$547,0)</f>
        <v>0</v>
      </c>
      <c r="BF547" s="105">
        <f>IF($U$547="snížená",$N$547,0)</f>
        <v>0</v>
      </c>
      <c r="BG547" s="105">
        <f>IF($U$547="zákl. přenesená",$N$547,0)</f>
        <v>0</v>
      </c>
      <c r="BH547" s="105">
        <f>IF($U$547="sníž. přenesená",$N$547,0)</f>
        <v>0</v>
      </c>
      <c r="BI547" s="105">
        <f>IF($U$547="nulová",$N$547,0)</f>
        <v>0</v>
      </c>
      <c r="BJ547" s="64" t="s">
        <v>317</v>
      </c>
      <c r="BK547" s="105">
        <f>ROUND($L$547*$K$547,2)</f>
        <v>0</v>
      </c>
      <c r="BL547" s="64" t="s">
        <v>397</v>
      </c>
      <c r="BM547" s="64" t="s">
        <v>1198</v>
      </c>
    </row>
    <row r="548" spans="2:51" s="6" customFormat="1" ht="15.75" customHeight="1">
      <c r="B548" s="111"/>
      <c r="E548" s="113"/>
      <c r="F548" s="268" t="s">
        <v>1199</v>
      </c>
      <c r="G548" s="269"/>
      <c r="H548" s="269"/>
      <c r="I548" s="269"/>
      <c r="K548" s="114">
        <v>3.1</v>
      </c>
      <c r="S548" s="111"/>
      <c r="T548" s="115"/>
      <c r="AA548" s="116"/>
      <c r="AT548" s="112" t="s">
        <v>473</v>
      </c>
      <c r="AU548" s="112" t="s">
        <v>370</v>
      </c>
      <c r="AV548" s="112" t="s">
        <v>370</v>
      </c>
      <c r="AW548" s="112" t="s">
        <v>420</v>
      </c>
      <c r="AX548" s="112" t="s">
        <v>317</v>
      </c>
      <c r="AY548" s="112" t="s">
        <v>465</v>
      </c>
    </row>
    <row r="549" spans="2:65" s="6" customFormat="1" ht="15.75" customHeight="1">
      <c r="B549" s="19"/>
      <c r="C549" s="122" t="s">
        <v>1200</v>
      </c>
      <c r="D549" s="122" t="s">
        <v>523</v>
      </c>
      <c r="E549" s="123" t="s">
        <v>1201</v>
      </c>
      <c r="F549" s="272" t="s">
        <v>1202</v>
      </c>
      <c r="G549" s="273"/>
      <c r="H549" s="273"/>
      <c r="I549" s="273"/>
      <c r="J549" s="124" t="s">
        <v>477</v>
      </c>
      <c r="K549" s="125">
        <v>3.255</v>
      </c>
      <c r="L549" s="274"/>
      <c r="M549" s="273"/>
      <c r="N549" s="275">
        <f>ROUND($L$549*$K$549,2)</f>
        <v>0</v>
      </c>
      <c r="O549" s="263"/>
      <c r="P549" s="263"/>
      <c r="Q549" s="263"/>
      <c r="R549" s="98"/>
      <c r="S549" s="19"/>
      <c r="T549" s="101"/>
      <c r="U549" s="102" t="s">
        <v>333</v>
      </c>
      <c r="X549" s="103">
        <v>0</v>
      </c>
      <c r="Y549" s="103">
        <f>$X$549*$K$549</f>
        <v>0</v>
      </c>
      <c r="Z549" s="103">
        <v>0</v>
      </c>
      <c r="AA549" s="104">
        <f>$Z$549*$K$549</f>
        <v>0</v>
      </c>
      <c r="AR549" s="64" t="s">
        <v>698</v>
      </c>
      <c r="AT549" s="64" t="s">
        <v>523</v>
      </c>
      <c r="AU549" s="64" t="s">
        <v>370</v>
      </c>
      <c r="AY549" s="6" t="s">
        <v>465</v>
      </c>
      <c r="BE549" s="105">
        <f>IF($U$549="základní",$N$549,0)</f>
        <v>0</v>
      </c>
      <c r="BF549" s="105">
        <f>IF($U$549="snížená",$N$549,0)</f>
        <v>0</v>
      </c>
      <c r="BG549" s="105">
        <f>IF($U$549="zákl. přenesená",$N$549,0)</f>
        <v>0</v>
      </c>
      <c r="BH549" s="105">
        <f>IF($U$549="sníž. přenesená",$N$549,0)</f>
        <v>0</v>
      </c>
      <c r="BI549" s="105">
        <f>IF($U$549="nulová",$N$549,0)</f>
        <v>0</v>
      </c>
      <c r="BJ549" s="64" t="s">
        <v>317</v>
      </c>
      <c r="BK549" s="105">
        <f>ROUND($L$549*$K$549,2)</f>
        <v>0</v>
      </c>
      <c r="BL549" s="64" t="s">
        <v>397</v>
      </c>
      <c r="BM549" s="64" t="s">
        <v>1203</v>
      </c>
    </row>
    <row r="550" spans="2:51" s="6" customFormat="1" ht="15.75" customHeight="1">
      <c r="B550" s="111"/>
      <c r="E550" s="113"/>
      <c r="F550" s="268" t="s">
        <v>1204</v>
      </c>
      <c r="G550" s="269"/>
      <c r="H550" s="269"/>
      <c r="I550" s="269"/>
      <c r="K550" s="114">
        <v>3.255</v>
      </c>
      <c r="S550" s="111"/>
      <c r="T550" s="115"/>
      <c r="AA550" s="116"/>
      <c r="AT550" s="112" t="s">
        <v>473</v>
      </c>
      <c r="AU550" s="112" t="s">
        <v>370</v>
      </c>
      <c r="AV550" s="112" t="s">
        <v>370</v>
      </c>
      <c r="AW550" s="112" t="s">
        <v>420</v>
      </c>
      <c r="AX550" s="112" t="s">
        <v>317</v>
      </c>
      <c r="AY550" s="112" t="s">
        <v>465</v>
      </c>
    </row>
    <row r="551" spans="2:65" s="6" customFormat="1" ht="15.75" customHeight="1">
      <c r="B551" s="19"/>
      <c r="C551" s="96" t="s">
        <v>1205</v>
      </c>
      <c r="D551" s="96" t="s">
        <v>466</v>
      </c>
      <c r="E551" s="97" t="s">
        <v>1206</v>
      </c>
      <c r="F551" s="262" t="s">
        <v>1207</v>
      </c>
      <c r="G551" s="263"/>
      <c r="H551" s="263"/>
      <c r="I551" s="263"/>
      <c r="J551" s="99" t="s">
        <v>477</v>
      </c>
      <c r="K551" s="100">
        <v>105</v>
      </c>
      <c r="L551" s="264"/>
      <c r="M551" s="263"/>
      <c r="N551" s="265">
        <f>ROUND($L$551*$K$551,2)</f>
        <v>0</v>
      </c>
      <c r="O551" s="263"/>
      <c r="P551" s="263"/>
      <c r="Q551" s="263"/>
      <c r="R551" s="216" t="s">
        <v>163</v>
      </c>
      <c r="S551" s="19"/>
      <c r="T551" s="101"/>
      <c r="U551" s="102" t="s">
        <v>333</v>
      </c>
      <c r="X551" s="103">
        <v>0</v>
      </c>
      <c r="Y551" s="103">
        <f>$X$551*$K$551</f>
        <v>0</v>
      </c>
      <c r="Z551" s="103">
        <v>0</v>
      </c>
      <c r="AA551" s="104">
        <f>$Z$551*$K$551</f>
        <v>0</v>
      </c>
      <c r="AR551" s="64" t="s">
        <v>397</v>
      </c>
      <c r="AT551" s="64" t="s">
        <v>466</v>
      </c>
      <c r="AU551" s="64" t="s">
        <v>370</v>
      </c>
      <c r="AY551" s="6" t="s">
        <v>465</v>
      </c>
      <c r="BE551" s="105">
        <f>IF($U$551="základní",$N$551,0)</f>
        <v>0</v>
      </c>
      <c r="BF551" s="105">
        <f>IF($U$551="snížená",$N$551,0)</f>
        <v>0</v>
      </c>
      <c r="BG551" s="105">
        <f>IF($U$551="zákl. přenesená",$N$551,0)</f>
        <v>0</v>
      </c>
      <c r="BH551" s="105">
        <f>IF($U$551="sníž. přenesená",$N$551,0)</f>
        <v>0</v>
      </c>
      <c r="BI551" s="105">
        <f>IF($U$551="nulová",$N$551,0)</f>
        <v>0</v>
      </c>
      <c r="BJ551" s="64" t="s">
        <v>317</v>
      </c>
      <c r="BK551" s="105">
        <f>ROUND($L$551*$K$551,2)</f>
        <v>0</v>
      </c>
      <c r="BL551" s="64" t="s">
        <v>397</v>
      </c>
      <c r="BM551" s="64" t="s">
        <v>1208</v>
      </c>
    </row>
    <row r="552" spans="2:51" s="6" customFormat="1" ht="15.75" customHeight="1">
      <c r="B552" s="111"/>
      <c r="E552" s="113"/>
      <c r="F552" s="268" t="s">
        <v>394</v>
      </c>
      <c r="G552" s="269"/>
      <c r="H552" s="269"/>
      <c r="I552" s="269"/>
      <c r="K552" s="114">
        <v>105</v>
      </c>
      <c r="S552" s="111"/>
      <c r="T552" s="115"/>
      <c r="AA552" s="116"/>
      <c r="AT552" s="112" t="s">
        <v>473</v>
      </c>
      <c r="AU552" s="112" t="s">
        <v>370</v>
      </c>
      <c r="AV552" s="112" t="s">
        <v>370</v>
      </c>
      <c r="AW552" s="112" t="s">
        <v>420</v>
      </c>
      <c r="AX552" s="112" t="s">
        <v>317</v>
      </c>
      <c r="AY552" s="112" t="s">
        <v>465</v>
      </c>
    </row>
    <row r="553" spans="2:65" s="6" customFormat="1" ht="27" customHeight="1">
      <c r="B553" s="19"/>
      <c r="C553" s="96" t="s">
        <v>1209</v>
      </c>
      <c r="D553" s="96" t="s">
        <v>466</v>
      </c>
      <c r="E553" s="97" t="s">
        <v>1210</v>
      </c>
      <c r="F553" s="262" t="s">
        <v>1211</v>
      </c>
      <c r="G553" s="263"/>
      <c r="H553" s="263"/>
      <c r="I553" s="263"/>
      <c r="J553" s="99" t="s">
        <v>696</v>
      </c>
      <c r="K553" s="126"/>
      <c r="L553" s="264"/>
      <c r="M553" s="263"/>
      <c r="N553" s="265">
        <f>ROUND($L$553*$K$553,2)</f>
        <v>0</v>
      </c>
      <c r="O553" s="263"/>
      <c r="P553" s="263"/>
      <c r="Q553" s="263"/>
      <c r="R553" s="216" t="s">
        <v>163</v>
      </c>
      <c r="S553" s="19"/>
      <c r="T553" s="101"/>
      <c r="U553" s="102" t="s">
        <v>333</v>
      </c>
      <c r="X553" s="103">
        <v>0</v>
      </c>
      <c r="Y553" s="103">
        <f>$X$553*$K$553</f>
        <v>0</v>
      </c>
      <c r="Z553" s="103">
        <v>0</v>
      </c>
      <c r="AA553" s="104">
        <f>$Z$553*$K$553</f>
        <v>0</v>
      </c>
      <c r="AR553" s="64" t="s">
        <v>397</v>
      </c>
      <c r="AT553" s="64" t="s">
        <v>466</v>
      </c>
      <c r="AU553" s="64" t="s">
        <v>370</v>
      </c>
      <c r="AY553" s="6" t="s">
        <v>465</v>
      </c>
      <c r="BE553" s="105">
        <f>IF($U$553="základní",$N$553,0)</f>
        <v>0</v>
      </c>
      <c r="BF553" s="105">
        <f>IF($U$553="snížená",$N$553,0)</f>
        <v>0</v>
      </c>
      <c r="BG553" s="105">
        <f>IF($U$553="zákl. přenesená",$N$553,0)</f>
        <v>0</v>
      </c>
      <c r="BH553" s="105">
        <f>IF($U$553="sníž. přenesená",$N$553,0)</f>
        <v>0</v>
      </c>
      <c r="BI553" s="105">
        <f>IF($U$553="nulová",$N$553,0)</f>
        <v>0</v>
      </c>
      <c r="BJ553" s="64" t="s">
        <v>317</v>
      </c>
      <c r="BK553" s="105">
        <f>ROUND($L$553*$K$553,2)</f>
        <v>0</v>
      </c>
      <c r="BL553" s="64" t="s">
        <v>397</v>
      </c>
      <c r="BM553" s="64" t="s">
        <v>1212</v>
      </c>
    </row>
    <row r="554" spans="2:63" s="87" customFormat="1" ht="30.75" customHeight="1">
      <c r="B554" s="88"/>
      <c r="D554" s="95" t="s">
        <v>438</v>
      </c>
      <c r="N554" s="276">
        <f>$BK$554</f>
        <v>0</v>
      </c>
      <c r="O554" s="277"/>
      <c r="P554" s="277"/>
      <c r="Q554" s="277"/>
      <c r="S554" s="88"/>
      <c r="T554" s="91"/>
      <c r="W554" s="92">
        <f>SUM($W$555:$W$557)</f>
        <v>0</v>
      </c>
      <c r="Y554" s="92">
        <f>SUM($Y$555:$Y$557)</f>
        <v>0.0072</v>
      </c>
      <c r="AA554" s="93">
        <f>SUM($AA$555:$AA$557)</f>
        <v>0</v>
      </c>
      <c r="AR554" s="90" t="s">
        <v>370</v>
      </c>
      <c r="AT554" s="90" t="s">
        <v>362</v>
      </c>
      <c r="AU554" s="90" t="s">
        <v>317</v>
      </c>
      <c r="AY554" s="90" t="s">
        <v>465</v>
      </c>
      <c r="BK554" s="94">
        <f>SUM($BK$555:$BK$557)</f>
        <v>0</v>
      </c>
    </row>
    <row r="555" spans="2:65" s="6" customFormat="1" ht="27" customHeight="1">
      <c r="B555" s="19"/>
      <c r="C555" s="99" t="s">
        <v>1213</v>
      </c>
      <c r="D555" s="99" t="s">
        <v>466</v>
      </c>
      <c r="E555" s="97" t="s">
        <v>1214</v>
      </c>
      <c r="F555" s="262" t="s">
        <v>1215</v>
      </c>
      <c r="G555" s="263"/>
      <c r="H555" s="263"/>
      <c r="I555" s="263"/>
      <c r="J555" s="99" t="s">
        <v>477</v>
      </c>
      <c r="K555" s="100">
        <v>8</v>
      </c>
      <c r="L555" s="264"/>
      <c r="M555" s="263"/>
      <c r="N555" s="265">
        <f>ROUND($L$555*$K$555,2)</f>
        <v>0</v>
      </c>
      <c r="O555" s="263"/>
      <c r="P555" s="263"/>
      <c r="Q555" s="263"/>
      <c r="R555" s="98"/>
      <c r="S555" s="19"/>
      <c r="T555" s="101"/>
      <c r="U555" s="102" t="s">
        <v>333</v>
      </c>
      <c r="X555" s="103">
        <v>0.0009</v>
      </c>
      <c r="Y555" s="103">
        <f>$X$555*$K$555</f>
        <v>0.0072</v>
      </c>
      <c r="Z555" s="103">
        <v>0</v>
      </c>
      <c r="AA555" s="104">
        <f>$Z$555*$K$555</f>
        <v>0</v>
      </c>
      <c r="AR555" s="64" t="s">
        <v>397</v>
      </c>
      <c r="AT555" s="64" t="s">
        <v>466</v>
      </c>
      <c r="AU555" s="64" t="s">
        <v>370</v>
      </c>
      <c r="AY555" s="64" t="s">
        <v>465</v>
      </c>
      <c r="BE555" s="105">
        <f>IF($U$555="základní",$N$555,0)</f>
        <v>0</v>
      </c>
      <c r="BF555" s="105">
        <f>IF($U$555="snížená",$N$555,0)</f>
        <v>0</v>
      </c>
      <c r="BG555" s="105">
        <f>IF($U$555="zákl. přenesená",$N$555,0)</f>
        <v>0</v>
      </c>
      <c r="BH555" s="105">
        <f>IF($U$555="sníž. přenesená",$N$555,0)</f>
        <v>0</v>
      </c>
      <c r="BI555" s="105">
        <f>IF($U$555="nulová",$N$555,0)</f>
        <v>0</v>
      </c>
      <c r="BJ555" s="64" t="s">
        <v>317</v>
      </c>
      <c r="BK555" s="105">
        <f>ROUND($L$555*$K$555,2)</f>
        <v>0</v>
      </c>
      <c r="BL555" s="64" t="s">
        <v>397</v>
      </c>
      <c r="BM555" s="64" t="s">
        <v>1216</v>
      </c>
    </row>
    <row r="556" spans="2:51" s="6" customFormat="1" ht="15.75" customHeight="1">
      <c r="B556" s="111"/>
      <c r="E556" s="113"/>
      <c r="F556" s="268" t="s">
        <v>1217</v>
      </c>
      <c r="G556" s="269"/>
      <c r="H556" s="269"/>
      <c r="I556" s="269"/>
      <c r="K556" s="114">
        <v>8</v>
      </c>
      <c r="S556" s="111"/>
      <c r="T556" s="115"/>
      <c r="AA556" s="116"/>
      <c r="AT556" s="112" t="s">
        <v>473</v>
      </c>
      <c r="AU556" s="112" t="s">
        <v>370</v>
      </c>
      <c r="AV556" s="112" t="s">
        <v>370</v>
      </c>
      <c r="AW556" s="112" t="s">
        <v>420</v>
      </c>
      <c r="AX556" s="112" t="s">
        <v>317</v>
      </c>
      <c r="AY556" s="112" t="s">
        <v>465</v>
      </c>
    </row>
    <row r="557" spans="2:65" s="6" customFormat="1" ht="27" customHeight="1">
      <c r="B557" s="19"/>
      <c r="C557" s="96" t="s">
        <v>1218</v>
      </c>
      <c r="D557" s="96" t="s">
        <v>466</v>
      </c>
      <c r="E557" s="97" t="s">
        <v>1219</v>
      </c>
      <c r="F557" s="262" t="s">
        <v>1220</v>
      </c>
      <c r="G557" s="263"/>
      <c r="H557" s="263"/>
      <c r="I557" s="263"/>
      <c r="J557" s="99" t="s">
        <v>696</v>
      </c>
      <c r="K557" s="126"/>
      <c r="L557" s="264"/>
      <c r="M557" s="263"/>
      <c r="N557" s="265">
        <f>ROUND($L$557*$K$557,2)</f>
        <v>0</v>
      </c>
      <c r="O557" s="263"/>
      <c r="P557" s="263"/>
      <c r="Q557" s="263"/>
      <c r="R557" s="216" t="s">
        <v>163</v>
      </c>
      <c r="S557" s="19"/>
      <c r="T557" s="101"/>
      <c r="U557" s="102" t="s">
        <v>333</v>
      </c>
      <c r="X557" s="103">
        <v>0</v>
      </c>
      <c r="Y557" s="103">
        <f>$X$557*$K$557</f>
        <v>0</v>
      </c>
      <c r="Z557" s="103">
        <v>0</v>
      </c>
      <c r="AA557" s="104">
        <f>$Z$557*$K$557</f>
        <v>0</v>
      </c>
      <c r="AR557" s="64" t="s">
        <v>397</v>
      </c>
      <c r="AT557" s="64" t="s">
        <v>466</v>
      </c>
      <c r="AU557" s="64" t="s">
        <v>370</v>
      </c>
      <c r="AY557" s="6" t="s">
        <v>465</v>
      </c>
      <c r="BE557" s="105">
        <f>IF($U$557="základní",$N$557,0)</f>
        <v>0</v>
      </c>
      <c r="BF557" s="105">
        <f>IF($U$557="snížená",$N$557,0)</f>
        <v>0</v>
      </c>
      <c r="BG557" s="105">
        <f>IF($U$557="zákl. přenesená",$N$557,0)</f>
        <v>0</v>
      </c>
      <c r="BH557" s="105">
        <f>IF($U$557="sníž. přenesená",$N$557,0)</f>
        <v>0</v>
      </c>
      <c r="BI557" s="105">
        <f>IF($U$557="nulová",$N$557,0)</f>
        <v>0</v>
      </c>
      <c r="BJ557" s="64" t="s">
        <v>317</v>
      </c>
      <c r="BK557" s="105">
        <f>ROUND($L$557*$K$557,2)</f>
        <v>0</v>
      </c>
      <c r="BL557" s="64" t="s">
        <v>397</v>
      </c>
      <c r="BM557" s="64" t="s">
        <v>1221</v>
      </c>
    </row>
    <row r="558" spans="2:63" s="87" customFormat="1" ht="30.75" customHeight="1">
      <c r="B558" s="88"/>
      <c r="D558" s="95" t="s">
        <v>439</v>
      </c>
      <c r="N558" s="276">
        <f>$BK$558</f>
        <v>0</v>
      </c>
      <c r="O558" s="277"/>
      <c r="P558" s="277"/>
      <c r="Q558" s="277"/>
      <c r="S558" s="88"/>
      <c r="T558" s="91"/>
      <c r="W558" s="92">
        <f>SUM($W$559:$W$591)</f>
        <v>0</v>
      </c>
      <c r="Y558" s="92">
        <f>SUM($Y$559:$Y$591)</f>
        <v>1.6532028000000003</v>
      </c>
      <c r="AA558" s="93">
        <f>SUM($AA$559:$AA$591)</f>
        <v>0</v>
      </c>
      <c r="AR558" s="90" t="s">
        <v>370</v>
      </c>
      <c r="AT558" s="90" t="s">
        <v>362</v>
      </c>
      <c r="AU558" s="90" t="s">
        <v>317</v>
      </c>
      <c r="AY558" s="90" t="s">
        <v>465</v>
      </c>
      <c r="BK558" s="94">
        <f>SUM($BK$559:$BK$591)</f>
        <v>0</v>
      </c>
    </row>
    <row r="559" spans="2:65" s="6" customFormat="1" ht="27" customHeight="1">
      <c r="B559" s="19"/>
      <c r="C559" s="99" t="s">
        <v>1222</v>
      </c>
      <c r="D559" s="99" t="s">
        <v>466</v>
      </c>
      <c r="E559" s="97" t="s">
        <v>1223</v>
      </c>
      <c r="F559" s="262" t="s">
        <v>1224</v>
      </c>
      <c r="G559" s="263"/>
      <c r="H559" s="263"/>
      <c r="I559" s="263"/>
      <c r="J559" s="99" t="s">
        <v>477</v>
      </c>
      <c r="K559" s="100">
        <v>67.86</v>
      </c>
      <c r="L559" s="264"/>
      <c r="M559" s="263"/>
      <c r="N559" s="265">
        <f>ROUND($L$559*$K$559,2)</f>
        <v>0</v>
      </c>
      <c r="O559" s="263"/>
      <c r="P559" s="263"/>
      <c r="Q559" s="263"/>
      <c r="R559" s="216" t="s">
        <v>163</v>
      </c>
      <c r="S559" s="19"/>
      <c r="T559" s="101"/>
      <c r="U559" s="102" t="s">
        <v>333</v>
      </c>
      <c r="X559" s="103">
        <v>0.003</v>
      </c>
      <c r="Y559" s="103">
        <f>$X$559*$K$559</f>
        <v>0.20358</v>
      </c>
      <c r="Z559" s="103">
        <v>0</v>
      </c>
      <c r="AA559" s="104">
        <f>$Z$559*$K$559</f>
        <v>0</v>
      </c>
      <c r="AR559" s="64" t="s">
        <v>397</v>
      </c>
      <c r="AT559" s="64" t="s">
        <v>466</v>
      </c>
      <c r="AU559" s="64" t="s">
        <v>370</v>
      </c>
      <c r="AY559" s="64" t="s">
        <v>465</v>
      </c>
      <c r="BE559" s="105">
        <f>IF($U$559="základní",$N$559,0)</f>
        <v>0</v>
      </c>
      <c r="BF559" s="105">
        <f>IF($U$559="snížená",$N$559,0)</f>
        <v>0</v>
      </c>
      <c r="BG559" s="105">
        <f>IF($U$559="zákl. přenesená",$N$559,0)</f>
        <v>0</v>
      </c>
      <c r="BH559" s="105">
        <f>IF($U$559="sníž. přenesená",$N$559,0)</f>
        <v>0</v>
      </c>
      <c r="BI559" s="105">
        <f>IF($U$559="nulová",$N$559,0)</f>
        <v>0</v>
      </c>
      <c r="BJ559" s="64" t="s">
        <v>317</v>
      </c>
      <c r="BK559" s="105">
        <f>ROUND($L$559*$K$559,2)</f>
        <v>0</v>
      </c>
      <c r="BL559" s="64" t="s">
        <v>397</v>
      </c>
      <c r="BM559" s="64" t="s">
        <v>1225</v>
      </c>
    </row>
    <row r="560" spans="2:51" s="6" customFormat="1" ht="15.75" customHeight="1">
      <c r="B560" s="106"/>
      <c r="E560" s="107"/>
      <c r="F560" s="266" t="s">
        <v>479</v>
      </c>
      <c r="G560" s="267"/>
      <c r="H560" s="267"/>
      <c r="I560" s="267"/>
      <c r="K560" s="108"/>
      <c r="S560" s="106"/>
      <c r="T560" s="109"/>
      <c r="AA560" s="110"/>
      <c r="AT560" s="108" t="s">
        <v>473</v>
      </c>
      <c r="AU560" s="108" t="s">
        <v>370</v>
      </c>
      <c r="AV560" s="108" t="s">
        <v>317</v>
      </c>
      <c r="AW560" s="108" t="s">
        <v>420</v>
      </c>
      <c r="AX560" s="108" t="s">
        <v>363</v>
      </c>
      <c r="AY560" s="108" t="s">
        <v>465</v>
      </c>
    </row>
    <row r="561" spans="2:51" s="6" customFormat="1" ht="15.75" customHeight="1">
      <c r="B561" s="111"/>
      <c r="E561" s="112"/>
      <c r="F561" s="268" t="s">
        <v>1226</v>
      </c>
      <c r="G561" s="269"/>
      <c r="H561" s="269"/>
      <c r="I561" s="269"/>
      <c r="K561" s="114">
        <v>15.6</v>
      </c>
      <c r="S561" s="111"/>
      <c r="T561" s="115"/>
      <c r="AA561" s="116"/>
      <c r="AT561" s="112" t="s">
        <v>473</v>
      </c>
      <c r="AU561" s="112" t="s">
        <v>370</v>
      </c>
      <c r="AV561" s="112" t="s">
        <v>370</v>
      </c>
      <c r="AW561" s="112" t="s">
        <v>420</v>
      </c>
      <c r="AX561" s="112" t="s">
        <v>363</v>
      </c>
      <c r="AY561" s="112" t="s">
        <v>465</v>
      </c>
    </row>
    <row r="562" spans="2:51" s="6" customFormat="1" ht="15.75" customHeight="1">
      <c r="B562" s="111"/>
      <c r="E562" s="112"/>
      <c r="F562" s="268" t="s">
        <v>1227</v>
      </c>
      <c r="G562" s="269"/>
      <c r="H562" s="269"/>
      <c r="I562" s="269"/>
      <c r="K562" s="114">
        <v>8.8</v>
      </c>
      <c r="S562" s="111"/>
      <c r="T562" s="115"/>
      <c r="AA562" s="116"/>
      <c r="AT562" s="112" t="s">
        <v>473</v>
      </c>
      <c r="AU562" s="112" t="s">
        <v>370</v>
      </c>
      <c r="AV562" s="112" t="s">
        <v>370</v>
      </c>
      <c r="AW562" s="112" t="s">
        <v>420</v>
      </c>
      <c r="AX562" s="112" t="s">
        <v>363</v>
      </c>
      <c r="AY562" s="112" t="s">
        <v>465</v>
      </c>
    </row>
    <row r="563" spans="2:51" s="6" customFormat="1" ht="15.75" customHeight="1">
      <c r="B563" s="111"/>
      <c r="E563" s="112"/>
      <c r="F563" s="268" t="s">
        <v>1228</v>
      </c>
      <c r="G563" s="269"/>
      <c r="H563" s="269"/>
      <c r="I563" s="269"/>
      <c r="K563" s="114">
        <v>7.8</v>
      </c>
      <c r="S563" s="111"/>
      <c r="T563" s="115"/>
      <c r="AA563" s="116"/>
      <c r="AT563" s="112" t="s">
        <v>473</v>
      </c>
      <c r="AU563" s="112" t="s">
        <v>370</v>
      </c>
      <c r="AV563" s="112" t="s">
        <v>370</v>
      </c>
      <c r="AW563" s="112" t="s">
        <v>420</v>
      </c>
      <c r="AX563" s="112" t="s">
        <v>363</v>
      </c>
      <c r="AY563" s="112" t="s">
        <v>465</v>
      </c>
    </row>
    <row r="564" spans="2:51" s="6" customFormat="1" ht="15.75" customHeight="1">
      <c r="B564" s="111"/>
      <c r="E564" s="112"/>
      <c r="F564" s="268" t="s">
        <v>1229</v>
      </c>
      <c r="G564" s="269"/>
      <c r="H564" s="269"/>
      <c r="I564" s="269"/>
      <c r="K564" s="114">
        <v>23</v>
      </c>
      <c r="S564" s="111"/>
      <c r="T564" s="115"/>
      <c r="AA564" s="116"/>
      <c r="AT564" s="112" t="s">
        <v>473</v>
      </c>
      <c r="AU564" s="112" t="s">
        <v>370</v>
      </c>
      <c r="AV564" s="112" t="s">
        <v>370</v>
      </c>
      <c r="AW564" s="112" t="s">
        <v>420</v>
      </c>
      <c r="AX564" s="112" t="s">
        <v>363</v>
      </c>
      <c r="AY564" s="112" t="s">
        <v>465</v>
      </c>
    </row>
    <row r="565" spans="2:51" s="6" customFormat="1" ht="15.75" customHeight="1">
      <c r="B565" s="111"/>
      <c r="E565" s="112"/>
      <c r="F565" s="268" t="s">
        <v>1230</v>
      </c>
      <c r="G565" s="269"/>
      <c r="H565" s="269"/>
      <c r="I565" s="269"/>
      <c r="K565" s="114">
        <v>7.8</v>
      </c>
      <c r="S565" s="111"/>
      <c r="T565" s="115"/>
      <c r="AA565" s="116"/>
      <c r="AT565" s="112" t="s">
        <v>473</v>
      </c>
      <c r="AU565" s="112" t="s">
        <v>370</v>
      </c>
      <c r="AV565" s="112" t="s">
        <v>370</v>
      </c>
      <c r="AW565" s="112" t="s">
        <v>420</v>
      </c>
      <c r="AX565" s="112" t="s">
        <v>363</v>
      </c>
      <c r="AY565" s="112" t="s">
        <v>465</v>
      </c>
    </row>
    <row r="566" spans="2:51" s="6" customFormat="1" ht="15.75" customHeight="1">
      <c r="B566" s="111"/>
      <c r="E566" s="112"/>
      <c r="F566" s="268" t="s">
        <v>1231</v>
      </c>
      <c r="G566" s="269"/>
      <c r="H566" s="269"/>
      <c r="I566" s="269"/>
      <c r="K566" s="114">
        <v>2.52</v>
      </c>
      <c r="S566" s="111"/>
      <c r="T566" s="115"/>
      <c r="AA566" s="116"/>
      <c r="AT566" s="112" t="s">
        <v>473</v>
      </c>
      <c r="AU566" s="112" t="s">
        <v>370</v>
      </c>
      <c r="AV566" s="112" t="s">
        <v>370</v>
      </c>
      <c r="AW566" s="112" t="s">
        <v>420</v>
      </c>
      <c r="AX566" s="112" t="s">
        <v>363</v>
      </c>
      <c r="AY566" s="112" t="s">
        <v>465</v>
      </c>
    </row>
    <row r="567" spans="2:51" s="6" customFormat="1" ht="15.75" customHeight="1">
      <c r="B567" s="106"/>
      <c r="E567" s="108"/>
      <c r="F567" s="266" t="s">
        <v>496</v>
      </c>
      <c r="G567" s="267"/>
      <c r="H567" s="267"/>
      <c r="I567" s="267"/>
      <c r="K567" s="108"/>
      <c r="S567" s="106"/>
      <c r="T567" s="109"/>
      <c r="AA567" s="110"/>
      <c r="AT567" s="108" t="s">
        <v>473</v>
      </c>
      <c r="AU567" s="108" t="s">
        <v>370</v>
      </c>
      <c r="AV567" s="108" t="s">
        <v>317</v>
      </c>
      <c r="AW567" s="108" t="s">
        <v>420</v>
      </c>
      <c r="AX567" s="108" t="s">
        <v>363</v>
      </c>
      <c r="AY567" s="108" t="s">
        <v>465</v>
      </c>
    </row>
    <row r="568" spans="2:51" s="6" customFormat="1" ht="15.75" customHeight="1">
      <c r="B568" s="111"/>
      <c r="E568" s="112"/>
      <c r="F568" s="268" t="s">
        <v>1232</v>
      </c>
      <c r="G568" s="269"/>
      <c r="H568" s="269"/>
      <c r="I568" s="269"/>
      <c r="K568" s="114">
        <v>2.34</v>
      </c>
      <c r="S568" s="111"/>
      <c r="T568" s="115"/>
      <c r="AA568" s="116"/>
      <c r="AT568" s="112" t="s">
        <v>473</v>
      </c>
      <c r="AU568" s="112" t="s">
        <v>370</v>
      </c>
      <c r="AV568" s="112" t="s">
        <v>370</v>
      </c>
      <c r="AW568" s="112" t="s">
        <v>420</v>
      </c>
      <c r="AX568" s="112" t="s">
        <v>363</v>
      </c>
      <c r="AY568" s="112" t="s">
        <v>465</v>
      </c>
    </row>
    <row r="569" spans="2:51" s="6" customFormat="1" ht="15.75" customHeight="1">
      <c r="B569" s="117"/>
      <c r="E569" s="118" t="s">
        <v>374</v>
      </c>
      <c r="F569" s="270" t="s">
        <v>498</v>
      </c>
      <c r="G569" s="271"/>
      <c r="H569" s="271"/>
      <c r="I569" s="271"/>
      <c r="K569" s="119">
        <v>67.86</v>
      </c>
      <c r="S569" s="117"/>
      <c r="T569" s="120"/>
      <c r="AA569" s="121"/>
      <c r="AT569" s="118" t="s">
        <v>473</v>
      </c>
      <c r="AU569" s="118" t="s">
        <v>370</v>
      </c>
      <c r="AV569" s="118" t="s">
        <v>470</v>
      </c>
      <c r="AW569" s="118" t="s">
        <v>420</v>
      </c>
      <c r="AX569" s="118" t="s">
        <v>317</v>
      </c>
      <c r="AY569" s="118" t="s">
        <v>465</v>
      </c>
    </row>
    <row r="570" spans="2:65" s="6" customFormat="1" ht="27" customHeight="1">
      <c r="B570" s="19"/>
      <c r="C570" s="122" t="s">
        <v>1233</v>
      </c>
      <c r="D570" s="122" t="s">
        <v>523</v>
      </c>
      <c r="E570" s="123" t="s">
        <v>1234</v>
      </c>
      <c r="F570" s="272" t="s">
        <v>1235</v>
      </c>
      <c r="G570" s="273"/>
      <c r="H570" s="273"/>
      <c r="I570" s="273"/>
      <c r="J570" s="124" t="s">
        <v>477</v>
      </c>
      <c r="K570" s="125">
        <v>74.646</v>
      </c>
      <c r="L570" s="274"/>
      <c r="M570" s="273"/>
      <c r="N570" s="275">
        <f>ROUND($L$570*$K$570,2)</f>
        <v>0</v>
      </c>
      <c r="O570" s="263"/>
      <c r="P570" s="263"/>
      <c r="Q570" s="263"/>
      <c r="R570" s="98"/>
      <c r="S570" s="19"/>
      <c r="T570" s="101"/>
      <c r="U570" s="102" t="s">
        <v>333</v>
      </c>
      <c r="X570" s="103">
        <v>0.0118</v>
      </c>
      <c r="Y570" s="103">
        <f>$X$570*$K$570</f>
        <v>0.8808228</v>
      </c>
      <c r="Z570" s="103">
        <v>0</v>
      </c>
      <c r="AA570" s="104">
        <f>$Z$570*$K$570</f>
        <v>0</v>
      </c>
      <c r="AR570" s="64" t="s">
        <v>698</v>
      </c>
      <c r="AT570" s="64" t="s">
        <v>523</v>
      </c>
      <c r="AU570" s="64" t="s">
        <v>370</v>
      </c>
      <c r="AY570" s="6" t="s">
        <v>465</v>
      </c>
      <c r="BE570" s="105">
        <f>IF($U$570="základní",$N$570,0)</f>
        <v>0</v>
      </c>
      <c r="BF570" s="105">
        <f>IF($U$570="snížená",$N$570,0)</f>
        <v>0</v>
      </c>
      <c r="BG570" s="105">
        <f>IF($U$570="zákl. přenesená",$N$570,0)</f>
        <v>0</v>
      </c>
      <c r="BH570" s="105">
        <f>IF($U$570="sníž. přenesená",$N$570,0)</f>
        <v>0</v>
      </c>
      <c r="BI570" s="105">
        <f>IF($U$570="nulová",$N$570,0)</f>
        <v>0</v>
      </c>
      <c r="BJ570" s="64" t="s">
        <v>317</v>
      </c>
      <c r="BK570" s="105">
        <f>ROUND($L$570*$K$570,2)</f>
        <v>0</v>
      </c>
      <c r="BL570" s="64" t="s">
        <v>397</v>
      </c>
      <c r="BM570" s="64" t="s">
        <v>1236</v>
      </c>
    </row>
    <row r="571" spans="2:51" s="6" customFormat="1" ht="15.75" customHeight="1">
      <c r="B571" s="111"/>
      <c r="E571" s="113"/>
      <c r="F571" s="268" t="s">
        <v>1237</v>
      </c>
      <c r="G571" s="269"/>
      <c r="H571" s="269"/>
      <c r="I571" s="269"/>
      <c r="K571" s="114">
        <v>74.646</v>
      </c>
      <c r="S571" s="111"/>
      <c r="T571" s="115"/>
      <c r="AA571" s="116"/>
      <c r="AT571" s="112" t="s">
        <v>473</v>
      </c>
      <c r="AU571" s="112" t="s">
        <v>370</v>
      </c>
      <c r="AV571" s="112" t="s">
        <v>370</v>
      </c>
      <c r="AW571" s="112" t="s">
        <v>420</v>
      </c>
      <c r="AX571" s="112" t="s">
        <v>317</v>
      </c>
      <c r="AY571" s="112" t="s">
        <v>465</v>
      </c>
    </row>
    <row r="572" spans="2:65" s="6" customFormat="1" ht="27" customHeight="1">
      <c r="B572" s="19"/>
      <c r="C572" s="96" t="s">
        <v>1238</v>
      </c>
      <c r="D572" s="96" t="s">
        <v>466</v>
      </c>
      <c r="E572" s="97" t="s">
        <v>1239</v>
      </c>
      <c r="F572" s="262" t="s">
        <v>1240</v>
      </c>
      <c r="G572" s="263"/>
      <c r="H572" s="263"/>
      <c r="I572" s="263"/>
      <c r="J572" s="99" t="s">
        <v>477</v>
      </c>
      <c r="K572" s="100">
        <v>67.86</v>
      </c>
      <c r="L572" s="264"/>
      <c r="M572" s="263"/>
      <c r="N572" s="265">
        <f>ROUND($L$572*$K$572,2)</f>
        <v>0</v>
      </c>
      <c r="O572" s="263"/>
      <c r="P572" s="263"/>
      <c r="Q572" s="263"/>
      <c r="R572" s="216" t="s">
        <v>163</v>
      </c>
      <c r="S572" s="19"/>
      <c r="T572" s="101"/>
      <c r="U572" s="102" t="s">
        <v>333</v>
      </c>
      <c r="X572" s="103">
        <v>0.008</v>
      </c>
      <c r="Y572" s="103">
        <f>$X$572*$K$572</f>
        <v>0.54288</v>
      </c>
      <c r="Z572" s="103">
        <v>0</v>
      </c>
      <c r="AA572" s="104">
        <f>$Z$572*$K$572</f>
        <v>0</v>
      </c>
      <c r="AR572" s="64" t="s">
        <v>397</v>
      </c>
      <c r="AT572" s="64" t="s">
        <v>466</v>
      </c>
      <c r="AU572" s="64" t="s">
        <v>370</v>
      </c>
      <c r="AY572" s="6" t="s">
        <v>465</v>
      </c>
      <c r="BE572" s="105">
        <f>IF($U$572="základní",$N$572,0)</f>
        <v>0</v>
      </c>
      <c r="BF572" s="105">
        <f>IF($U$572="snížená",$N$572,0)</f>
        <v>0</v>
      </c>
      <c r="BG572" s="105">
        <f>IF($U$572="zákl. přenesená",$N$572,0)</f>
        <v>0</v>
      </c>
      <c r="BH572" s="105">
        <f>IF($U$572="sníž. přenesená",$N$572,0)</f>
        <v>0</v>
      </c>
      <c r="BI572" s="105">
        <f>IF($U$572="nulová",$N$572,0)</f>
        <v>0</v>
      </c>
      <c r="BJ572" s="64" t="s">
        <v>317</v>
      </c>
      <c r="BK572" s="105">
        <f>ROUND($L$572*$K$572,2)</f>
        <v>0</v>
      </c>
      <c r="BL572" s="64" t="s">
        <v>397</v>
      </c>
      <c r="BM572" s="64" t="s">
        <v>1241</v>
      </c>
    </row>
    <row r="573" spans="2:51" s="6" customFormat="1" ht="15.75" customHeight="1">
      <c r="B573" s="111"/>
      <c r="E573" s="113"/>
      <c r="F573" s="268" t="s">
        <v>374</v>
      </c>
      <c r="G573" s="269"/>
      <c r="H573" s="269"/>
      <c r="I573" s="269"/>
      <c r="K573" s="114">
        <v>67.86</v>
      </c>
      <c r="S573" s="111"/>
      <c r="T573" s="115"/>
      <c r="AA573" s="116"/>
      <c r="AT573" s="112" t="s">
        <v>473</v>
      </c>
      <c r="AU573" s="112" t="s">
        <v>370</v>
      </c>
      <c r="AV573" s="112" t="s">
        <v>370</v>
      </c>
      <c r="AW573" s="112" t="s">
        <v>420</v>
      </c>
      <c r="AX573" s="112" t="s">
        <v>317</v>
      </c>
      <c r="AY573" s="112" t="s">
        <v>465</v>
      </c>
    </row>
    <row r="574" spans="2:65" s="6" customFormat="1" ht="15.75" customHeight="1">
      <c r="B574" s="19"/>
      <c r="C574" s="96" t="s">
        <v>1242</v>
      </c>
      <c r="D574" s="96" t="s">
        <v>466</v>
      </c>
      <c r="E574" s="97" t="s">
        <v>1243</v>
      </c>
      <c r="F574" s="262" t="s">
        <v>1244</v>
      </c>
      <c r="G574" s="263"/>
      <c r="H574" s="263"/>
      <c r="I574" s="263"/>
      <c r="J574" s="99" t="s">
        <v>477</v>
      </c>
      <c r="K574" s="100">
        <v>67.86</v>
      </c>
      <c r="L574" s="264"/>
      <c r="M574" s="263"/>
      <c r="N574" s="265">
        <f>ROUND($L$574*$K$574,2)</f>
        <v>0</v>
      </c>
      <c r="O574" s="263"/>
      <c r="P574" s="263"/>
      <c r="Q574" s="263"/>
      <c r="R574" s="98"/>
      <c r="S574" s="19"/>
      <c r="T574" s="101"/>
      <c r="U574" s="102" t="s">
        <v>333</v>
      </c>
      <c r="X574" s="103">
        <v>0</v>
      </c>
      <c r="Y574" s="103">
        <f>$X$574*$K$574</f>
        <v>0</v>
      </c>
      <c r="Z574" s="103">
        <v>0</v>
      </c>
      <c r="AA574" s="104">
        <f>$Z$574*$K$574</f>
        <v>0</v>
      </c>
      <c r="AR574" s="64" t="s">
        <v>397</v>
      </c>
      <c r="AT574" s="64" t="s">
        <v>466</v>
      </c>
      <c r="AU574" s="64" t="s">
        <v>370</v>
      </c>
      <c r="AY574" s="6" t="s">
        <v>465</v>
      </c>
      <c r="BE574" s="105">
        <f>IF($U$574="základní",$N$574,0)</f>
        <v>0</v>
      </c>
      <c r="BF574" s="105">
        <f>IF($U$574="snížená",$N$574,0)</f>
        <v>0</v>
      </c>
      <c r="BG574" s="105">
        <f>IF($U$574="zákl. přenesená",$N$574,0)</f>
        <v>0</v>
      </c>
      <c r="BH574" s="105">
        <f>IF($U$574="sníž. přenesená",$N$574,0)</f>
        <v>0</v>
      </c>
      <c r="BI574" s="105">
        <f>IF($U$574="nulová",$N$574,0)</f>
        <v>0</v>
      </c>
      <c r="BJ574" s="64" t="s">
        <v>317</v>
      </c>
      <c r="BK574" s="105">
        <f>ROUND($L$574*$K$574,2)</f>
        <v>0</v>
      </c>
      <c r="BL574" s="64" t="s">
        <v>397</v>
      </c>
      <c r="BM574" s="64" t="s">
        <v>1245</v>
      </c>
    </row>
    <row r="575" spans="2:51" s="6" customFormat="1" ht="15.75" customHeight="1">
      <c r="B575" s="111"/>
      <c r="E575" s="113"/>
      <c r="F575" s="268" t="s">
        <v>374</v>
      </c>
      <c r="G575" s="269"/>
      <c r="H575" s="269"/>
      <c r="I575" s="269"/>
      <c r="K575" s="114">
        <v>67.86</v>
      </c>
      <c r="S575" s="111"/>
      <c r="T575" s="115"/>
      <c r="AA575" s="116"/>
      <c r="AT575" s="112" t="s">
        <v>473</v>
      </c>
      <c r="AU575" s="112" t="s">
        <v>370</v>
      </c>
      <c r="AV575" s="112" t="s">
        <v>370</v>
      </c>
      <c r="AW575" s="112" t="s">
        <v>420</v>
      </c>
      <c r="AX575" s="112" t="s">
        <v>317</v>
      </c>
      <c r="AY575" s="112" t="s">
        <v>465</v>
      </c>
    </row>
    <row r="576" spans="2:65" s="6" customFormat="1" ht="27" customHeight="1">
      <c r="B576" s="19"/>
      <c r="C576" s="96" t="s">
        <v>1246</v>
      </c>
      <c r="D576" s="96" t="s">
        <v>466</v>
      </c>
      <c r="E576" s="97" t="s">
        <v>1247</v>
      </c>
      <c r="F576" s="262" t="s">
        <v>1248</v>
      </c>
      <c r="G576" s="263"/>
      <c r="H576" s="263"/>
      <c r="I576" s="263"/>
      <c r="J576" s="99" t="s">
        <v>607</v>
      </c>
      <c r="K576" s="100">
        <v>50.4</v>
      </c>
      <c r="L576" s="264"/>
      <c r="M576" s="263"/>
      <c r="N576" s="265">
        <f>ROUND($L$576*$K$576,2)</f>
        <v>0</v>
      </c>
      <c r="O576" s="263"/>
      <c r="P576" s="263"/>
      <c r="Q576" s="263"/>
      <c r="R576" s="216" t="s">
        <v>163</v>
      </c>
      <c r="S576" s="19"/>
      <c r="T576" s="101"/>
      <c r="U576" s="102" t="s">
        <v>333</v>
      </c>
      <c r="X576" s="103">
        <v>0.00031</v>
      </c>
      <c r="Y576" s="103">
        <f>$X$576*$K$576</f>
        <v>0.015623999999999999</v>
      </c>
      <c r="Z576" s="103">
        <v>0</v>
      </c>
      <c r="AA576" s="104">
        <f>$Z$576*$K$576</f>
        <v>0</v>
      </c>
      <c r="AR576" s="64" t="s">
        <v>397</v>
      </c>
      <c r="AT576" s="64" t="s">
        <v>466</v>
      </c>
      <c r="AU576" s="64" t="s">
        <v>370</v>
      </c>
      <c r="AY576" s="6" t="s">
        <v>465</v>
      </c>
      <c r="BE576" s="105">
        <f>IF($U$576="základní",$N$576,0)</f>
        <v>0</v>
      </c>
      <c r="BF576" s="105">
        <f>IF($U$576="snížená",$N$576,0)</f>
        <v>0</v>
      </c>
      <c r="BG576" s="105">
        <f>IF($U$576="zákl. přenesená",$N$576,0)</f>
        <v>0</v>
      </c>
      <c r="BH576" s="105">
        <f>IF($U$576="sníž. přenesená",$N$576,0)</f>
        <v>0</v>
      </c>
      <c r="BI576" s="105">
        <f>IF($U$576="nulová",$N$576,0)</f>
        <v>0</v>
      </c>
      <c r="BJ576" s="64" t="s">
        <v>317</v>
      </c>
      <c r="BK576" s="105">
        <f>ROUND($L$576*$K$576,2)</f>
        <v>0</v>
      </c>
      <c r="BL576" s="64" t="s">
        <v>397</v>
      </c>
      <c r="BM576" s="64" t="s">
        <v>1249</v>
      </c>
    </row>
    <row r="577" spans="2:51" s="6" customFormat="1" ht="15.75" customHeight="1">
      <c r="B577" s="111"/>
      <c r="E577" s="113"/>
      <c r="F577" s="268" t="s">
        <v>1250</v>
      </c>
      <c r="G577" s="269"/>
      <c r="H577" s="269"/>
      <c r="I577" s="269"/>
      <c r="K577" s="114">
        <v>49.2</v>
      </c>
      <c r="S577" s="111"/>
      <c r="T577" s="115"/>
      <c r="AA577" s="116"/>
      <c r="AT577" s="112" t="s">
        <v>473</v>
      </c>
      <c r="AU577" s="112" t="s">
        <v>370</v>
      </c>
      <c r="AV577" s="112" t="s">
        <v>370</v>
      </c>
      <c r="AW577" s="112" t="s">
        <v>420</v>
      </c>
      <c r="AX577" s="112" t="s">
        <v>363</v>
      </c>
      <c r="AY577" s="112" t="s">
        <v>465</v>
      </c>
    </row>
    <row r="578" spans="2:51" s="6" customFormat="1" ht="15.75" customHeight="1">
      <c r="B578" s="111"/>
      <c r="E578" s="112"/>
      <c r="F578" s="268" t="s">
        <v>1251</v>
      </c>
      <c r="G578" s="269"/>
      <c r="H578" s="269"/>
      <c r="I578" s="269"/>
      <c r="K578" s="114">
        <v>1.2</v>
      </c>
      <c r="S578" s="111"/>
      <c r="T578" s="115"/>
      <c r="AA578" s="116"/>
      <c r="AT578" s="112" t="s">
        <v>473</v>
      </c>
      <c r="AU578" s="112" t="s">
        <v>370</v>
      </c>
      <c r="AV578" s="112" t="s">
        <v>370</v>
      </c>
      <c r="AW578" s="112" t="s">
        <v>420</v>
      </c>
      <c r="AX578" s="112" t="s">
        <v>363</v>
      </c>
      <c r="AY578" s="112" t="s">
        <v>465</v>
      </c>
    </row>
    <row r="579" spans="2:51" s="6" customFormat="1" ht="15.75" customHeight="1">
      <c r="B579" s="117"/>
      <c r="E579" s="118"/>
      <c r="F579" s="270" t="s">
        <v>498</v>
      </c>
      <c r="G579" s="271"/>
      <c r="H579" s="271"/>
      <c r="I579" s="271"/>
      <c r="K579" s="119">
        <v>50.4</v>
      </c>
      <c r="S579" s="117"/>
      <c r="T579" s="120"/>
      <c r="AA579" s="121"/>
      <c r="AT579" s="118" t="s">
        <v>473</v>
      </c>
      <c r="AU579" s="118" t="s">
        <v>370</v>
      </c>
      <c r="AV579" s="118" t="s">
        <v>470</v>
      </c>
      <c r="AW579" s="118" t="s">
        <v>420</v>
      </c>
      <c r="AX579" s="118" t="s">
        <v>317</v>
      </c>
      <c r="AY579" s="118" t="s">
        <v>465</v>
      </c>
    </row>
    <row r="580" spans="2:65" s="6" customFormat="1" ht="27" customHeight="1">
      <c r="B580" s="19"/>
      <c r="C580" s="96" t="s">
        <v>1252</v>
      </c>
      <c r="D580" s="96" t="s">
        <v>466</v>
      </c>
      <c r="E580" s="97" t="s">
        <v>1253</v>
      </c>
      <c r="F580" s="262" t="s">
        <v>1254</v>
      </c>
      <c r="G580" s="263"/>
      <c r="H580" s="263"/>
      <c r="I580" s="263"/>
      <c r="J580" s="99" t="s">
        <v>607</v>
      </c>
      <c r="K580" s="100">
        <v>39.6</v>
      </c>
      <c r="L580" s="264"/>
      <c r="M580" s="263"/>
      <c r="N580" s="265">
        <f>ROUND($L$580*$K$580,2)</f>
        <v>0</v>
      </c>
      <c r="O580" s="263"/>
      <c r="P580" s="263"/>
      <c r="Q580" s="263"/>
      <c r="R580" s="216" t="s">
        <v>163</v>
      </c>
      <c r="S580" s="19"/>
      <c r="T580" s="101"/>
      <c r="U580" s="102" t="s">
        <v>333</v>
      </c>
      <c r="X580" s="103">
        <v>0.00026</v>
      </c>
      <c r="Y580" s="103">
        <f>$X$580*$K$580</f>
        <v>0.010296</v>
      </c>
      <c r="Z580" s="103">
        <v>0</v>
      </c>
      <c r="AA580" s="104">
        <f>$Z$580*$K$580</f>
        <v>0</v>
      </c>
      <c r="AR580" s="64" t="s">
        <v>397</v>
      </c>
      <c r="AT580" s="64" t="s">
        <v>466</v>
      </c>
      <c r="AU580" s="64" t="s">
        <v>370</v>
      </c>
      <c r="AY580" s="6" t="s">
        <v>465</v>
      </c>
      <c r="BE580" s="105">
        <f>IF($U$580="základní",$N$580,0)</f>
        <v>0</v>
      </c>
      <c r="BF580" s="105">
        <f>IF($U$580="snížená",$N$580,0)</f>
        <v>0</v>
      </c>
      <c r="BG580" s="105">
        <f>IF($U$580="zákl. přenesená",$N$580,0)</f>
        <v>0</v>
      </c>
      <c r="BH580" s="105">
        <f>IF($U$580="sníž. přenesená",$N$580,0)</f>
        <v>0</v>
      </c>
      <c r="BI580" s="105">
        <f>IF($U$580="nulová",$N$580,0)</f>
        <v>0</v>
      </c>
      <c r="BJ580" s="64" t="s">
        <v>317</v>
      </c>
      <c r="BK580" s="105">
        <f>ROUND($L$580*$K$580,2)</f>
        <v>0</v>
      </c>
      <c r="BL580" s="64" t="s">
        <v>397</v>
      </c>
      <c r="BM580" s="64" t="s">
        <v>1255</v>
      </c>
    </row>
    <row r="581" spans="2:51" s="6" customFormat="1" ht="15.75" customHeight="1">
      <c r="B581" s="106"/>
      <c r="E581" s="107"/>
      <c r="F581" s="266" t="s">
        <v>479</v>
      </c>
      <c r="G581" s="267"/>
      <c r="H581" s="267"/>
      <c r="I581" s="267"/>
      <c r="K581" s="108"/>
      <c r="S581" s="106"/>
      <c r="T581" s="109"/>
      <c r="AA581" s="110"/>
      <c r="AT581" s="108" t="s">
        <v>473</v>
      </c>
      <c r="AU581" s="108" t="s">
        <v>370</v>
      </c>
      <c r="AV581" s="108" t="s">
        <v>317</v>
      </c>
      <c r="AW581" s="108" t="s">
        <v>420</v>
      </c>
      <c r="AX581" s="108" t="s">
        <v>363</v>
      </c>
      <c r="AY581" s="108" t="s">
        <v>465</v>
      </c>
    </row>
    <row r="582" spans="2:51" s="6" customFormat="1" ht="15.75" customHeight="1">
      <c r="B582" s="111"/>
      <c r="E582" s="112"/>
      <c r="F582" s="268" t="s">
        <v>1160</v>
      </c>
      <c r="G582" s="269"/>
      <c r="H582" s="269"/>
      <c r="I582" s="269"/>
      <c r="K582" s="114">
        <v>7.8</v>
      </c>
      <c r="S582" s="111"/>
      <c r="T582" s="115"/>
      <c r="AA582" s="116"/>
      <c r="AT582" s="112" t="s">
        <v>473</v>
      </c>
      <c r="AU582" s="112" t="s">
        <v>370</v>
      </c>
      <c r="AV582" s="112" t="s">
        <v>370</v>
      </c>
      <c r="AW582" s="112" t="s">
        <v>420</v>
      </c>
      <c r="AX582" s="112" t="s">
        <v>363</v>
      </c>
      <c r="AY582" s="112" t="s">
        <v>465</v>
      </c>
    </row>
    <row r="583" spans="2:51" s="6" customFormat="1" ht="15.75" customHeight="1">
      <c r="B583" s="111"/>
      <c r="E583" s="112"/>
      <c r="F583" s="268" t="s">
        <v>1161</v>
      </c>
      <c r="G583" s="269"/>
      <c r="H583" s="269"/>
      <c r="I583" s="269"/>
      <c r="K583" s="114">
        <v>4.4</v>
      </c>
      <c r="S583" s="111"/>
      <c r="T583" s="115"/>
      <c r="AA583" s="116"/>
      <c r="AT583" s="112" t="s">
        <v>473</v>
      </c>
      <c r="AU583" s="112" t="s">
        <v>370</v>
      </c>
      <c r="AV583" s="112" t="s">
        <v>370</v>
      </c>
      <c r="AW583" s="112" t="s">
        <v>420</v>
      </c>
      <c r="AX583" s="112" t="s">
        <v>363</v>
      </c>
      <c r="AY583" s="112" t="s">
        <v>465</v>
      </c>
    </row>
    <row r="584" spans="2:51" s="6" customFormat="1" ht="15.75" customHeight="1">
      <c r="B584" s="111"/>
      <c r="E584" s="112"/>
      <c r="F584" s="268" t="s">
        <v>1162</v>
      </c>
      <c r="G584" s="269"/>
      <c r="H584" s="269"/>
      <c r="I584" s="269"/>
      <c r="K584" s="114">
        <v>3.9</v>
      </c>
      <c r="S584" s="111"/>
      <c r="T584" s="115"/>
      <c r="AA584" s="116"/>
      <c r="AT584" s="112" t="s">
        <v>473</v>
      </c>
      <c r="AU584" s="112" t="s">
        <v>370</v>
      </c>
      <c r="AV584" s="112" t="s">
        <v>370</v>
      </c>
      <c r="AW584" s="112" t="s">
        <v>420</v>
      </c>
      <c r="AX584" s="112" t="s">
        <v>363</v>
      </c>
      <c r="AY584" s="112" t="s">
        <v>465</v>
      </c>
    </row>
    <row r="585" spans="2:51" s="6" customFormat="1" ht="15.75" customHeight="1">
      <c r="B585" s="111"/>
      <c r="E585" s="112"/>
      <c r="F585" s="268" t="s">
        <v>1163</v>
      </c>
      <c r="G585" s="269"/>
      <c r="H585" s="269"/>
      <c r="I585" s="269"/>
      <c r="K585" s="114">
        <v>11.5</v>
      </c>
      <c r="S585" s="111"/>
      <c r="T585" s="115"/>
      <c r="AA585" s="116"/>
      <c r="AT585" s="112" t="s">
        <v>473</v>
      </c>
      <c r="AU585" s="112" t="s">
        <v>370</v>
      </c>
      <c r="AV585" s="112" t="s">
        <v>370</v>
      </c>
      <c r="AW585" s="112" t="s">
        <v>420</v>
      </c>
      <c r="AX585" s="112" t="s">
        <v>363</v>
      </c>
      <c r="AY585" s="112" t="s">
        <v>465</v>
      </c>
    </row>
    <row r="586" spans="2:51" s="6" customFormat="1" ht="15.75" customHeight="1">
      <c r="B586" s="111"/>
      <c r="E586" s="112"/>
      <c r="F586" s="268" t="s">
        <v>1164</v>
      </c>
      <c r="G586" s="269"/>
      <c r="H586" s="269"/>
      <c r="I586" s="269"/>
      <c r="K586" s="114">
        <v>3.9</v>
      </c>
      <c r="S586" s="111"/>
      <c r="T586" s="115"/>
      <c r="AA586" s="116"/>
      <c r="AT586" s="112" t="s">
        <v>473</v>
      </c>
      <c r="AU586" s="112" t="s">
        <v>370</v>
      </c>
      <c r="AV586" s="112" t="s">
        <v>370</v>
      </c>
      <c r="AW586" s="112" t="s">
        <v>420</v>
      </c>
      <c r="AX586" s="112" t="s">
        <v>363</v>
      </c>
      <c r="AY586" s="112" t="s">
        <v>465</v>
      </c>
    </row>
    <row r="587" spans="2:51" s="6" customFormat="1" ht="15.75" customHeight="1">
      <c r="B587" s="111"/>
      <c r="E587" s="112"/>
      <c r="F587" s="268" t="s">
        <v>1256</v>
      </c>
      <c r="G587" s="269"/>
      <c r="H587" s="269"/>
      <c r="I587" s="269"/>
      <c r="K587" s="114">
        <v>4.2</v>
      </c>
      <c r="S587" s="111"/>
      <c r="T587" s="115"/>
      <c r="AA587" s="116"/>
      <c r="AT587" s="112" t="s">
        <v>473</v>
      </c>
      <c r="AU587" s="112" t="s">
        <v>370</v>
      </c>
      <c r="AV587" s="112" t="s">
        <v>370</v>
      </c>
      <c r="AW587" s="112" t="s">
        <v>420</v>
      </c>
      <c r="AX587" s="112" t="s">
        <v>363</v>
      </c>
      <c r="AY587" s="112" t="s">
        <v>465</v>
      </c>
    </row>
    <row r="588" spans="2:51" s="6" customFormat="1" ht="15.75" customHeight="1">
      <c r="B588" s="106"/>
      <c r="E588" s="108"/>
      <c r="F588" s="266" t="s">
        <v>496</v>
      </c>
      <c r="G588" s="267"/>
      <c r="H588" s="267"/>
      <c r="I588" s="267"/>
      <c r="K588" s="108"/>
      <c r="S588" s="106"/>
      <c r="T588" s="109"/>
      <c r="AA588" s="110"/>
      <c r="AT588" s="108" t="s">
        <v>473</v>
      </c>
      <c r="AU588" s="108" t="s">
        <v>370</v>
      </c>
      <c r="AV588" s="108" t="s">
        <v>317</v>
      </c>
      <c r="AW588" s="108" t="s">
        <v>420</v>
      </c>
      <c r="AX588" s="108" t="s">
        <v>363</v>
      </c>
      <c r="AY588" s="108" t="s">
        <v>465</v>
      </c>
    </row>
    <row r="589" spans="2:51" s="6" customFormat="1" ht="15.75" customHeight="1">
      <c r="B589" s="111"/>
      <c r="E589" s="112"/>
      <c r="F589" s="268" t="s">
        <v>1257</v>
      </c>
      <c r="G589" s="269"/>
      <c r="H589" s="269"/>
      <c r="I589" s="269"/>
      <c r="K589" s="114">
        <v>3.9</v>
      </c>
      <c r="S589" s="111"/>
      <c r="T589" s="115"/>
      <c r="AA589" s="116"/>
      <c r="AT589" s="112" t="s">
        <v>473</v>
      </c>
      <c r="AU589" s="112" t="s">
        <v>370</v>
      </c>
      <c r="AV589" s="112" t="s">
        <v>370</v>
      </c>
      <c r="AW589" s="112" t="s">
        <v>420</v>
      </c>
      <c r="AX589" s="112" t="s">
        <v>363</v>
      </c>
      <c r="AY589" s="112" t="s">
        <v>465</v>
      </c>
    </row>
    <row r="590" spans="2:51" s="6" customFormat="1" ht="15.75" customHeight="1">
      <c r="B590" s="117"/>
      <c r="E590" s="118"/>
      <c r="F590" s="270" t="s">
        <v>498</v>
      </c>
      <c r="G590" s="271"/>
      <c r="H590" s="271"/>
      <c r="I590" s="271"/>
      <c r="K590" s="119">
        <v>39.6</v>
      </c>
      <c r="S590" s="117"/>
      <c r="T590" s="120"/>
      <c r="AA590" s="121"/>
      <c r="AT590" s="118" t="s">
        <v>473</v>
      </c>
      <c r="AU590" s="118" t="s">
        <v>370</v>
      </c>
      <c r="AV590" s="118" t="s">
        <v>470</v>
      </c>
      <c r="AW590" s="118" t="s">
        <v>420</v>
      </c>
      <c r="AX590" s="118" t="s">
        <v>317</v>
      </c>
      <c r="AY590" s="118" t="s">
        <v>465</v>
      </c>
    </row>
    <row r="591" spans="2:65" s="6" customFormat="1" ht="27" customHeight="1">
      <c r="B591" s="19"/>
      <c r="C591" s="96" t="s">
        <v>1258</v>
      </c>
      <c r="D591" s="96" t="s">
        <v>466</v>
      </c>
      <c r="E591" s="97" t="s">
        <v>1259</v>
      </c>
      <c r="F591" s="262" t="s">
        <v>1260</v>
      </c>
      <c r="G591" s="263"/>
      <c r="H591" s="263"/>
      <c r="I591" s="263"/>
      <c r="J591" s="99" t="s">
        <v>696</v>
      </c>
      <c r="K591" s="126"/>
      <c r="L591" s="264"/>
      <c r="M591" s="263"/>
      <c r="N591" s="265">
        <f>ROUND($L$591*$K$591,2)</f>
        <v>0</v>
      </c>
      <c r="O591" s="263"/>
      <c r="P591" s="263"/>
      <c r="Q591" s="263"/>
      <c r="R591" s="216" t="s">
        <v>163</v>
      </c>
      <c r="S591" s="19"/>
      <c r="T591" s="101"/>
      <c r="U591" s="102" t="s">
        <v>333</v>
      </c>
      <c r="X591" s="103">
        <v>0</v>
      </c>
      <c r="Y591" s="103">
        <f>$X$591*$K$591</f>
        <v>0</v>
      </c>
      <c r="Z591" s="103">
        <v>0</v>
      </c>
      <c r="AA591" s="104">
        <f>$Z$591*$K$591</f>
        <v>0</v>
      </c>
      <c r="AR591" s="64" t="s">
        <v>397</v>
      </c>
      <c r="AT591" s="64" t="s">
        <v>466</v>
      </c>
      <c r="AU591" s="64" t="s">
        <v>370</v>
      </c>
      <c r="AY591" s="6" t="s">
        <v>465</v>
      </c>
      <c r="BE591" s="105">
        <f>IF($U$591="základní",$N$591,0)</f>
        <v>0</v>
      </c>
      <c r="BF591" s="105">
        <f>IF($U$591="snížená",$N$591,0)</f>
        <v>0</v>
      </c>
      <c r="BG591" s="105">
        <f>IF($U$591="zákl. přenesená",$N$591,0)</f>
        <v>0</v>
      </c>
      <c r="BH591" s="105">
        <f>IF($U$591="sníž. přenesená",$N$591,0)</f>
        <v>0</v>
      </c>
      <c r="BI591" s="105">
        <f>IF($U$591="nulová",$N$591,0)</f>
        <v>0</v>
      </c>
      <c r="BJ591" s="64" t="s">
        <v>317</v>
      </c>
      <c r="BK591" s="105">
        <f>ROUND($L$591*$K$591,2)</f>
        <v>0</v>
      </c>
      <c r="BL591" s="64" t="s">
        <v>397</v>
      </c>
      <c r="BM591" s="64" t="s">
        <v>1261</v>
      </c>
    </row>
    <row r="592" spans="2:63" s="87" customFormat="1" ht="30.75" customHeight="1">
      <c r="B592" s="88"/>
      <c r="D592" s="95" t="s">
        <v>440</v>
      </c>
      <c r="N592" s="276">
        <f>$BK$592</f>
        <v>0</v>
      </c>
      <c r="O592" s="277"/>
      <c r="P592" s="277"/>
      <c r="Q592" s="277"/>
      <c r="S592" s="88"/>
      <c r="T592" s="91"/>
      <c r="W592" s="92">
        <f>SUM($W$593:$W$606)</f>
        <v>0</v>
      </c>
      <c r="Y592" s="92">
        <f>SUM($Y$593:$Y$606)</f>
        <v>0.04878682</v>
      </c>
      <c r="AA592" s="93">
        <f>SUM($AA$593:$AA$606)</f>
        <v>0</v>
      </c>
      <c r="AR592" s="90" t="s">
        <v>370</v>
      </c>
      <c r="AT592" s="90" t="s">
        <v>362</v>
      </c>
      <c r="AU592" s="90" t="s">
        <v>317</v>
      </c>
      <c r="AY592" s="90" t="s">
        <v>465</v>
      </c>
      <c r="BK592" s="94">
        <f>SUM($BK$593:$BK$606)</f>
        <v>0</v>
      </c>
    </row>
    <row r="593" spans="2:65" s="6" customFormat="1" ht="39" customHeight="1">
      <c r="B593" s="19"/>
      <c r="C593" s="99" t="s">
        <v>1262</v>
      </c>
      <c r="D593" s="99" t="s">
        <v>466</v>
      </c>
      <c r="E593" s="97" t="s">
        <v>1263</v>
      </c>
      <c r="F593" s="262" t="s">
        <v>1264</v>
      </c>
      <c r="G593" s="263"/>
      <c r="H593" s="263"/>
      <c r="I593" s="263"/>
      <c r="J593" s="99" t="s">
        <v>477</v>
      </c>
      <c r="K593" s="100">
        <v>106.977</v>
      </c>
      <c r="L593" s="264"/>
      <c r="M593" s="263"/>
      <c r="N593" s="265">
        <f>ROUND($L$593*$K$593,2)</f>
        <v>0</v>
      </c>
      <c r="O593" s="263"/>
      <c r="P593" s="263"/>
      <c r="Q593" s="263"/>
      <c r="R593" s="216" t="s">
        <v>163</v>
      </c>
      <c r="S593" s="19"/>
      <c r="T593" s="101"/>
      <c r="U593" s="102" t="s">
        <v>333</v>
      </c>
      <c r="X593" s="103">
        <v>0.00026</v>
      </c>
      <c r="Y593" s="103">
        <f>$X$593*$K$593</f>
        <v>0.02781402</v>
      </c>
      <c r="Z593" s="103">
        <v>0</v>
      </c>
      <c r="AA593" s="104">
        <f>$Z$593*$K$593</f>
        <v>0</v>
      </c>
      <c r="AR593" s="64" t="s">
        <v>397</v>
      </c>
      <c r="AT593" s="64" t="s">
        <v>466</v>
      </c>
      <c r="AU593" s="64" t="s">
        <v>370</v>
      </c>
      <c r="AY593" s="64" t="s">
        <v>465</v>
      </c>
      <c r="BE593" s="105">
        <f>IF($U$593="základní",$N$593,0)</f>
        <v>0</v>
      </c>
      <c r="BF593" s="105">
        <f>IF($U$593="snížená",$N$593,0)</f>
        <v>0</v>
      </c>
      <c r="BG593" s="105">
        <f>IF($U$593="zákl. přenesená",$N$593,0)</f>
        <v>0</v>
      </c>
      <c r="BH593" s="105">
        <f>IF($U$593="sníž. přenesená",$N$593,0)</f>
        <v>0</v>
      </c>
      <c r="BI593" s="105">
        <f>IF($U$593="nulová",$N$593,0)</f>
        <v>0</v>
      </c>
      <c r="BJ593" s="64" t="s">
        <v>317</v>
      </c>
      <c r="BK593" s="105">
        <f>ROUND($L$593*$K$593,2)</f>
        <v>0</v>
      </c>
      <c r="BL593" s="64" t="s">
        <v>397</v>
      </c>
      <c r="BM593" s="64" t="s">
        <v>1265</v>
      </c>
    </row>
    <row r="594" spans="2:51" s="6" customFormat="1" ht="15.75" customHeight="1">
      <c r="B594" s="111"/>
      <c r="E594" s="113"/>
      <c r="F594" s="268" t="s">
        <v>1266</v>
      </c>
      <c r="G594" s="269"/>
      <c r="H594" s="269"/>
      <c r="I594" s="269"/>
      <c r="K594" s="114">
        <v>104.864</v>
      </c>
      <c r="S594" s="111"/>
      <c r="T594" s="115"/>
      <c r="AA594" s="116"/>
      <c r="AT594" s="112" t="s">
        <v>473</v>
      </c>
      <c r="AU594" s="112" t="s">
        <v>370</v>
      </c>
      <c r="AV594" s="112" t="s">
        <v>370</v>
      </c>
      <c r="AW594" s="112" t="s">
        <v>420</v>
      </c>
      <c r="AX594" s="112" t="s">
        <v>363</v>
      </c>
      <c r="AY594" s="112" t="s">
        <v>465</v>
      </c>
    </row>
    <row r="595" spans="2:51" s="6" customFormat="1" ht="15.75" customHeight="1">
      <c r="B595" s="111"/>
      <c r="E595" s="112"/>
      <c r="F595" s="268" t="s">
        <v>1267</v>
      </c>
      <c r="G595" s="269"/>
      <c r="H595" s="269"/>
      <c r="I595" s="269"/>
      <c r="K595" s="114">
        <v>0.928</v>
      </c>
      <c r="S595" s="111"/>
      <c r="T595" s="115"/>
      <c r="AA595" s="116"/>
      <c r="AT595" s="112" t="s">
        <v>473</v>
      </c>
      <c r="AU595" s="112" t="s">
        <v>370</v>
      </c>
      <c r="AV595" s="112" t="s">
        <v>370</v>
      </c>
      <c r="AW595" s="112" t="s">
        <v>420</v>
      </c>
      <c r="AX595" s="112" t="s">
        <v>363</v>
      </c>
      <c r="AY595" s="112" t="s">
        <v>465</v>
      </c>
    </row>
    <row r="596" spans="2:51" s="6" customFormat="1" ht="15.75" customHeight="1">
      <c r="B596" s="111"/>
      <c r="E596" s="112"/>
      <c r="F596" s="268" t="s">
        <v>1268</v>
      </c>
      <c r="G596" s="269"/>
      <c r="H596" s="269"/>
      <c r="I596" s="269"/>
      <c r="K596" s="114">
        <v>1.185</v>
      </c>
      <c r="S596" s="111"/>
      <c r="T596" s="115"/>
      <c r="AA596" s="116"/>
      <c r="AT596" s="112" t="s">
        <v>473</v>
      </c>
      <c r="AU596" s="112" t="s">
        <v>370</v>
      </c>
      <c r="AV596" s="112" t="s">
        <v>370</v>
      </c>
      <c r="AW596" s="112" t="s">
        <v>420</v>
      </c>
      <c r="AX596" s="112" t="s">
        <v>363</v>
      </c>
      <c r="AY596" s="112" t="s">
        <v>465</v>
      </c>
    </row>
    <row r="597" spans="2:51" s="6" customFormat="1" ht="15.75" customHeight="1">
      <c r="B597" s="117"/>
      <c r="E597" s="118"/>
      <c r="F597" s="270" t="s">
        <v>498</v>
      </c>
      <c r="G597" s="271"/>
      <c r="H597" s="271"/>
      <c r="I597" s="271"/>
      <c r="K597" s="119">
        <v>106.977</v>
      </c>
      <c r="S597" s="117"/>
      <c r="T597" s="120"/>
      <c r="AA597" s="121"/>
      <c r="AT597" s="118" t="s">
        <v>473</v>
      </c>
      <c r="AU597" s="118" t="s">
        <v>370</v>
      </c>
      <c r="AV597" s="118" t="s">
        <v>470</v>
      </c>
      <c r="AW597" s="118" t="s">
        <v>420</v>
      </c>
      <c r="AX597" s="118" t="s">
        <v>317</v>
      </c>
      <c r="AY597" s="118" t="s">
        <v>465</v>
      </c>
    </row>
    <row r="598" spans="2:65" s="6" customFormat="1" ht="27" customHeight="1">
      <c r="B598" s="19"/>
      <c r="C598" s="96" t="s">
        <v>1269</v>
      </c>
      <c r="D598" s="96" t="s">
        <v>466</v>
      </c>
      <c r="E598" s="97" t="s">
        <v>1270</v>
      </c>
      <c r="F598" s="262" t="s">
        <v>1271</v>
      </c>
      <c r="G598" s="263"/>
      <c r="H598" s="263"/>
      <c r="I598" s="263"/>
      <c r="J598" s="99" t="s">
        <v>477</v>
      </c>
      <c r="K598" s="100">
        <v>104.864</v>
      </c>
      <c r="L598" s="264"/>
      <c r="M598" s="263"/>
      <c r="N598" s="265">
        <f>ROUND($L$598*$K$598,2)</f>
        <v>0</v>
      </c>
      <c r="O598" s="263"/>
      <c r="P598" s="263"/>
      <c r="Q598" s="263"/>
      <c r="R598" s="216" t="s">
        <v>163</v>
      </c>
      <c r="S598" s="19"/>
      <c r="T598" s="101"/>
      <c r="U598" s="102" t="s">
        <v>333</v>
      </c>
      <c r="X598" s="103">
        <v>0.00015</v>
      </c>
      <c r="Y598" s="103">
        <f>$X$598*$K$598</f>
        <v>0.0157296</v>
      </c>
      <c r="Z598" s="103">
        <v>0</v>
      </c>
      <c r="AA598" s="104">
        <f>$Z$598*$K$598</f>
        <v>0</v>
      </c>
      <c r="AR598" s="64" t="s">
        <v>397</v>
      </c>
      <c r="AT598" s="64" t="s">
        <v>466</v>
      </c>
      <c r="AU598" s="64" t="s">
        <v>370</v>
      </c>
      <c r="AY598" s="6" t="s">
        <v>465</v>
      </c>
      <c r="BE598" s="105">
        <f>IF($U$598="základní",$N$598,0)</f>
        <v>0</v>
      </c>
      <c r="BF598" s="105">
        <f>IF($U$598="snížená",$N$598,0)</f>
        <v>0</v>
      </c>
      <c r="BG598" s="105">
        <f>IF($U$598="zákl. přenesená",$N$598,0)</f>
        <v>0</v>
      </c>
      <c r="BH598" s="105">
        <f>IF($U$598="sníž. přenesená",$N$598,0)</f>
        <v>0</v>
      </c>
      <c r="BI598" s="105">
        <f>IF($U$598="nulová",$N$598,0)</f>
        <v>0</v>
      </c>
      <c r="BJ598" s="64" t="s">
        <v>317</v>
      </c>
      <c r="BK598" s="105">
        <f>ROUND($L$598*$K$598,2)</f>
        <v>0</v>
      </c>
      <c r="BL598" s="64" t="s">
        <v>397</v>
      </c>
      <c r="BM598" s="64" t="s">
        <v>1272</v>
      </c>
    </row>
    <row r="599" spans="2:51" s="6" customFormat="1" ht="15.75" customHeight="1">
      <c r="B599" s="106"/>
      <c r="E599" s="107"/>
      <c r="F599" s="266" t="s">
        <v>1273</v>
      </c>
      <c r="G599" s="267"/>
      <c r="H599" s="267"/>
      <c r="I599" s="267"/>
      <c r="K599" s="108"/>
      <c r="S599" s="106"/>
      <c r="T599" s="109"/>
      <c r="AA599" s="110"/>
      <c r="AT599" s="108" t="s">
        <v>473</v>
      </c>
      <c r="AU599" s="108" t="s">
        <v>370</v>
      </c>
      <c r="AV599" s="108" t="s">
        <v>317</v>
      </c>
      <c r="AW599" s="108" t="s">
        <v>420</v>
      </c>
      <c r="AX599" s="108" t="s">
        <v>363</v>
      </c>
      <c r="AY599" s="108" t="s">
        <v>465</v>
      </c>
    </row>
    <row r="600" spans="2:51" s="6" customFormat="1" ht="15.75" customHeight="1">
      <c r="B600" s="111"/>
      <c r="E600" s="112"/>
      <c r="F600" s="268" t="s">
        <v>1274</v>
      </c>
      <c r="G600" s="269"/>
      <c r="H600" s="269"/>
      <c r="I600" s="269"/>
      <c r="K600" s="114">
        <v>12.584</v>
      </c>
      <c r="S600" s="111"/>
      <c r="T600" s="115"/>
      <c r="AA600" s="116"/>
      <c r="AT600" s="112" t="s">
        <v>473</v>
      </c>
      <c r="AU600" s="112" t="s">
        <v>370</v>
      </c>
      <c r="AV600" s="112" t="s">
        <v>370</v>
      </c>
      <c r="AW600" s="112" t="s">
        <v>420</v>
      </c>
      <c r="AX600" s="112" t="s">
        <v>363</v>
      </c>
      <c r="AY600" s="112" t="s">
        <v>465</v>
      </c>
    </row>
    <row r="601" spans="2:51" s="6" customFormat="1" ht="15.75" customHeight="1">
      <c r="B601" s="111"/>
      <c r="E601" s="112"/>
      <c r="F601" s="268" t="s">
        <v>1275</v>
      </c>
      <c r="G601" s="269"/>
      <c r="H601" s="269"/>
      <c r="I601" s="269"/>
      <c r="K601" s="114">
        <v>37.92</v>
      </c>
      <c r="S601" s="111"/>
      <c r="T601" s="115"/>
      <c r="AA601" s="116"/>
      <c r="AT601" s="112" t="s">
        <v>473</v>
      </c>
      <c r="AU601" s="112" t="s">
        <v>370</v>
      </c>
      <c r="AV601" s="112" t="s">
        <v>370</v>
      </c>
      <c r="AW601" s="112" t="s">
        <v>420</v>
      </c>
      <c r="AX601" s="112" t="s">
        <v>363</v>
      </c>
      <c r="AY601" s="112" t="s">
        <v>465</v>
      </c>
    </row>
    <row r="602" spans="2:51" s="6" customFormat="1" ht="15.75" customHeight="1">
      <c r="B602" s="111"/>
      <c r="E602" s="112"/>
      <c r="F602" s="268" t="s">
        <v>1276</v>
      </c>
      <c r="G602" s="269"/>
      <c r="H602" s="269"/>
      <c r="I602" s="269"/>
      <c r="K602" s="114">
        <v>20.884</v>
      </c>
      <c r="S602" s="111"/>
      <c r="T602" s="115"/>
      <c r="AA602" s="116"/>
      <c r="AT602" s="112" t="s">
        <v>473</v>
      </c>
      <c r="AU602" s="112" t="s">
        <v>370</v>
      </c>
      <c r="AV602" s="112" t="s">
        <v>370</v>
      </c>
      <c r="AW602" s="112" t="s">
        <v>420</v>
      </c>
      <c r="AX602" s="112" t="s">
        <v>363</v>
      </c>
      <c r="AY602" s="112" t="s">
        <v>465</v>
      </c>
    </row>
    <row r="603" spans="2:51" s="6" customFormat="1" ht="15.75" customHeight="1">
      <c r="B603" s="111"/>
      <c r="E603" s="112"/>
      <c r="F603" s="268" t="s">
        <v>1277</v>
      </c>
      <c r="G603" s="269"/>
      <c r="H603" s="269"/>
      <c r="I603" s="269"/>
      <c r="K603" s="114">
        <v>33.476</v>
      </c>
      <c r="S603" s="111"/>
      <c r="T603" s="115"/>
      <c r="AA603" s="116"/>
      <c r="AT603" s="112" t="s">
        <v>473</v>
      </c>
      <c r="AU603" s="112" t="s">
        <v>370</v>
      </c>
      <c r="AV603" s="112" t="s">
        <v>370</v>
      </c>
      <c r="AW603" s="112" t="s">
        <v>420</v>
      </c>
      <c r="AX603" s="112" t="s">
        <v>363</v>
      </c>
      <c r="AY603" s="112" t="s">
        <v>465</v>
      </c>
    </row>
    <row r="604" spans="2:51" s="6" customFormat="1" ht="15.75" customHeight="1">
      <c r="B604" s="117"/>
      <c r="E604" s="118" t="s">
        <v>387</v>
      </c>
      <c r="F604" s="270" t="s">
        <v>498</v>
      </c>
      <c r="G604" s="271"/>
      <c r="H604" s="271"/>
      <c r="I604" s="271"/>
      <c r="K604" s="119">
        <v>104.864</v>
      </c>
      <c r="S604" s="117"/>
      <c r="T604" s="120"/>
      <c r="AA604" s="121"/>
      <c r="AT604" s="118" t="s">
        <v>473</v>
      </c>
      <c r="AU604" s="118" t="s">
        <v>370</v>
      </c>
      <c r="AV604" s="118" t="s">
        <v>470</v>
      </c>
      <c r="AW604" s="118" t="s">
        <v>420</v>
      </c>
      <c r="AX604" s="118" t="s">
        <v>317</v>
      </c>
      <c r="AY604" s="118" t="s">
        <v>465</v>
      </c>
    </row>
    <row r="605" spans="2:65" s="6" customFormat="1" ht="15.75" customHeight="1">
      <c r="B605" s="19"/>
      <c r="C605" s="96" t="s">
        <v>1278</v>
      </c>
      <c r="D605" s="96" t="s">
        <v>466</v>
      </c>
      <c r="E605" s="97" t="s">
        <v>1279</v>
      </c>
      <c r="F605" s="262" t="s">
        <v>1280</v>
      </c>
      <c r="G605" s="263"/>
      <c r="H605" s="263"/>
      <c r="I605" s="263"/>
      <c r="J605" s="99" t="s">
        <v>477</v>
      </c>
      <c r="K605" s="100">
        <v>104.864</v>
      </c>
      <c r="L605" s="264"/>
      <c r="M605" s="263"/>
      <c r="N605" s="265">
        <f>ROUND($L$605*$K$605,2)</f>
        <v>0</v>
      </c>
      <c r="O605" s="263"/>
      <c r="P605" s="263"/>
      <c r="Q605" s="263"/>
      <c r="R605" s="216" t="s">
        <v>163</v>
      </c>
      <c r="S605" s="19"/>
      <c r="T605" s="101"/>
      <c r="U605" s="102" t="s">
        <v>333</v>
      </c>
      <c r="X605" s="103">
        <v>5E-05</v>
      </c>
      <c r="Y605" s="103">
        <f>$X$605*$K$605</f>
        <v>0.005243200000000001</v>
      </c>
      <c r="Z605" s="103">
        <v>0</v>
      </c>
      <c r="AA605" s="104">
        <f>$Z$605*$K$605</f>
        <v>0</v>
      </c>
      <c r="AR605" s="64" t="s">
        <v>397</v>
      </c>
      <c r="AT605" s="64" t="s">
        <v>466</v>
      </c>
      <c r="AU605" s="64" t="s">
        <v>370</v>
      </c>
      <c r="AY605" s="6" t="s">
        <v>465</v>
      </c>
      <c r="BE605" s="105">
        <f>IF($U$605="základní",$N$605,0)</f>
        <v>0</v>
      </c>
      <c r="BF605" s="105">
        <f>IF($U$605="snížená",$N$605,0)</f>
        <v>0</v>
      </c>
      <c r="BG605" s="105">
        <f>IF($U$605="zákl. přenesená",$N$605,0)</f>
        <v>0</v>
      </c>
      <c r="BH605" s="105">
        <f>IF($U$605="sníž. přenesená",$N$605,0)</f>
        <v>0</v>
      </c>
      <c r="BI605" s="105">
        <f>IF($U$605="nulová",$N$605,0)</f>
        <v>0</v>
      </c>
      <c r="BJ605" s="64" t="s">
        <v>317</v>
      </c>
      <c r="BK605" s="105">
        <f>ROUND($L$605*$K$605,2)</f>
        <v>0</v>
      </c>
      <c r="BL605" s="64" t="s">
        <v>397</v>
      </c>
      <c r="BM605" s="64" t="s">
        <v>1281</v>
      </c>
    </row>
    <row r="606" spans="2:51" s="6" customFormat="1" ht="15.75" customHeight="1">
      <c r="B606" s="111"/>
      <c r="E606" s="113"/>
      <c r="F606" s="268" t="s">
        <v>387</v>
      </c>
      <c r="G606" s="269"/>
      <c r="H606" s="269"/>
      <c r="I606" s="269"/>
      <c r="K606" s="114">
        <v>104.864</v>
      </c>
      <c r="S606" s="111"/>
      <c r="T606" s="115"/>
      <c r="AA606" s="116"/>
      <c r="AT606" s="112" t="s">
        <v>473</v>
      </c>
      <c r="AU606" s="112" t="s">
        <v>370</v>
      </c>
      <c r="AV606" s="112" t="s">
        <v>370</v>
      </c>
      <c r="AW606" s="112" t="s">
        <v>420</v>
      </c>
      <c r="AX606" s="112" t="s">
        <v>317</v>
      </c>
      <c r="AY606" s="112" t="s">
        <v>465</v>
      </c>
    </row>
    <row r="607" spans="2:63" s="87" customFormat="1" ht="30.75" customHeight="1">
      <c r="B607" s="88"/>
      <c r="D607" s="95" t="s">
        <v>441</v>
      </c>
      <c r="N607" s="276">
        <f>$BK$607</f>
        <v>0</v>
      </c>
      <c r="O607" s="277"/>
      <c r="P607" s="277"/>
      <c r="Q607" s="277"/>
      <c r="S607" s="88"/>
      <c r="T607" s="91"/>
      <c r="W607" s="92">
        <f>SUM($W$608:$W$668)</f>
        <v>0</v>
      </c>
      <c r="Y607" s="92">
        <f>SUM($Y$608:$Y$668)</f>
        <v>4.4184098</v>
      </c>
      <c r="AA607" s="93">
        <f>SUM($AA$608:$AA$668)</f>
        <v>1.07127103</v>
      </c>
      <c r="AR607" s="90" t="s">
        <v>370</v>
      </c>
      <c r="AT607" s="90" t="s">
        <v>362</v>
      </c>
      <c r="AU607" s="90" t="s">
        <v>317</v>
      </c>
      <c r="AY607" s="90" t="s">
        <v>465</v>
      </c>
      <c r="BK607" s="94">
        <f>SUM($BK$608:$BK$668)</f>
        <v>0</v>
      </c>
    </row>
    <row r="608" spans="2:65" s="6" customFormat="1" ht="15.75" customHeight="1">
      <c r="B608" s="19"/>
      <c r="C608" s="96" t="s">
        <v>1282</v>
      </c>
      <c r="D608" s="96" t="s">
        <v>466</v>
      </c>
      <c r="E608" s="97" t="s">
        <v>1283</v>
      </c>
      <c r="F608" s="262" t="s">
        <v>1284</v>
      </c>
      <c r="G608" s="263"/>
      <c r="H608" s="263"/>
      <c r="I608" s="263"/>
      <c r="J608" s="99" t="s">
        <v>477</v>
      </c>
      <c r="K608" s="100">
        <v>286.664</v>
      </c>
      <c r="L608" s="264"/>
      <c r="M608" s="263"/>
      <c r="N608" s="265">
        <f>ROUND($L$608*$K$608,2)</f>
        <v>0</v>
      </c>
      <c r="O608" s="263"/>
      <c r="P608" s="263"/>
      <c r="Q608" s="263"/>
      <c r="R608" s="98"/>
      <c r="S608" s="19"/>
      <c r="T608" s="101"/>
      <c r="U608" s="102" t="s">
        <v>333</v>
      </c>
      <c r="X608" s="103">
        <v>0</v>
      </c>
      <c r="Y608" s="103">
        <f>$X$608*$K$608</f>
        <v>0</v>
      </c>
      <c r="Z608" s="103">
        <v>0</v>
      </c>
      <c r="AA608" s="104">
        <f>$Z$608*$K$608</f>
        <v>0</v>
      </c>
      <c r="AR608" s="64" t="s">
        <v>397</v>
      </c>
      <c r="AT608" s="64" t="s">
        <v>466</v>
      </c>
      <c r="AU608" s="64" t="s">
        <v>370</v>
      </c>
      <c r="AY608" s="6" t="s">
        <v>465</v>
      </c>
      <c r="BE608" s="105">
        <f>IF($U$608="základní",$N$608,0)</f>
        <v>0</v>
      </c>
      <c r="BF608" s="105">
        <f>IF($U$608="snížená",$N$608,0)</f>
        <v>0</v>
      </c>
      <c r="BG608" s="105">
        <f>IF($U$608="zákl. přenesená",$N$608,0)</f>
        <v>0</v>
      </c>
      <c r="BH608" s="105">
        <f>IF($U$608="sníž. přenesená",$N$608,0)</f>
        <v>0</v>
      </c>
      <c r="BI608" s="105">
        <f>IF($U$608="nulová",$N$608,0)</f>
        <v>0</v>
      </c>
      <c r="BJ608" s="64" t="s">
        <v>317</v>
      </c>
      <c r="BK608" s="105">
        <f>ROUND($L$608*$K$608,2)</f>
        <v>0</v>
      </c>
      <c r="BL608" s="64" t="s">
        <v>397</v>
      </c>
      <c r="BM608" s="64" t="s">
        <v>1285</v>
      </c>
    </row>
    <row r="609" spans="2:51" s="6" customFormat="1" ht="15.75" customHeight="1">
      <c r="B609" s="111"/>
      <c r="E609" s="113"/>
      <c r="F609" s="268" t="s">
        <v>1286</v>
      </c>
      <c r="G609" s="269"/>
      <c r="H609" s="269"/>
      <c r="I609" s="269"/>
      <c r="K609" s="114">
        <v>155.2</v>
      </c>
      <c r="S609" s="111"/>
      <c r="T609" s="115"/>
      <c r="AA609" s="116"/>
      <c r="AT609" s="112" t="s">
        <v>473</v>
      </c>
      <c r="AU609" s="112" t="s">
        <v>370</v>
      </c>
      <c r="AV609" s="112" t="s">
        <v>370</v>
      </c>
      <c r="AW609" s="112" t="s">
        <v>420</v>
      </c>
      <c r="AX609" s="112" t="s">
        <v>363</v>
      </c>
      <c r="AY609" s="112" t="s">
        <v>465</v>
      </c>
    </row>
    <row r="610" spans="2:51" s="6" customFormat="1" ht="15.75" customHeight="1">
      <c r="B610" s="111"/>
      <c r="E610" s="112"/>
      <c r="F610" s="268" t="s">
        <v>1287</v>
      </c>
      <c r="G610" s="269"/>
      <c r="H610" s="269"/>
      <c r="I610" s="269"/>
      <c r="K610" s="114">
        <v>131.464</v>
      </c>
      <c r="S610" s="111"/>
      <c r="T610" s="115"/>
      <c r="AA610" s="116"/>
      <c r="AT610" s="112" t="s">
        <v>473</v>
      </c>
      <c r="AU610" s="112" t="s">
        <v>370</v>
      </c>
      <c r="AV610" s="112" t="s">
        <v>370</v>
      </c>
      <c r="AW610" s="112" t="s">
        <v>420</v>
      </c>
      <c r="AX610" s="112" t="s">
        <v>363</v>
      </c>
      <c r="AY610" s="112" t="s">
        <v>465</v>
      </c>
    </row>
    <row r="611" spans="2:51" s="6" customFormat="1" ht="15.75" customHeight="1">
      <c r="B611" s="117"/>
      <c r="E611" s="118"/>
      <c r="F611" s="270" t="s">
        <v>498</v>
      </c>
      <c r="G611" s="271"/>
      <c r="H611" s="271"/>
      <c r="I611" s="271"/>
      <c r="K611" s="119">
        <v>286.664</v>
      </c>
      <c r="S611" s="117"/>
      <c r="T611" s="120"/>
      <c r="AA611" s="121"/>
      <c r="AT611" s="118" t="s">
        <v>473</v>
      </c>
      <c r="AU611" s="118" t="s">
        <v>370</v>
      </c>
      <c r="AV611" s="118" t="s">
        <v>470</v>
      </c>
      <c r="AW611" s="118" t="s">
        <v>420</v>
      </c>
      <c r="AX611" s="118" t="s">
        <v>317</v>
      </c>
      <c r="AY611" s="118" t="s">
        <v>465</v>
      </c>
    </row>
    <row r="612" spans="2:65" s="6" customFormat="1" ht="15.75" customHeight="1">
      <c r="B612" s="19"/>
      <c r="C612" s="96" t="s">
        <v>1288</v>
      </c>
      <c r="D612" s="96" t="s">
        <v>466</v>
      </c>
      <c r="E612" s="97" t="s">
        <v>1289</v>
      </c>
      <c r="F612" s="262" t="s">
        <v>1290</v>
      </c>
      <c r="G612" s="263"/>
      <c r="H612" s="263"/>
      <c r="I612" s="263"/>
      <c r="J612" s="99" t="s">
        <v>477</v>
      </c>
      <c r="K612" s="100">
        <v>2943.999</v>
      </c>
      <c r="L612" s="264"/>
      <c r="M612" s="263"/>
      <c r="N612" s="265">
        <f>ROUND($L$612*$K$612,2)</f>
        <v>0</v>
      </c>
      <c r="O612" s="263"/>
      <c r="P612" s="263"/>
      <c r="Q612" s="263"/>
      <c r="R612" s="216" t="s">
        <v>163</v>
      </c>
      <c r="S612" s="19"/>
      <c r="T612" s="101"/>
      <c r="U612" s="102" t="s">
        <v>333</v>
      </c>
      <c r="X612" s="103">
        <v>0.001</v>
      </c>
      <c r="Y612" s="103">
        <f>$X$612*$K$612</f>
        <v>2.943999</v>
      </c>
      <c r="Z612" s="103">
        <v>0.00031</v>
      </c>
      <c r="AA612" s="104">
        <f>$Z$612*$K$612</f>
        <v>0.9126396899999999</v>
      </c>
      <c r="AR612" s="64" t="s">
        <v>397</v>
      </c>
      <c r="AT612" s="64" t="s">
        <v>466</v>
      </c>
      <c r="AU612" s="64" t="s">
        <v>370</v>
      </c>
      <c r="AY612" s="6" t="s">
        <v>465</v>
      </c>
      <c r="BE612" s="105">
        <f>IF($U$612="základní",$N$612,0)</f>
        <v>0</v>
      </c>
      <c r="BF612" s="105">
        <f>IF($U$612="snížená",$N$612,0)</f>
        <v>0</v>
      </c>
      <c r="BG612" s="105">
        <f>IF($U$612="zákl. přenesená",$N$612,0)</f>
        <v>0</v>
      </c>
      <c r="BH612" s="105">
        <f>IF($U$612="sníž. přenesená",$N$612,0)</f>
        <v>0</v>
      </c>
      <c r="BI612" s="105">
        <f>IF($U$612="nulová",$N$612,0)</f>
        <v>0</v>
      </c>
      <c r="BJ612" s="64" t="s">
        <v>317</v>
      </c>
      <c r="BK612" s="105">
        <f>ROUND($L$612*$K$612,2)</f>
        <v>0</v>
      </c>
      <c r="BL612" s="64" t="s">
        <v>397</v>
      </c>
      <c r="BM612" s="64" t="s">
        <v>1291</v>
      </c>
    </row>
    <row r="613" spans="2:51" s="6" customFormat="1" ht="15.75" customHeight="1">
      <c r="B613" s="111"/>
      <c r="E613" s="113"/>
      <c r="F613" s="268" t="s">
        <v>381</v>
      </c>
      <c r="G613" s="269"/>
      <c r="H613" s="269"/>
      <c r="I613" s="269"/>
      <c r="K613" s="114">
        <v>2943.999</v>
      </c>
      <c r="S613" s="111"/>
      <c r="T613" s="115"/>
      <c r="AA613" s="116"/>
      <c r="AT613" s="112" t="s">
        <v>473</v>
      </c>
      <c r="AU613" s="112" t="s">
        <v>370</v>
      </c>
      <c r="AV613" s="112" t="s">
        <v>370</v>
      </c>
      <c r="AW613" s="112" t="s">
        <v>420</v>
      </c>
      <c r="AX613" s="112" t="s">
        <v>317</v>
      </c>
      <c r="AY613" s="112" t="s">
        <v>465</v>
      </c>
    </row>
    <row r="614" spans="2:65" s="6" customFormat="1" ht="27" customHeight="1">
      <c r="B614" s="19"/>
      <c r="C614" s="96" t="s">
        <v>1292</v>
      </c>
      <c r="D614" s="96" t="s">
        <v>466</v>
      </c>
      <c r="E614" s="97" t="s">
        <v>1293</v>
      </c>
      <c r="F614" s="262" t="s">
        <v>1294</v>
      </c>
      <c r="G614" s="263"/>
      <c r="H614" s="263"/>
      <c r="I614" s="263"/>
      <c r="J614" s="99" t="s">
        <v>477</v>
      </c>
      <c r="K614" s="100">
        <v>511.714</v>
      </c>
      <c r="L614" s="264"/>
      <c r="M614" s="263"/>
      <c r="N614" s="265">
        <f>ROUND($L$614*$K$614,2)</f>
        <v>0</v>
      </c>
      <c r="O614" s="263"/>
      <c r="P614" s="263"/>
      <c r="Q614" s="263"/>
      <c r="R614" s="216" t="s">
        <v>163</v>
      </c>
      <c r="S614" s="19"/>
      <c r="T614" s="101"/>
      <c r="U614" s="102" t="s">
        <v>333</v>
      </c>
      <c r="X614" s="103">
        <v>0.001</v>
      </c>
      <c r="Y614" s="103">
        <f>$X$614*$K$614</f>
        <v>0.511714</v>
      </c>
      <c r="Z614" s="103">
        <v>0.00031</v>
      </c>
      <c r="AA614" s="104">
        <f>$Z$614*$K$614</f>
        <v>0.15863134</v>
      </c>
      <c r="AR614" s="64" t="s">
        <v>397</v>
      </c>
      <c r="AT614" s="64" t="s">
        <v>466</v>
      </c>
      <c r="AU614" s="64" t="s">
        <v>370</v>
      </c>
      <c r="AY614" s="6" t="s">
        <v>465</v>
      </c>
      <c r="BE614" s="105">
        <f>IF($U$614="základní",$N$614,0)</f>
        <v>0</v>
      </c>
      <c r="BF614" s="105">
        <f>IF($U$614="snížená",$N$614,0)</f>
        <v>0</v>
      </c>
      <c r="BG614" s="105">
        <f>IF($U$614="zákl. přenesená",$N$614,0)</f>
        <v>0</v>
      </c>
      <c r="BH614" s="105">
        <f>IF($U$614="sníž. přenesená",$N$614,0)</f>
        <v>0</v>
      </c>
      <c r="BI614" s="105">
        <f>IF($U$614="nulová",$N$614,0)</f>
        <v>0</v>
      </c>
      <c r="BJ614" s="64" t="s">
        <v>317</v>
      </c>
      <c r="BK614" s="105">
        <f>ROUND($L$614*$K$614,2)</f>
        <v>0</v>
      </c>
      <c r="BL614" s="64" t="s">
        <v>397</v>
      </c>
      <c r="BM614" s="64" t="s">
        <v>1295</v>
      </c>
    </row>
    <row r="615" spans="2:51" s="6" customFormat="1" ht="15.75" customHeight="1">
      <c r="B615" s="111"/>
      <c r="E615" s="113"/>
      <c r="F615" s="268" t="s">
        <v>385</v>
      </c>
      <c r="G615" s="269"/>
      <c r="H615" s="269"/>
      <c r="I615" s="269"/>
      <c r="K615" s="114">
        <v>511.714</v>
      </c>
      <c r="S615" s="111"/>
      <c r="T615" s="115"/>
      <c r="AA615" s="116"/>
      <c r="AT615" s="112" t="s">
        <v>473</v>
      </c>
      <c r="AU615" s="112" t="s">
        <v>370</v>
      </c>
      <c r="AV615" s="112" t="s">
        <v>370</v>
      </c>
      <c r="AW615" s="112" t="s">
        <v>420</v>
      </c>
      <c r="AX615" s="112" t="s">
        <v>317</v>
      </c>
      <c r="AY615" s="112" t="s">
        <v>465</v>
      </c>
    </row>
    <row r="616" spans="2:65" s="6" customFormat="1" ht="27" customHeight="1">
      <c r="B616" s="19"/>
      <c r="C616" s="96" t="s">
        <v>1296</v>
      </c>
      <c r="D616" s="96" t="s">
        <v>466</v>
      </c>
      <c r="E616" s="97" t="s">
        <v>0</v>
      </c>
      <c r="F616" s="262" t="s">
        <v>1</v>
      </c>
      <c r="G616" s="263"/>
      <c r="H616" s="263"/>
      <c r="I616" s="263"/>
      <c r="J616" s="99" t="s">
        <v>477</v>
      </c>
      <c r="K616" s="100">
        <v>1176.6</v>
      </c>
      <c r="L616" s="264"/>
      <c r="M616" s="263"/>
      <c r="N616" s="265">
        <f>ROUND($L$616*$K$616,2)</f>
        <v>0</v>
      </c>
      <c r="O616" s="263"/>
      <c r="P616" s="263"/>
      <c r="Q616" s="263"/>
      <c r="R616" s="216" t="s">
        <v>163</v>
      </c>
      <c r="S616" s="19"/>
      <c r="T616" s="101"/>
      <c r="U616" s="102" t="s">
        <v>333</v>
      </c>
      <c r="X616" s="103">
        <v>0</v>
      </c>
      <c r="Y616" s="103">
        <f>$X$616*$K$616</f>
        <v>0</v>
      </c>
      <c r="Z616" s="103">
        <v>0</v>
      </c>
      <c r="AA616" s="104">
        <f>$Z$616*$K$616</f>
        <v>0</v>
      </c>
      <c r="AR616" s="64" t="s">
        <v>397</v>
      </c>
      <c r="AT616" s="64" t="s">
        <v>466</v>
      </c>
      <c r="AU616" s="64" t="s">
        <v>370</v>
      </c>
      <c r="AY616" s="6" t="s">
        <v>465</v>
      </c>
      <c r="BE616" s="105">
        <f>IF($U$616="základní",$N$616,0)</f>
        <v>0</v>
      </c>
      <c r="BF616" s="105">
        <f>IF($U$616="snížená",$N$616,0)</f>
        <v>0</v>
      </c>
      <c r="BG616" s="105">
        <f>IF($U$616="zákl. přenesená",$N$616,0)</f>
        <v>0</v>
      </c>
      <c r="BH616" s="105">
        <f>IF($U$616="sníž. přenesená",$N$616,0)</f>
        <v>0</v>
      </c>
      <c r="BI616" s="105">
        <f>IF($U$616="nulová",$N$616,0)</f>
        <v>0</v>
      </c>
      <c r="BJ616" s="64" t="s">
        <v>317</v>
      </c>
      <c r="BK616" s="105">
        <f>ROUND($L$616*$K$616,2)</f>
        <v>0</v>
      </c>
      <c r="BL616" s="64" t="s">
        <v>397</v>
      </c>
      <c r="BM616" s="64" t="s">
        <v>2</v>
      </c>
    </row>
    <row r="617" spans="2:51" s="6" customFormat="1" ht="15.75" customHeight="1">
      <c r="B617" s="111"/>
      <c r="E617" s="113"/>
      <c r="F617" s="268" t="s">
        <v>578</v>
      </c>
      <c r="G617" s="269"/>
      <c r="H617" s="269"/>
      <c r="I617" s="269"/>
      <c r="K617" s="114">
        <v>196.1</v>
      </c>
      <c r="S617" s="111"/>
      <c r="T617" s="115"/>
      <c r="AA617" s="116"/>
      <c r="AT617" s="112" t="s">
        <v>473</v>
      </c>
      <c r="AU617" s="112" t="s">
        <v>370</v>
      </c>
      <c r="AV617" s="112" t="s">
        <v>370</v>
      </c>
      <c r="AW617" s="112" t="s">
        <v>420</v>
      </c>
      <c r="AX617" s="112" t="s">
        <v>363</v>
      </c>
      <c r="AY617" s="112" t="s">
        <v>465</v>
      </c>
    </row>
    <row r="618" spans="2:51" s="6" customFormat="1" ht="15.75" customHeight="1">
      <c r="B618" s="111"/>
      <c r="E618" s="112"/>
      <c r="F618" s="268" t="s">
        <v>3</v>
      </c>
      <c r="G618" s="269"/>
      <c r="H618" s="269"/>
      <c r="I618" s="269"/>
      <c r="K618" s="114">
        <v>980.5</v>
      </c>
      <c r="S618" s="111"/>
      <c r="T618" s="115"/>
      <c r="AA618" s="116"/>
      <c r="AT618" s="112" t="s">
        <v>473</v>
      </c>
      <c r="AU618" s="112" t="s">
        <v>370</v>
      </c>
      <c r="AV618" s="112" t="s">
        <v>370</v>
      </c>
      <c r="AW618" s="112" t="s">
        <v>420</v>
      </c>
      <c r="AX618" s="112" t="s">
        <v>363</v>
      </c>
      <c r="AY618" s="112" t="s">
        <v>465</v>
      </c>
    </row>
    <row r="619" spans="2:51" s="6" customFormat="1" ht="15.75" customHeight="1">
      <c r="B619" s="117"/>
      <c r="E619" s="118"/>
      <c r="F619" s="270" t="s">
        <v>498</v>
      </c>
      <c r="G619" s="271"/>
      <c r="H619" s="271"/>
      <c r="I619" s="271"/>
      <c r="K619" s="119">
        <v>1176.6</v>
      </c>
      <c r="S619" s="117"/>
      <c r="T619" s="120"/>
      <c r="AA619" s="121"/>
      <c r="AT619" s="118" t="s">
        <v>473</v>
      </c>
      <c r="AU619" s="118" t="s">
        <v>370</v>
      </c>
      <c r="AV619" s="118" t="s">
        <v>470</v>
      </c>
      <c r="AW619" s="118" t="s">
        <v>420</v>
      </c>
      <c r="AX619" s="118" t="s">
        <v>317</v>
      </c>
      <c r="AY619" s="118" t="s">
        <v>465</v>
      </c>
    </row>
    <row r="620" spans="2:65" s="6" customFormat="1" ht="27" customHeight="1">
      <c r="B620" s="19"/>
      <c r="C620" s="122" t="s">
        <v>4</v>
      </c>
      <c r="D620" s="122" t="s">
        <v>523</v>
      </c>
      <c r="E620" s="123" t="s">
        <v>5</v>
      </c>
      <c r="F620" s="272" t="s">
        <v>6</v>
      </c>
      <c r="G620" s="273"/>
      <c r="H620" s="273"/>
      <c r="I620" s="273"/>
      <c r="J620" s="124" t="s">
        <v>477</v>
      </c>
      <c r="K620" s="125">
        <v>1235.43</v>
      </c>
      <c r="L620" s="274"/>
      <c r="M620" s="273"/>
      <c r="N620" s="275">
        <f>ROUND($L$620*$K$620,2)</f>
        <v>0</v>
      </c>
      <c r="O620" s="263"/>
      <c r="P620" s="263"/>
      <c r="Q620" s="263"/>
      <c r="R620" s="216" t="s">
        <v>163</v>
      </c>
      <c r="S620" s="19"/>
      <c r="T620" s="101"/>
      <c r="U620" s="102" t="s">
        <v>333</v>
      </c>
      <c r="X620" s="103">
        <v>1E-06</v>
      </c>
      <c r="Y620" s="103">
        <f>$X$620*$K$620</f>
        <v>0.00123543</v>
      </c>
      <c r="Z620" s="103">
        <v>0</v>
      </c>
      <c r="AA620" s="104">
        <f>$Z$620*$K$620</f>
        <v>0</v>
      </c>
      <c r="AR620" s="64" t="s">
        <v>698</v>
      </c>
      <c r="AT620" s="64" t="s">
        <v>523</v>
      </c>
      <c r="AU620" s="64" t="s">
        <v>370</v>
      </c>
      <c r="AY620" s="6" t="s">
        <v>465</v>
      </c>
      <c r="BE620" s="105">
        <f>IF($U$620="základní",$N$620,0)</f>
        <v>0</v>
      </c>
      <c r="BF620" s="105">
        <f>IF($U$620="snížená",$N$620,0)</f>
        <v>0</v>
      </c>
      <c r="BG620" s="105">
        <f>IF($U$620="zákl. přenesená",$N$620,0)</f>
        <v>0</v>
      </c>
      <c r="BH620" s="105">
        <f>IF($U$620="sníž. přenesená",$N$620,0)</f>
        <v>0</v>
      </c>
      <c r="BI620" s="105">
        <f>IF($U$620="nulová",$N$620,0)</f>
        <v>0</v>
      </c>
      <c r="BJ620" s="64" t="s">
        <v>317</v>
      </c>
      <c r="BK620" s="105">
        <f>ROUND($L$620*$K$620,2)</f>
        <v>0</v>
      </c>
      <c r="BL620" s="64" t="s">
        <v>397</v>
      </c>
      <c r="BM620" s="64" t="s">
        <v>7</v>
      </c>
    </row>
    <row r="621" spans="2:51" s="6" customFormat="1" ht="15.75" customHeight="1">
      <c r="B621" s="111"/>
      <c r="E621" s="113"/>
      <c r="F621" s="268" t="s">
        <v>8</v>
      </c>
      <c r="G621" s="269"/>
      <c r="H621" s="269"/>
      <c r="I621" s="269"/>
      <c r="K621" s="114">
        <v>1235.43</v>
      </c>
      <c r="S621" s="111"/>
      <c r="T621" s="115"/>
      <c r="AA621" s="116"/>
      <c r="AT621" s="112" t="s">
        <v>473</v>
      </c>
      <c r="AU621" s="112" t="s">
        <v>370</v>
      </c>
      <c r="AV621" s="112" t="s">
        <v>370</v>
      </c>
      <c r="AW621" s="112" t="s">
        <v>420</v>
      </c>
      <c r="AX621" s="112" t="s">
        <v>317</v>
      </c>
      <c r="AY621" s="112" t="s">
        <v>465</v>
      </c>
    </row>
    <row r="622" spans="2:65" s="6" customFormat="1" ht="27" customHeight="1">
      <c r="B622" s="19"/>
      <c r="C622" s="96" t="s">
        <v>9</v>
      </c>
      <c r="D622" s="96" t="s">
        <v>466</v>
      </c>
      <c r="E622" s="97" t="s">
        <v>10</v>
      </c>
      <c r="F622" s="262" t="s">
        <v>11</v>
      </c>
      <c r="G622" s="263"/>
      <c r="H622" s="263"/>
      <c r="I622" s="263"/>
      <c r="J622" s="99" t="s">
        <v>477</v>
      </c>
      <c r="K622" s="100">
        <v>106.2</v>
      </c>
      <c r="L622" s="264"/>
      <c r="M622" s="263"/>
      <c r="N622" s="265">
        <f>ROUND($L$622*$K$622,2)</f>
        <v>0</v>
      </c>
      <c r="O622" s="263"/>
      <c r="P622" s="263"/>
      <c r="Q622" s="263"/>
      <c r="R622" s="216" t="s">
        <v>163</v>
      </c>
      <c r="S622" s="19"/>
      <c r="T622" s="101"/>
      <c r="U622" s="102" t="s">
        <v>333</v>
      </c>
      <c r="X622" s="103">
        <v>0</v>
      </c>
      <c r="Y622" s="103">
        <f>$X$622*$K$622</f>
        <v>0</v>
      </c>
      <c r="Z622" s="103">
        <v>0</v>
      </c>
      <c r="AA622" s="104">
        <f>$Z$622*$K$622</f>
        <v>0</v>
      </c>
      <c r="AR622" s="64" t="s">
        <v>397</v>
      </c>
      <c r="AT622" s="64" t="s">
        <v>466</v>
      </c>
      <c r="AU622" s="64" t="s">
        <v>370</v>
      </c>
      <c r="AY622" s="6" t="s">
        <v>465</v>
      </c>
      <c r="BE622" s="105">
        <f>IF($U$622="základní",$N$622,0)</f>
        <v>0</v>
      </c>
      <c r="BF622" s="105">
        <f>IF($U$622="snížená",$N$622,0)</f>
        <v>0</v>
      </c>
      <c r="BG622" s="105">
        <f>IF($U$622="zákl. přenesená",$N$622,0)</f>
        <v>0</v>
      </c>
      <c r="BH622" s="105">
        <f>IF($U$622="sníž. přenesená",$N$622,0)</f>
        <v>0</v>
      </c>
      <c r="BI622" s="105">
        <f>IF($U$622="nulová",$N$622,0)</f>
        <v>0</v>
      </c>
      <c r="BJ622" s="64" t="s">
        <v>317</v>
      </c>
      <c r="BK622" s="105">
        <f>ROUND($L$622*$K$622,2)</f>
        <v>0</v>
      </c>
      <c r="BL622" s="64" t="s">
        <v>397</v>
      </c>
      <c r="BM622" s="64" t="s">
        <v>12</v>
      </c>
    </row>
    <row r="623" spans="2:51" s="6" customFormat="1" ht="15.75" customHeight="1">
      <c r="B623" s="111"/>
      <c r="E623" s="113"/>
      <c r="F623" s="268" t="s">
        <v>583</v>
      </c>
      <c r="G623" s="269"/>
      <c r="H623" s="269"/>
      <c r="I623" s="269"/>
      <c r="K623" s="114">
        <v>106.2</v>
      </c>
      <c r="S623" s="111"/>
      <c r="T623" s="115"/>
      <c r="AA623" s="116"/>
      <c r="AT623" s="112" t="s">
        <v>473</v>
      </c>
      <c r="AU623" s="112" t="s">
        <v>370</v>
      </c>
      <c r="AV623" s="112" t="s">
        <v>370</v>
      </c>
      <c r="AW623" s="112" t="s">
        <v>420</v>
      </c>
      <c r="AX623" s="112" t="s">
        <v>317</v>
      </c>
      <c r="AY623" s="112" t="s">
        <v>465</v>
      </c>
    </row>
    <row r="624" spans="2:65" s="6" customFormat="1" ht="27" customHeight="1">
      <c r="B624" s="19"/>
      <c r="C624" s="122" t="s">
        <v>13</v>
      </c>
      <c r="D624" s="122" t="s">
        <v>523</v>
      </c>
      <c r="E624" s="123" t="s">
        <v>5</v>
      </c>
      <c r="F624" s="272" t="s">
        <v>6</v>
      </c>
      <c r="G624" s="273"/>
      <c r="H624" s="273"/>
      <c r="I624" s="273"/>
      <c r="J624" s="124" t="s">
        <v>477</v>
      </c>
      <c r="K624" s="125">
        <v>111.51</v>
      </c>
      <c r="L624" s="274"/>
      <c r="M624" s="273"/>
      <c r="N624" s="275">
        <f>ROUND($L$624*$K$624,2)</f>
        <v>0</v>
      </c>
      <c r="O624" s="263"/>
      <c r="P624" s="263"/>
      <c r="Q624" s="263"/>
      <c r="R624" s="216" t="s">
        <v>163</v>
      </c>
      <c r="S624" s="19"/>
      <c r="T624" s="101"/>
      <c r="U624" s="102" t="s">
        <v>333</v>
      </c>
      <c r="X624" s="103">
        <v>1E-06</v>
      </c>
      <c r="Y624" s="103">
        <f>$X$624*$K$624</f>
        <v>0.00011151</v>
      </c>
      <c r="Z624" s="103">
        <v>0</v>
      </c>
      <c r="AA624" s="104">
        <f>$Z$624*$K$624</f>
        <v>0</v>
      </c>
      <c r="AR624" s="64" t="s">
        <v>698</v>
      </c>
      <c r="AT624" s="64" t="s">
        <v>523</v>
      </c>
      <c r="AU624" s="64" t="s">
        <v>370</v>
      </c>
      <c r="AY624" s="6" t="s">
        <v>465</v>
      </c>
      <c r="BE624" s="105">
        <f>IF($U$624="základní",$N$624,0)</f>
        <v>0</v>
      </c>
      <c r="BF624" s="105">
        <f>IF($U$624="snížená",$N$624,0)</f>
        <v>0</v>
      </c>
      <c r="BG624" s="105">
        <f>IF($U$624="zákl. přenesená",$N$624,0)</f>
        <v>0</v>
      </c>
      <c r="BH624" s="105">
        <f>IF($U$624="sníž. přenesená",$N$624,0)</f>
        <v>0</v>
      </c>
      <c r="BI624" s="105">
        <f>IF($U$624="nulová",$N$624,0)</f>
        <v>0</v>
      </c>
      <c r="BJ624" s="64" t="s">
        <v>317</v>
      </c>
      <c r="BK624" s="105">
        <f>ROUND($L$624*$K$624,2)</f>
        <v>0</v>
      </c>
      <c r="BL624" s="64" t="s">
        <v>397</v>
      </c>
      <c r="BM624" s="64" t="s">
        <v>14</v>
      </c>
    </row>
    <row r="625" spans="2:51" s="6" customFormat="1" ht="15.75" customHeight="1">
      <c r="B625" s="111"/>
      <c r="E625" s="113"/>
      <c r="F625" s="268" t="s">
        <v>15</v>
      </c>
      <c r="G625" s="269"/>
      <c r="H625" s="269"/>
      <c r="I625" s="269"/>
      <c r="K625" s="114">
        <v>111.51</v>
      </c>
      <c r="S625" s="111"/>
      <c r="T625" s="115"/>
      <c r="AA625" s="116"/>
      <c r="AT625" s="112" t="s">
        <v>473</v>
      </c>
      <c r="AU625" s="112" t="s">
        <v>370</v>
      </c>
      <c r="AV625" s="112" t="s">
        <v>370</v>
      </c>
      <c r="AW625" s="112" t="s">
        <v>420</v>
      </c>
      <c r="AX625" s="112" t="s">
        <v>317</v>
      </c>
      <c r="AY625" s="112" t="s">
        <v>465</v>
      </c>
    </row>
    <row r="626" spans="2:65" s="6" customFormat="1" ht="39" customHeight="1">
      <c r="B626" s="19"/>
      <c r="C626" s="96" t="s">
        <v>16</v>
      </c>
      <c r="D626" s="96" t="s">
        <v>466</v>
      </c>
      <c r="E626" s="97" t="s">
        <v>17</v>
      </c>
      <c r="F626" s="262" t="s">
        <v>18</v>
      </c>
      <c r="G626" s="263"/>
      <c r="H626" s="263"/>
      <c r="I626" s="263"/>
      <c r="J626" s="99" t="s">
        <v>477</v>
      </c>
      <c r="K626" s="100">
        <v>307.648</v>
      </c>
      <c r="L626" s="264"/>
      <c r="M626" s="263"/>
      <c r="N626" s="265">
        <f>ROUND($L$626*$K$626,2)</f>
        <v>0</v>
      </c>
      <c r="O626" s="263"/>
      <c r="P626" s="263"/>
      <c r="Q626" s="263"/>
      <c r="R626" s="216" t="s">
        <v>163</v>
      </c>
      <c r="S626" s="19"/>
      <c r="T626" s="101"/>
      <c r="U626" s="102" t="s">
        <v>333</v>
      </c>
      <c r="X626" s="103">
        <v>1E-05</v>
      </c>
      <c r="Y626" s="103">
        <f>$X$626*$K$626</f>
        <v>0.0030764800000000004</v>
      </c>
      <c r="Z626" s="103">
        <v>0</v>
      </c>
      <c r="AA626" s="104">
        <f>$Z$626*$K$626</f>
        <v>0</v>
      </c>
      <c r="AR626" s="64" t="s">
        <v>397</v>
      </c>
      <c r="AT626" s="64" t="s">
        <v>466</v>
      </c>
      <c r="AU626" s="64" t="s">
        <v>370</v>
      </c>
      <c r="AY626" s="6" t="s">
        <v>465</v>
      </c>
      <c r="BE626" s="105">
        <f>IF($U$626="základní",$N$626,0)</f>
        <v>0</v>
      </c>
      <c r="BF626" s="105">
        <f>IF($U$626="snížená",$N$626,0)</f>
        <v>0</v>
      </c>
      <c r="BG626" s="105">
        <f>IF($U$626="zákl. přenesená",$N$626,0)</f>
        <v>0</v>
      </c>
      <c r="BH626" s="105">
        <f>IF($U$626="sníž. přenesená",$N$626,0)</f>
        <v>0</v>
      </c>
      <c r="BI626" s="105">
        <f>IF($U$626="nulová",$N$626,0)</f>
        <v>0</v>
      </c>
      <c r="BJ626" s="64" t="s">
        <v>317</v>
      </c>
      <c r="BK626" s="105">
        <f>ROUND($L$626*$K$626,2)</f>
        <v>0</v>
      </c>
      <c r="BL626" s="64" t="s">
        <v>397</v>
      </c>
      <c r="BM626" s="64" t="s">
        <v>19</v>
      </c>
    </row>
    <row r="627" spans="2:51" s="6" customFormat="1" ht="15.75" customHeight="1">
      <c r="B627" s="106"/>
      <c r="E627" s="107"/>
      <c r="F627" s="266" t="s">
        <v>479</v>
      </c>
      <c r="G627" s="267"/>
      <c r="H627" s="267"/>
      <c r="I627" s="267"/>
      <c r="K627" s="108"/>
      <c r="S627" s="106"/>
      <c r="T627" s="109"/>
      <c r="AA627" s="110"/>
      <c r="AT627" s="108" t="s">
        <v>473</v>
      </c>
      <c r="AU627" s="108" t="s">
        <v>370</v>
      </c>
      <c r="AV627" s="108" t="s">
        <v>317</v>
      </c>
      <c r="AW627" s="108" t="s">
        <v>420</v>
      </c>
      <c r="AX627" s="108" t="s">
        <v>363</v>
      </c>
      <c r="AY627" s="108" t="s">
        <v>465</v>
      </c>
    </row>
    <row r="628" spans="2:51" s="6" customFormat="1" ht="15.75" customHeight="1">
      <c r="B628" s="111"/>
      <c r="E628" s="112"/>
      <c r="F628" s="268" t="s">
        <v>20</v>
      </c>
      <c r="G628" s="269"/>
      <c r="H628" s="269"/>
      <c r="I628" s="269"/>
      <c r="K628" s="114">
        <v>11.558</v>
      </c>
      <c r="S628" s="111"/>
      <c r="T628" s="115"/>
      <c r="AA628" s="116"/>
      <c r="AT628" s="112" t="s">
        <v>473</v>
      </c>
      <c r="AU628" s="112" t="s">
        <v>370</v>
      </c>
      <c r="AV628" s="112" t="s">
        <v>370</v>
      </c>
      <c r="AW628" s="112" t="s">
        <v>420</v>
      </c>
      <c r="AX628" s="112" t="s">
        <v>363</v>
      </c>
      <c r="AY628" s="112" t="s">
        <v>465</v>
      </c>
    </row>
    <row r="629" spans="2:51" s="6" customFormat="1" ht="15.75" customHeight="1">
      <c r="B629" s="111"/>
      <c r="E629" s="112"/>
      <c r="F629" s="268" t="s">
        <v>21</v>
      </c>
      <c r="G629" s="269"/>
      <c r="H629" s="269"/>
      <c r="I629" s="269"/>
      <c r="K629" s="114">
        <v>36.05</v>
      </c>
      <c r="S629" s="111"/>
      <c r="T629" s="115"/>
      <c r="AA629" s="116"/>
      <c r="AT629" s="112" t="s">
        <v>473</v>
      </c>
      <c r="AU629" s="112" t="s">
        <v>370</v>
      </c>
      <c r="AV629" s="112" t="s">
        <v>370</v>
      </c>
      <c r="AW629" s="112" t="s">
        <v>420</v>
      </c>
      <c r="AX629" s="112" t="s">
        <v>363</v>
      </c>
      <c r="AY629" s="112" t="s">
        <v>465</v>
      </c>
    </row>
    <row r="630" spans="2:51" s="6" customFormat="1" ht="15.75" customHeight="1">
      <c r="B630" s="111"/>
      <c r="E630" s="112"/>
      <c r="F630" s="268" t="s">
        <v>22</v>
      </c>
      <c r="G630" s="269"/>
      <c r="H630" s="269"/>
      <c r="I630" s="269"/>
      <c r="K630" s="114">
        <v>22</v>
      </c>
      <c r="S630" s="111"/>
      <c r="T630" s="115"/>
      <c r="AA630" s="116"/>
      <c r="AT630" s="112" t="s">
        <v>473</v>
      </c>
      <c r="AU630" s="112" t="s">
        <v>370</v>
      </c>
      <c r="AV630" s="112" t="s">
        <v>370</v>
      </c>
      <c r="AW630" s="112" t="s">
        <v>420</v>
      </c>
      <c r="AX630" s="112" t="s">
        <v>363</v>
      </c>
      <c r="AY630" s="112" t="s">
        <v>465</v>
      </c>
    </row>
    <row r="631" spans="2:51" s="6" customFormat="1" ht="15.75" customHeight="1">
      <c r="B631" s="106"/>
      <c r="E631" s="108"/>
      <c r="F631" s="266" t="s">
        <v>23</v>
      </c>
      <c r="G631" s="267"/>
      <c r="H631" s="267"/>
      <c r="I631" s="267"/>
      <c r="K631" s="108"/>
      <c r="S631" s="106"/>
      <c r="T631" s="109"/>
      <c r="AA631" s="110"/>
      <c r="AT631" s="108" t="s">
        <v>473</v>
      </c>
      <c r="AU631" s="108" t="s">
        <v>370</v>
      </c>
      <c r="AV631" s="108" t="s">
        <v>317</v>
      </c>
      <c r="AW631" s="108" t="s">
        <v>420</v>
      </c>
      <c r="AX631" s="108" t="s">
        <v>363</v>
      </c>
      <c r="AY631" s="108" t="s">
        <v>465</v>
      </c>
    </row>
    <row r="632" spans="2:51" s="6" customFormat="1" ht="15.75" customHeight="1">
      <c r="B632" s="111"/>
      <c r="E632" s="112"/>
      <c r="F632" s="268" t="s">
        <v>24</v>
      </c>
      <c r="G632" s="269"/>
      <c r="H632" s="269"/>
      <c r="I632" s="269"/>
      <c r="K632" s="114">
        <v>57.79</v>
      </c>
      <c r="S632" s="111"/>
      <c r="T632" s="115"/>
      <c r="AA632" s="116"/>
      <c r="AT632" s="112" t="s">
        <v>473</v>
      </c>
      <c r="AU632" s="112" t="s">
        <v>370</v>
      </c>
      <c r="AV632" s="112" t="s">
        <v>370</v>
      </c>
      <c r="AW632" s="112" t="s">
        <v>420</v>
      </c>
      <c r="AX632" s="112" t="s">
        <v>363</v>
      </c>
      <c r="AY632" s="112" t="s">
        <v>465</v>
      </c>
    </row>
    <row r="633" spans="2:51" s="6" customFormat="1" ht="15.75" customHeight="1">
      <c r="B633" s="111"/>
      <c r="E633" s="112"/>
      <c r="F633" s="268" t="s">
        <v>25</v>
      </c>
      <c r="G633" s="269"/>
      <c r="H633" s="269"/>
      <c r="I633" s="269"/>
      <c r="K633" s="114">
        <v>180.25</v>
      </c>
      <c r="S633" s="111"/>
      <c r="T633" s="115"/>
      <c r="AA633" s="116"/>
      <c r="AT633" s="112" t="s">
        <v>473</v>
      </c>
      <c r="AU633" s="112" t="s">
        <v>370</v>
      </c>
      <c r="AV633" s="112" t="s">
        <v>370</v>
      </c>
      <c r="AW633" s="112" t="s">
        <v>420</v>
      </c>
      <c r="AX633" s="112" t="s">
        <v>363</v>
      </c>
      <c r="AY633" s="112" t="s">
        <v>465</v>
      </c>
    </row>
    <row r="634" spans="2:51" s="6" customFormat="1" ht="15.75" customHeight="1">
      <c r="B634" s="117"/>
      <c r="E634" s="118"/>
      <c r="F634" s="270" t="s">
        <v>498</v>
      </c>
      <c r="G634" s="271"/>
      <c r="H634" s="271"/>
      <c r="I634" s="271"/>
      <c r="K634" s="119">
        <v>307.648</v>
      </c>
      <c r="S634" s="117"/>
      <c r="T634" s="120"/>
      <c r="AA634" s="121"/>
      <c r="AT634" s="118" t="s">
        <v>473</v>
      </c>
      <c r="AU634" s="118" t="s">
        <v>370</v>
      </c>
      <c r="AV634" s="118" t="s">
        <v>470</v>
      </c>
      <c r="AW634" s="118" t="s">
        <v>420</v>
      </c>
      <c r="AX634" s="118" t="s">
        <v>317</v>
      </c>
      <c r="AY634" s="118" t="s">
        <v>465</v>
      </c>
    </row>
    <row r="635" spans="2:65" s="6" customFormat="1" ht="27" customHeight="1">
      <c r="B635" s="19"/>
      <c r="C635" s="96" t="s">
        <v>26</v>
      </c>
      <c r="D635" s="96" t="s">
        <v>466</v>
      </c>
      <c r="E635" s="97" t="s">
        <v>27</v>
      </c>
      <c r="F635" s="262" t="s">
        <v>28</v>
      </c>
      <c r="G635" s="263"/>
      <c r="H635" s="263"/>
      <c r="I635" s="263"/>
      <c r="J635" s="99" t="s">
        <v>477</v>
      </c>
      <c r="K635" s="100">
        <v>1176.6</v>
      </c>
      <c r="L635" s="264"/>
      <c r="M635" s="263"/>
      <c r="N635" s="265">
        <f>ROUND($L$635*$K$635,2)</f>
        <v>0</v>
      </c>
      <c r="O635" s="263"/>
      <c r="P635" s="263"/>
      <c r="Q635" s="263"/>
      <c r="R635" s="216" t="s">
        <v>163</v>
      </c>
      <c r="S635" s="19"/>
      <c r="T635" s="101"/>
      <c r="U635" s="102" t="s">
        <v>333</v>
      </c>
      <c r="X635" s="103">
        <v>1E-05</v>
      </c>
      <c r="Y635" s="103">
        <f>$X$635*$K$635</f>
        <v>0.011766</v>
      </c>
      <c r="Z635" s="103">
        <v>0</v>
      </c>
      <c r="AA635" s="104">
        <f>$Z$635*$K$635</f>
        <v>0</v>
      </c>
      <c r="AR635" s="64" t="s">
        <v>397</v>
      </c>
      <c r="AT635" s="64" t="s">
        <v>466</v>
      </c>
      <c r="AU635" s="64" t="s">
        <v>370</v>
      </c>
      <c r="AY635" s="6" t="s">
        <v>465</v>
      </c>
      <c r="BE635" s="105">
        <f>IF($U$635="základní",$N$635,0)</f>
        <v>0</v>
      </c>
      <c r="BF635" s="105">
        <f>IF($U$635="snížená",$N$635,0)</f>
        <v>0</v>
      </c>
      <c r="BG635" s="105">
        <f>IF($U$635="zákl. přenesená",$N$635,0)</f>
        <v>0</v>
      </c>
      <c r="BH635" s="105">
        <f>IF($U$635="sníž. přenesená",$N$635,0)</f>
        <v>0</v>
      </c>
      <c r="BI635" s="105">
        <f>IF($U$635="nulová",$N$635,0)</f>
        <v>0</v>
      </c>
      <c r="BJ635" s="64" t="s">
        <v>317</v>
      </c>
      <c r="BK635" s="105">
        <f>ROUND($L$635*$K$635,2)</f>
        <v>0</v>
      </c>
      <c r="BL635" s="64" t="s">
        <v>397</v>
      </c>
      <c r="BM635" s="64" t="s">
        <v>29</v>
      </c>
    </row>
    <row r="636" spans="2:51" s="6" customFormat="1" ht="15.75" customHeight="1">
      <c r="B636" s="111"/>
      <c r="E636" s="113"/>
      <c r="F636" s="268" t="s">
        <v>578</v>
      </c>
      <c r="G636" s="269"/>
      <c r="H636" s="269"/>
      <c r="I636" s="269"/>
      <c r="K636" s="114">
        <v>196.1</v>
      </c>
      <c r="S636" s="111"/>
      <c r="T636" s="115"/>
      <c r="AA636" s="116"/>
      <c r="AT636" s="112" t="s">
        <v>473</v>
      </c>
      <c r="AU636" s="112" t="s">
        <v>370</v>
      </c>
      <c r="AV636" s="112" t="s">
        <v>370</v>
      </c>
      <c r="AW636" s="112" t="s">
        <v>420</v>
      </c>
      <c r="AX636" s="112" t="s">
        <v>363</v>
      </c>
      <c r="AY636" s="112" t="s">
        <v>465</v>
      </c>
    </row>
    <row r="637" spans="2:51" s="6" customFormat="1" ht="15.75" customHeight="1">
      <c r="B637" s="111"/>
      <c r="E637" s="112"/>
      <c r="F637" s="268" t="s">
        <v>3</v>
      </c>
      <c r="G637" s="269"/>
      <c r="H637" s="269"/>
      <c r="I637" s="269"/>
      <c r="K637" s="114">
        <v>980.5</v>
      </c>
      <c r="S637" s="111"/>
      <c r="T637" s="115"/>
      <c r="AA637" s="116"/>
      <c r="AT637" s="112" t="s">
        <v>473</v>
      </c>
      <c r="AU637" s="112" t="s">
        <v>370</v>
      </c>
      <c r="AV637" s="112" t="s">
        <v>370</v>
      </c>
      <c r="AW637" s="112" t="s">
        <v>420</v>
      </c>
      <c r="AX637" s="112" t="s">
        <v>363</v>
      </c>
      <c r="AY637" s="112" t="s">
        <v>465</v>
      </c>
    </row>
    <row r="638" spans="2:51" s="6" customFormat="1" ht="15.75" customHeight="1">
      <c r="B638" s="117"/>
      <c r="E638" s="118"/>
      <c r="F638" s="270" t="s">
        <v>498</v>
      </c>
      <c r="G638" s="271"/>
      <c r="H638" s="271"/>
      <c r="I638" s="271"/>
      <c r="K638" s="119">
        <v>1176.6</v>
      </c>
      <c r="S638" s="117"/>
      <c r="T638" s="120"/>
      <c r="AA638" s="121"/>
      <c r="AT638" s="118" t="s">
        <v>473</v>
      </c>
      <c r="AU638" s="118" t="s">
        <v>370</v>
      </c>
      <c r="AV638" s="118" t="s">
        <v>470</v>
      </c>
      <c r="AW638" s="118" t="s">
        <v>420</v>
      </c>
      <c r="AX638" s="118" t="s">
        <v>317</v>
      </c>
      <c r="AY638" s="118" t="s">
        <v>465</v>
      </c>
    </row>
    <row r="639" spans="2:65" s="6" customFormat="1" ht="27" customHeight="1">
      <c r="B639" s="19"/>
      <c r="C639" s="96" t="s">
        <v>30</v>
      </c>
      <c r="D639" s="96" t="s">
        <v>466</v>
      </c>
      <c r="E639" s="97" t="s">
        <v>31</v>
      </c>
      <c r="F639" s="262" t="s">
        <v>32</v>
      </c>
      <c r="G639" s="263"/>
      <c r="H639" s="263"/>
      <c r="I639" s="263"/>
      <c r="J639" s="99" t="s">
        <v>477</v>
      </c>
      <c r="K639" s="100">
        <v>106.2</v>
      </c>
      <c r="L639" s="264"/>
      <c r="M639" s="263"/>
      <c r="N639" s="265">
        <f>ROUND($L$639*$K$639,2)</f>
        <v>0</v>
      </c>
      <c r="O639" s="263"/>
      <c r="P639" s="263"/>
      <c r="Q639" s="263"/>
      <c r="R639" s="216" t="s">
        <v>163</v>
      </c>
      <c r="S639" s="19"/>
      <c r="T639" s="101"/>
      <c r="U639" s="102" t="s">
        <v>333</v>
      </c>
      <c r="X639" s="103">
        <v>1E-05</v>
      </c>
      <c r="Y639" s="103">
        <f>$X$639*$K$639</f>
        <v>0.001062</v>
      </c>
      <c r="Z639" s="103">
        <v>0</v>
      </c>
      <c r="AA639" s="104">
        <f>$Z$639*$K$639</f>
        <v>0</v>
      </c>
      <c r="AR639" s="64" t="s">
        <v>397</v>
      </c>
      <c r="AT639" s="64" t="s">
        <v>466</v>
      </c>
      <c r="AU639" s="64" t="s">
        <v>370</v>
      </c>
      <c r="AY639" s="6" t="s">
        <v>465</v>
      </c>
      <c r="BE639" s="105">
        <f>IF($U$639="základní",$N$639,0)</f>
        <v>0</v>
      </c>
      <c r="BF639" s="105">
        <f>IF($U$639="snížená",$N$639,0)</f>
        <v>0</v>
      </c>
      <c r="BG639" s="105">
        <f>IF($U$639="zákl. přenesená",$N$639,0)</f>
        <v>0</v>
      </c>
      <c r="BH639" s="105">
        <f>IF($U$639="sníž. přenesená",$N$639,0)</f>
        <v>0</v>
      </c>
      <c r="BI639" s="105">
        <f>IF($U$639="nulová",$N$639,0)</f>
        <v>0</v>
      </c>
      <c r="BJ639" s="64" t="s">
        <v>317</v>
      </c>
      <c r="BK639" s="105">
        <f>ROUND($L$639*$K$639,2)</f>
        <v>0</v>
      </c>
      <c r="BL639" s="64" t="s">
        <v>397</v>
      </c>
      <c r="BM639" s="64" t="s">
        <v>33</v>
      </c>
    </row>
    <row r="640" spans="2:51" s="6" customFormat="1" ht="15.75" customHeight="1">
      <c r="B640" s="111"/>
      <c r="E640" s="113"/>
      <c r="F640" s="268" t="s">
        <v>583</v>
      </c>
      <c r="G640" s="269"/>
      <c r="H640" s="269"/>
      <c r="I640" s="269"/>
      <c r="K640" s="114">
        <v>106.2</v>
      </c>
      <c r="S640" s="111"/>
      <c r="T640" s="115"/>
      <c r="AA640" s="116"/>
      <c r="AT640" s="112" t="s">
        <v>473</v>
      </c>
      <c r="AU640" s="112" t="s">
        <v>370</v>
      </c>
      <c r="AV640" s="112" t="s">
        <v>370</v>
      </c>
      <c r="AW640" s="112" t="s">
        <v>420</v>
      </c>
      <c r="AX640" s="112" t="s">
        <v>317</v>
      </c>
      <c r="AY640" s="112" t="s">
        <v>465</v>
      </c>
    </row>
    <row r="641" spans="2:65" s="6" customFormat="1" ht="39" customHeight="1">
      <c r="B641" s="19"/>
      <c r="C641" s="96" t="s">
        <v>34</v>
      </c>
      <c r="D641" s="96" t="s">
        <v>466</v>
      </c>
      <c r="E641" s="97" t="s">
        <v>35</v>
      </c>
      <c r="F641" s="262" t="s">
        <v>36</v>
      </c>
      <c r="G641" s="263"/>
      <c r="H641" s="263"/>
      <c r="I641" s="263"/>
      <c r="J641" s="99" t="s">
        <v>477</v>
      </c>
      <c r="K641" s="100">
        <v>2943.999</v>
      </c>
      <c r="L641" s="264"/>
      <c r="M641" s="263"/>
      <c r="N641" s="265">
        <f>ROUND($L$641*$K$641,2)</f>
        <v>0</v>
      </c>
      <c r="O641" s="263"/>
      <c r="P641" s="263"/>
      <c r="Q641" s="263"/>
      <c r="R641" s="216" t="s">
        <v>163</v>
      </c>
      <c r="S641" s="19"/>
      <c r="T641" s="101"/>
      <c r="U641" s="102" t="s">
        <v>333</v>
      </c>
      <c r="X641" s="103">
        <v>0.00026</v>
      </c>
      <c r="Y641" s="103">
        <f>$X$641*$K$641</f>
        <v>0.7654397399999999</v>
      </c>
      <c r="Z641" s="103">
        <v>0</v>
      </c>
      <c r="AA641" s="104">
        <f>$Z$641*$K$641</f>
        <v>0</v>
      </c>
      <c r="AR641" s="64" t="s">
        <v>397</v>
      </c>
      <c r="AT641" s="64" t="s">
        <v>466</v>
      </c>
      <c r="AU641" s="64" t="s">
        <v>370</v>
      </c>
      <c r="AY641" s="6" t="s">
        <v>465</v>
      </c>
      <c r="BE641" s="105">
        <f>IF($U$641="základní",$N$641,0)</f>
        <v>0</v>
      </c>
      <c r="BF641" s="105">
        <f>IF($U$641="snížená",$N$641,0)</f>
        <v>0</v>
      </c>
      <c r="BG641" s="105">
        <f>IF($U$641="zákl. přenesená",$N$641,0)</f>
        <v>0</v>
      </c>
      <c r="BH641" s="105">
        <f>IF($U$641="sníž. přenesená",$N$641,0)</f>
        <v>0</v>
      </c>
      <c r="BI641" s="105">
        <f>IF($U$641="nulová",$N$641,0)</f>
        <v>0</v>
      </c>
      <c r="BJ641" s="64" t="s">
        <v>317</v>
      </c>
      <c r="BK641" s="105">
        <f>ROUND($L$641*$K$641,2)</f>
        <v>0</v>
      </c>
      <c r="BL641" s="64" t="s">
        <v>397</v>
      </c>
      <c r="BM641" s="64" t="s">
        <v>37</v>
      </c>
    </row>
    <row r="642" spans="2:51" s="6" customFormat="1" ht="15.75" customHeight="1">
      <c r="B642" s="106"/>
      <c r="E642" s="107"/>
      <c r="F642" s="266" t="s">
        <v>479</v>
      </c>
      <c r="G642" s="267"/>
      <c r="H642" s="267"/>
      <c r="I642" s="267"/>
      <c r="K642" s="108"/>
      <c r="S642" s="106"/>
      <c r="T642" s="109"/>
      <c r="AA642" s="110"/>
      <c r="AT642" s="108" t="s">
        <v>473</v>
      </c>
      <c r="AU642" s="108" t="s">
        <v>370</v>
      </c>
      <c r="AV642" s="108" t="s">
        <v>317</v>
      </c>
      <c r="AW642" s="108" t="s">
        <v>420</v>
      </c>
      <c r="AX642" s="108" t="s">
        <v>363</v>
      </c>
      <c r="AY642" s="108" t="s">
        <v>465</v>
      </c>
    </row>
    <row r="643" spans="2:51" s="6" customFormat="1" ht="15.75" customHeight="1">
      <c r="B643" s="111"/>
      <c r="E643" s="112"/>
      <c r="F643" s="268" t="s">
        <v>481</v>
      </c>
      <c r="G643" s="269"/>
      <c r="H643" s="269"/>
      <c r="I643" s="269"/>
      <c r="K643" s="114">
        <v>22.598</v>
      </c>
      <c r="S643" s="111"/>
      <c r="T643" s="115"/>
      <c r="AA643" s="116"/>
      <c r="AT643" s="112" t="s">
        <v>473</v>
      </c>
      <c r="AU643" s="112" t="s">
        <v>370</v>
      </c>
      <c r="AV643" s="112" t="s">
        <v>370</v>
      </c>
      <c r="AW643" s="112" t="s">
        <v>420</v>
      </c>
      <c r="AX643" s="112" t="s">
        <v>363</v>
      </c>
      <c r="AY643" s="112" t="s">
        <v>465</v>
      </c>
    </row>
    <row r="644" spans="2:51" s="6" customFormat="1" ht="15.75" customHeight="1">
      <c r="B644" s="111"/>
      <c r="E644" s="112"/>
      <c r="F644" s="268" t="s">
        <v>482</v>
      </c>
      <c r="G644" s="269"/>
      <c r="H644" s="269"/>
      <c r="I644" s="269"/>
      <c r="K644" s="114">
        <v>41.34</v>
      </c>
      <c r="S644" s="111"/>
      <c r="T644" s="115"/>
      <c r="AA644" s="116"/>
      <c r="AT644" s="112" t="s">
        <v>473</v>
      </c>
      <c r="AU644" s="112" t="s">
        <v>370</v>
      </c>
      <c r="AV644" s="112" t="s">
        <v>370</v>
      </c>
      <c r="AW644" s="112" t="s">
        <v>420</v>
      </c>
      <c r="AX644" s="112" t="s">
        <v>363</v>
      </c>
      <c r="AY644" s="112" t="s">
        <v>465</v>
      </c>
    </row>
    <row r="645" spans="2:51" s="6" customFormat="1" ht="15.75" customHeight="1">
      <c r="B645" s="111"/>
      <c r="E645" s="112"/>
      <c r="F645" s="268" t="s">
        <v>483</v>
      </c>
      <c r="G645" s="269"/>
      <c r="H645" s="269"/>
      <c r="I645" s="269"/>
      <c r="K645" s="114">
        <v>5.16</v>
      </c>
      <c r="S645" s="111"/>
      <c r="T645" s="115"/>
      <c r="AA645" s="116"/>
      <c r="AT645" s="112" t="s">
        <v>473</v>
      </c>
      <c r="AU645" s="112" t="s">
        <v>370</v>
      </c>
      <c r="AV645" s="112" t="s">
        <v>370</v>
      </c>
      <c r="AW645" s="112" t="s">
        <v>420</v>
      </c>
      <c r="AX645" s="112" t="s">
        <v>363</v>
      </c>
      <c r="AY645" s="112" t="s">
        <v>465</v>
      </c>
    </row>
    <row r="646" spans="2:51" s="6" customFormat="1" ht="15.75" customHeight="1">
      <c r="B646" s="111"/>
      <c r="E646" s="112"/>
      <c r="F646" s="268" t="s">
        <v>484</v>
      </c>
      <c r="G646" s="269"/>
      <c r="H646" s="269"/>
      <c r="I646" s="269"/>
      <c r="K646" s="114">
        <v>3.48</v>
      </c>
      <c r="S646" s="111"/>
      <c r="T646" s="115"/>
      <c r="AA646" s="116"/>
      <c r="AT646" s="112" t="s">
        <v>473</v>
      </c>
      <c r="AU646" s="112" t="s">
        <v>370</v>
      </c>
      <c r="AV646" s="112" t="s">
        <v>370</v>
      </c>
      <c r="AW646" s="112" t="s">
        <v>420</v>
      </c>
      <c r="AX646" s="112" t="s">
        <v>363</v>
      </c>
      <c r="AY646" s="112" t="s">
        <v>465</v>
      </c>
    </row>
    <row r="647" spans="2:51" s="6" customFormat="1" ht="15.75" customHeight="1">
      <c r="B647" s="111"/>
      <c r="E647" s="112"/>
      <c r="F647" s="268" t="s">
        <v>485</v>
      </c>
      <c r="G647" s="269"/>
      <c r="H647" s="269"/>
      <c r="I647" s="269"/>
      <c r="K647" s="114">
        <v>2.7</v>
      </c>
      <c r="S647" s="111"/>
      <c r="T647" s="115"/>
      <c r="AA647" s="116"/>
      <c r="AT647" s="112" t="s">
        <v>473</v>
      </c>
      <c r="AU647" s="112" t="s">
        <v>370</v>
      </c>
      <c r="AV647" s="112" t="s">
        <v>370</v>
      </c>
      <c r="AW647" s="112" t="s">
        <v>420</v>
      </c>
      <c r="AX647" s="112" t="s">
        <v>363</v>
      </c>
      <c r="AY647" s="112" t="s">
        <v>465</v>
      </c>
    </row>
    <row r="648" spans="2:51" s="6" customFormat="1" ht="15.75" customHeight="1">
      <c r="B648" s="111"/>
      <c r="E648" s="112"/>
      <c r="F648" s="268" t="s">
        <v>486</v>
      </c>
      <c r="G648" s="269"/>
      <c r="H648" s="269"/>
      <c r="I648" s="269"/>
      <c r="K648" s="114">
        <v>7.62</v>
      </c>
      <c r="S648" s="111"/>
      <c r="T648" s="115"/>
      <c r="AA648" s="116"/>
      <c r="AT648" s="112" t="s">
        <v>473</v>
      </c>
      <c r="AU648" s="112" t="s">
        <v>370</v>
      </c>
      <c r="AV648" s="112" t="s">
        <v>370</v>
      </c>
      <c r="AW648" s="112" t="s">
        <v>420</v>
      </c>
      <c r="AX648" s="112" t="s">
        <v>363</v>
      </c>
      <c r="AY648" s="112" t="s">
        <v>465</v>
      </c>
    </row>
    <row r="649" spans="2:51" s="6" customFormat="1" ht="15.75" customHeight="1">
      <c r="B649" s="111"/>
      <c r="E649" s="112"/>
      <c r="F649" s="268" t="s">
        <v>487</v>
      </c>
      <c r="G649" s="269"/>
      <c r="H649" s="269"/>
      <c r="I649" s="269"/>
      <c r="K649" s="114">
        <v>2.7</v>
      </c>
      <c r="S649" s="111"/>
      <c r="T649" s="115"/>
      <c r="AA649" s="116"/>
      <c r="AT649" s="112" t="s">
        <v>473</v>
      </c>
      <c r="AU649" s="112" t="s">
        <v>370</v>
      </c>
      <c r="AV649" s="112" t="s">
        <v>370</v>
      </c>
      <c r="AW649" s="112" t="s">
        <v>420</v>
      </c>
      <c r="AX649" s="112" t="s">
        <v>363</v>
      </c>
      <c r="AY649" s="112" t="s">
        <v>465</v>
      </c>
    </row>
    <row r="650" spans="2:51" s="6" customFormat="1" ht="15.75" customHeight="1">
      <c r="B650" s="111"/>
      <c r="E650" s="112"/>
      <c r="F650" s="268" t="s">
        <v>488</v>
      </c>
      <c r="G650" s="269"/>
      <c r="H650" s="269"/>
      <c r="I650" s="269"/>
      <c r="K650" s="114">
        <v>26.26</v>
      </c>
      <c r="S650" s="111"/>
      <c r="T650" s="115"/>
      <c r="AA650" s="116"/>
      <c r="AT650" s="112" t="s">
        <v>473</v>
      </c>
      <c r="AU650" s="112" t="s">
        <v>370</v>
      </c>
      <c r="AV650" s="112" t="s">
        <v>370</v>
      </c>
      <c r="AW650" s="112" t="s">
        <v>420</v>
      </c>
      <c r="AX650" s="112" t="s">
        <v>363</v>
      </c>
      <c r="AY650" s="112" t="s">
        <v>465</v>
      </c>
    </row>
    <row r="651" spans="2:51" s="6" customFormat="1" ht="15.75" customHeight="1">
      <c r="B651" s="111"/>
      <c r="E651" s="112"/>
      <c r="F651" s="268" t="s">
        <v>489</v>
      </c>
      <c r="G651" s="269"/>
      <c r="H651" s="269"/>
      <c r="I651" s="269"/>
      <c r="K651" s="114">
        <v>53.3</v>
      </c>
      <c r="S651" s="111"/>
      <c r="T651" s="115"/>
      <c r="AA651" s="116"/>
      <c r="AT651" s="112" t="s">
        <v>473</v>
      </c>
      <c r="AU651" s="112" t="s">
        <v>370</v>
      </c>
      <c r="AV651" s="112" t="s">
        <v>370</v>
      </c>
      <c r="AW651" s="112" t="s">
        <v>420</v>
      </c>
      <c r="AX651" s="112" t="s">
        <v>363</v>
      </c>
      <c r="AY651" s="112" t="s">
        <v>465</v>
      </c>
    </row>
    <row r="652" spans="2:51" s="6" customFormat="1" ht="15.75" customHeight="1">
      <c r="B652" s="111"/>
      <c r="E652" s="112"/>
      <c r="F652" s="268" t="s">
        <v>490</v>
      </c>
      <c r="G652" s="269"/>
      <c r="H652" s="269"/>
      <c r="I652" s="269"/>
      <c r="K652" s="114">
        <v>127.995</v>
      </c>
      <c r="S652" s="111"/>
      <c r="T652" s="115"/>
      <c r="AA652" s="116"/>
      <c r="AT652" s="112" t="s">
        <v>473</v>
      </c>
      <c r="AU652" s="112" t="s">
        <v>370</v>
      </c>
      <c r="AV652" s="112" t="s">
        <v>370</v>
      </c>
      <c r="AW652" s="112" t="s">
        <v>420</v>
      </c>
      <c r="AX652" s="112" t="s">
        <v>363</v>
      </c>
      <c r="AY652" s="112" t="s">
        <v>465</v>
      </c>
    </row>
    <row r="653" spans="2:51" s="6" customFormat="1" ht="15.75" customHeight="1">
      <c r="B653" s="111"/>
      <c r="E653" s="112"/>
      <c r="F653" s="268" t="s">
        <v>491</v>
      </c>
      <c r="G653" s="269"/>
      <c r="H653" s="269"/>
      <c r="I653" s="269"/>
      <c r="K653" s="114">
        <v>17.94</v>
      </c>
      <c r="S653" s="111"/>
      <c r="T653" s="115"/>
      <c r="AA653" s="116"/>
      <c r="AT653" s="112" t="s">
        <v>473</v>
      </c>
      <c r="AU653" s="112" t="s">
        <v>370</v>
      </c>
      <c r="AV653" s="112" t="s">
        <v>370</v>
      </c>
      <c r="AW653" s="112" t="s">
        <v>420</v>
      </c>
      <c r="AX653" s="112" t="s">
        <v>363</v>
      </c>
      <c r="AY653" s="112" t="s">
        <v>465</v>
      </c>
    </row>
    <row r="654" spans="2:51" s="6" customFormat="1" ht="15.75" customHeight="1">
      <c r="B654" s="111"/>
      <c r="E654" s="112"/>
      <c r="F654" s="268" t="s">
        <v>492</v>
      </c>
      <c r="G654" s="269"/>
      <c r="H654" s="269"/>
      <c r="I654" s="269"/>
      <c r="K654" s="114">
        <v>40.538</v>
      </c>
      <c r="S654" s="111"/>
      <c r="T654" s="115"/>
      <c r="AA654" s="116"/>
      <c r="AT654" s="112" t="s">
        <v>473</v>
      </c>
      <c r="AU654" s="112" t="s">
        <v>370</v>
      </c>
      <c r="AV654" s="112" t="s">
        <v>370</v>
      </c>
      <c r="AW654" s="112" t="s">
        <v>420</v>
      </c>
      <c r="AX654" s="112" t="s">
        <v>363</v>
      </c>
      <c r="AY654" s="112" t="s">
        <v>465</v>
      </c>
    </row>
    <row r="655" spans="2:51" s="6" customFormat="1" ht="15.75" customHeight="1">
      <c r="B655" s="111"/>
      <c r="E655" s="112"/>
      <c r="F655" s="268" t="s">
        <v>493</v>
      </c>
      <c r="G655" s="269"/>
      <c r="H655" s="269"/>
      <c r="I655" s="269"/>
      <c r="K655" s="114">
        <v>24.15</v>
      </c>
      <c r="S655" s="111"/>
      <c r="T655" s="115"/>
      <c r="AA655" s="116"/>
      <c r="AT655" s="112" t="s">
        <v>473</v>
      </c>
      <c r="AU655" s="112" t="s">
        <v>370</v>
      </c>
      <c r="AV655" s="112" t="s">
        <v>370</v>
      </c>
      <c r="AW655" s="112" t="s">
        <v>420</v>
      </c>
      <c r="AX655" s="112" t="s">
        <v>363</v>
      </c>
      <c r="AY655" s="112" t="s">
        <v>465</v>
      </c>
    </row>
    <row r="656" spans="2:51" s="6" customFormat="1" ht="15.75" customHeight="1">
      <c r="B656" s="111"/>
      <c r="E656" s="112"/>
      <c r="F656" s="268" t="s">
        <v>494</v>
      </c>
      <c r="G656" s="269"/>
      <c r="H656" s="269"/>
      <c r="I656" s="269"/>
      <c r="K656" s="114">
        <v>30.533</v>
      </c>
      <c r="S656" s="111"/>
      <c r="T656" s="115"/>
      <c r="AA656" s="116"/>
      <c r="AT656" s="112" t="s">
        <v>473</v>
      </c>
      <c r="AU656" s="112" t="s">
        <v>370</v>
      </c>
      <c r="AV656" s="112" t="s">
        <v>370</v>
      </c>
      <c r="AW656" s="112" t="s">
        <v>420</v>
      </c>
      <c r="AX656" s="112" t="s">
        <v>363</v>
      </c>
      <c r="AY656" s="112" t="s">
        <v>465</v>
      </c>
    </row>
    <row r="657" spans="2:51" s="6" customFormat="1" ht="15.75" customHeight="1">
      <c r="B657" s="111"/>
      <c r="E657" s="112"/>
      <c r="F657" s="268" t="s">
        <v>495</v>
      </c>
      <c r="G657" s="269"/>
      <c r="H657" s="269"/>
      <c r="I657" s="269"/>
      <c r="K657" s="114">
        <v>38.985</v>
      </c>
      <c r="S657" s="111"/>
      <c r="T657" s="115"/>
      <c r="AA657" s="116"/>
      <c r="AT657" s="112" t="s">
        <v>473</v>
      </c>
      <c r="AU657" s="112" t="s">
        <v>370</v>
      </c>
      <c r="AV657" s="112" t="s">
        <v>370</v>
      </c>
      <c r="AW657" s="112" t="s">
        <v>420</v>
      </c>
      <c r="AX657" s="112" t="s">
        <v>363</v>
      </c>
      <c r="AY657" s="112" t="s">
        <v>465</v>
      </c>
    </row>
    <row r="658" spans="2:51" s="6" customFormat="1" ht="15.75" customHeight="1">
      <c r="B658" s="106"/>
      <c r="E658" s="108"/>
      <c r="F658" s="266" t="s">
        <v>496</v>
      </c>
      <c r="G658" s="267"/>
      <c r="H658" s="267"/>
      <c r="I658" s="267"/>
      <c r="K658" s="108"/>
      <c r="S658" s="106"/>
      <c r="T658" s="109"/>
      <c r="AA658" s="110"/>
      <c r="AT658" s="108" t="s">
        <v>473</v>
      </c>
      <c r="AU658" s="108" t="s">
        <v>370</v>
      </c>
      <c r="AV658" s="108" t="s">
        <v>317</v>
      </c>
      <c r="AW658" s="108" t="s">
        <v>420</v>
      </c>
      <c r="AX658" s="108" t="s">
        <v>363</v>
      </c>
      <c r="AY658" s="108" t="s">
        <v>465</v>
      </c>
    </row>
    <row r="659" spans="2:51" s="6" customFormat="1" ht="15.75" customHeight="1">
      <c r="B659" s="111"/>
      <c r="E659" s="112"/>
      <c r="F659" s="268" t="s">
        <v>38</v>
      </c>
      <c r="G659" s="269"/>
      <c r="H659" s="269"/>
      <c r="I659" s="269"/>
      <c r="K659" s="114">
        <v>48.7</v>
      </c>
      <c r="S659" s="111"/>
      <c r="T659" s="115"/>
      <c r="AA659" s="116"/>
      <c r="AT659" s="112" t="s">
        <v>473</v>
      </c>
      <c r="AU659" s="112" t="s">
        <v>370</v>
      </c>
      <c r="AV659" s="112" t="s">
        <v>370</v>
      </c>
      <c r="AW659" s="112" t="s">
        <v>420</v>
      </c>
      <c r="AX659" s="112" t="s">
        <v>363</v>
      </c>
      <c r="AY659" s="112" t="s">
        <v>465</v>
      </c>
    </row>
    <row r="660" spans="2:51" s="6" customFormat="1" ht="15.75" customHeight="1">
      <c r="B660" s="111"/>
      <c r="E660" s="112"/>
      <c r="F660" s="268" t="s">
        <v>39</v>
      </c>
      <c r="G660" s="269"/>
      <c r="H660" s="269"/>
      <c r="I660" s="269"/>
      <c r="K660" s="114">
        <v>2450</v>
      </c>
      <c r="S660" s="111"/>
      <c r="T660" s="115"/>
      <c r="AA660" s="116"/>
      <c r="AT660" s="112" t="s">
        <v>473</v>
      </c>
      <c r="AU660" s="112" t="s">
        <v>370</v>
      </c>
      <c r="AV660" s="112" t="s">
        <v>370</v>
      </c>
      <c r="AW660" s="112" t="s">
        <v>420</v>
      </c>
      <c r="AX660" s="112" t="s">
        <v>363</v>
      </c>
      <c r="AY660" s="112" t="s">
        <v>465</v>
      </c>
    </row>
    <row r="661" spans="2:51" s="6" customFormat="1" ht="15.75" customHeight="1">
      <c r="B661" s="117"/>
      <c r="E661" s="118" t="s">
        <v>381</v>
      </c>
      <c r="F661" s="270" t="s">
        <v>498</v>
      </c>
      <c r="G661" s="271"/>
      <c r="H661" s="271"/>
      <c r="I661" s="271"/>
      <c r="K661" s="119">
        <v>2943.999</v>
      </c>
      <c r="S661" s="117"/>
      <c r="T661" s="120"/>
      <c r="AA661" s="121"/>
      <c r="AT661" s="118" t="s">
        <v>473</v>
      </c>
      <c r="AU661" s="118" t="s">
        <v>370</v>
      </c>
      <c r="AV661" s="118" t="s">
        <v>470</v>
      </c>
      <c r="AW661" s="118" t="s">
        <v>420</v>
      </c>
      <c r="AX661" s="118" t="s">
        <v>317</v>
      </c>
      <c r="AY661" s="118" t="s">
        <v>465</v>
      </c>
    </row>
    <row r="662" spans="2:65" s="6" customFormat="1" ht="39" customHeight="1">
      <c r="B662" s="19"/>
      <c r="C662" s="96" t="s">
        <v>40</v>
      </c>
      <c r="D662" s="96" t="s">
        <v>466</v>
      </c>
      <c r="E662" s="97" t="s">
        <v>41</v>
      </c>
      <c r="F662" s="262" t="s">
        <v>42</v>
      </c>
      <c r="G662" s="263"/>
      <c r="H662" s="263"/>
      <c r="I662" s="263"/>
      <c r="J662" s="99" t="s">
        <v>477</v>
      </c>
      <c r="K662" s="100">
        <v>511.714</v>
      </c>
      <c r="L662" s="264"/>
      <c r="M662" s="263"/>
      <c r="N662" s="265">
        <f>ROUND($L$662*$K$662,2)</f>
        <v>0</v>
      </c>
      <c r="O662" s="263"/>
      <c r="P662" s="263"/>
      <c r="Q662" s="263"/>
      <c r="R662" s="216" t="s">
        <v>163</v>
      </c>
      <c r="S662" s="19"/>
      <c r="T662" s="101"/>
      <c r="U662" s="102" t="s">
        <v>333</v>
      </c>
      <c r="X662" s="103">
        <v>0.00026</v>
      </c>
      <c r="Y662" s="103">
        <f>$X$662*$K$662</f>
        <v>0.13304564</v>
      </c>
      <c r="Z662" s="103">
        <v>0</v>
      </c>
      <c r="AA662" s="104">
        <f>$Z$662*$K$662</f>
        <v>0</v>
      </c>
      <c r="AR662" s="64" t="s">
        <v>397</v>
      </c>
      <c r="AT662" s="64" t="s">
        <v>466</v>
      </c>
      <c r="AU662" s="64" t="s">
        <v>370</v>
      </c>
      <c r="AY662" s="6" t="s">
        <v>465</v>
      </c>
      <c r="BE662" s="105">
        <f>IF($U$662="základní",$N$662,0)</f>
        <v>0</v>
      </c>
      <c r="BF662" s="105">
        <f>IF($U$662="snížená",$N$662,0)</f>
        <v>0</v>
      </c>
      <c r="BG662" s="105">
        <f>IF($U$662="zákl. přenesená",$N$662,0)</f>
        <v>0</v>
      </c>
      <c r="BH662" s="105">
        <f>IF($U$662="sníž. přenesená",$N$662,0)</f>
        <v>0</v>
      </c>
      <c r="BI662" s="105">
        <f>IF($U$662="nulová",$N$662,0)</f>
        <v>0</v>
      </c>
      <c r="BJ662" s="64" t="s">
        <v>317</v>
      </c>
      <c r="BK662" s="105">
        <f>ROUND($L$662*$K$662,2)</f>
        <v>0</v>
      </c>
      <c r="BL662" s="64" t="s">
        <v>397</v>
      </c>
      <c r="BM662" s="64" t="s">
        <v>43</v>
      </c>
    </row>
    <row r="663" spans="2:51" s="6" customFormat="1" ht="15.75" customHeight="1">
      <c r="B663" s="111"/>
      <c r="E663" s="113"/>
      <c r="F663" s="268" t="s">
        <v>44</v>
      </c>
      <c r="G663" s="269"/>
      <c r="H663" s="269"/>
      <c r="I663" s="269"/>
      <c r="K663" s="114">
        <v>449.064</v>
      </c>
      <c r="S663" s="111"/>
      <c r="T663" s="115"/>
      <c r="AA663" s="116"/>
      <c r="AT663" s="112" t="s">
        <v>473</v>
      </c>
      <c r="AU663" s="112" t="s">
        <v>370</v>
      </c>
      <c r="AV663" s="112" t="s">
        <v>370</v>
      </c>
      <c r="AW663" s="112" t="s">
        <v>420</v>
      </c>
      <c r="AX663" s="112" t="s">
        <v>363</v>
      </c>
      <c r="AY663" s="112" t="s">
        <v>465</v>
      </c>
    </row>
    <row r="664" spans="2:51" s="6" customFormat="1" ht="15.75" customHeight="1">
      <c r="B664" s="111"/>
      <c r="E664" s="112"/>
      <c r="F664" s="268" t="s">
        <v>45</v>
      </c>
      <c r="G664" s="269"/>
      <c r="H664" s="269"/>
      <c r="I664" s="269"/>
      <c r="K664" s="114">
        <v>18.1</v>
      </c>
      <c r="S664" s="111"/>
      <c r="T664" s="115"/>
      <c r="AA664" s="116"/>
      <c r="AT664" s="112" t="s">
        <v>473</v>
      </c>
      <c r="AU664" s="112" t="s">
        <v>370</v>
      </c>
      <c r="AV664" s="112" t="s">
        <v>370</v>
      </c>
      <c r="AW664" s="112" t="s">
        <v>420</v>
      </c>
      <c r="AX664" s="112" t="s">
        <v>363</v>
      </c>
      <c r="AY664" s="112" t="s">
        <v>465</v>
      </c>
    </row>
    <row r="665" spans="2:51" s="6" customFormat="1" ht="15.75" customHeight="1">
      <c r="B665" s="111"/>
      <c r="E665" s="112"/>
      <c r="F665" s="268" t="s">
        <v>46</v>
      </c>
      <c r="G665" s="269"/>
      <c r="H665" s="269"/>
      <c r="I665" s="269"/>
      <c r="K665" s="114">
        <v>44.55</v>
      </c>
      <c r="S665" s="111"/>
      <c r="T665" s="115"/>
      <c r="AA665" s="116"/>
      <c r="AT665" s="112" t="s">
        <v>473</v>
      </c>
      <c r="AU665" s="112" t="s">
        <v>370</v>
      </c>
      <c r="AV665" s="112" t="s">
        <v>370</v>
      </c>
      <c r="AW665" s="112" t="s">
        <v>420</v>
      </c>
      <c r="AX665" s="112" t="s">
        <v>363</v>
      </c>
      <c r="AY665" s="112" t="s">
        <v>465</v>
      </c>
    </row>
    <row r="666" spans="2:51" s="6" customFormat="1" ht="15.75" customHeight="1">
      <c r="B666" s="117"/>
      <c r="E666" s="118" t="s">
        <v>385</v>
      </c>
      <c r="F666" s="270" t="s">
        <v>498</v>
      </c>
      <c r="G666" s="271"/>
      <c r="H666" s="271"/>
      <c r="I666" s="271"/>
      <c r="K666" s="119">
        <v>511.714</v>
      </c>
      <c r="S666" s="117"/>
      <c r="T666" s="120"/>
      <c r="AA666" s="121"/>
      <c r="AT666" s="118" t="s">
        <v>473</v>
      </c>
      <c r="AU666" s="118" t="s">
        <v>370</v>
      </c>
      <c r="AV666" s="118" t="s">
        <v>470</v>
      </c>
      <c r="AW666" s="118" t="s">
        <v>420</v>
      </c>
      <c r="AX666" s="118" t="s">
        <v>317</v>
      </c>
      <c r="AY666" s="118" t="s">
        <v>465</v>
      </c>
    </row>
    <row r="667" spans="2:65" s="6" customFormat="1" ht="27" customHeight="1">
      <c r="B667" s="19"/>
      <c r="C667" s="96" t="s">
        <v>47</v>
      </c>
      <c r="D667" s="96" t="s">
        <v>466</v>
      </c>
      <c r="E667" s="97" t="s">
        <v>48</v>
      </c>
      <c r="F667" s="262" t="s">
        <v>49</v>
      </c>
      <c r="G667" s="263"/>
      <c r="H667" s="263"/>
      <c r="I667" s="263"/>
      <c r="J667" s="99" t="s">
        <v>477</v>
      </c>
      <c r="K667" s="100">
        <v>117.4</v>
      </c>
      <c r="L667" s="264"/>
      <c r="M667" s="263"/>
      <c r="N667" s="265">
        <f>ROUND($L$667*$K$667,2)</f>
        <v>0</v>
      </c>
      <c r="O667" s="263"/>
      <c r="P667" s="263"/>
      <c r="Q667" s="263"/>
      <c r="R667" s="216" t="s">
        <v>163</v>
      </c>
      <c r="S667" s="19"/>
      <c r="T667" s="101"/>
      <c r="U667" s="102" t="s">
        <v>333</v>
      </c>
      <c r="X667" s="103">
        <v>0.0004</v>
      </c>
      <c r="Y667" s="103">
        <f>$X$667*$K$667</f>
        <v>0.04696</v>
      </c>
      <c r="Z667" s="103">
        <v>0</v>
      </c>
      <c r="AA667" s="104">
        <f>$Z$667*$K$667</f>
        <v>0</v>
      </c>
      <c r="AR667" s="64" t="s">
        <v>397</v>
      </c>
      <c r="AT667" s="64" t="s">
        <v>466</v>
      </c>
      <c r="AU667" s="64" t="s">
        <v>370</v>
      </c>
      <c r="AY667" s="6" t="s">
        <v>465</v>
      </c>
      <c r="BE667" s="105">
        <f>IF($U$667="základní",$N$667,0)</f>
        <v>0</v>
      </c>
      <c r="BF667" s="105">
        <f>IF($U$667="snížená",$N$667,0)</f>
        <v>0</v>
      </c>
      <c r="BG667" s="105">
        <f>IF($U$667="zákl. přenesená",$N$667,0)</f>
        <v>0</v>
      </c>
      <c r="BH667" s="105">
        <f>IF($U$667="sníž. přenesená",$N$667,0)</f>
        <v>0</v>
      </c>
      <c r="BI667" s="105">
        <f>IF($U$667="nulová",$N$667,0)</f>
        <v>0</v>
      </c>
      <c r="BJ667" s="64" t="s">
        <v>317</v>
      </c>
      <c r="BK667" s="105">
        <f>ROUND($L$667*$K$667,2)</f>
        <v>0</v>
      </c>
      <c r="BL667" s="64" t="s">
        <v>397</v>
      </c>
      <c r="BM667" s="64" t="s">
        <v>50</v>
      </c>
    </row>
    <row r="668" spans="2:51" s="6" customFormat="1" ht="27" customHeight="1">
      <c r="B668" s="111"/>
      <c r="E668" s="113"/>
      <c r="F668" s="268" t="s">
        <v>51</v>
      </c>
      <c r="G668" s="269"/>
      <c r="H668" s="269"/>
      <c r="I668" s="269"/>
      <c r="K668" s="114">
        <v>117.4</v>
      </c>
      <c r="S668" s="111"/>
      <c r="T668" s="115"/>
      <c r="AA668" s="116"/>
      <c r="AT668" s="112" t="s">
        <v>473</v>
      </c>
      <c r="AU668" s="112" t="s">
        <v>370</v>
      </c>
      <c r="AV668" s="112" t="s">
        <v>370</v>
      </c>
      <c r="AW668" s="112" t="s">
        <v>420</v>
      </c>
      <c r="AX668" s="112" t="s">
        <v>317</v>
      </c>
      <c r="AY668" s="112" t="s">
        <v>465</v>
      </c>
    </row>
    <row r="669" spans="2:63" s="87" customFormat="1" ht="30.75" customHeight="1">
      <c r="B669" s="88"/>
      <c r="D669" s="95" t="s">
        <v>442</v>
      </c>
      <c r="N669" s="276">
        <f>$BK$669</f>
        <v>0</v>
      </c>
      <c r="O669" s="277"/>
      <c r="P669" s="277"/>
      <c r="Q669" s="277"/>
      <c r="S669" s="88"/>
      <c r="T669" s="91"/>
      <c r="W669" s="92">
        <f>SUM($W$670:$W$678)</f>
        <v>0</v>
      </c>
      <c r="Y669" s="92">
        <f>SUM($Y$670:$Y$678)</f>
        <v>0</v>
      </c>
      <c r="AA669" s="93">
        <f>SUM($AA$670:$AA$678)</f>
        <v>0</v>
      </c>
      <c r="AR669" s="90" t="s">
        <v>370</v>
      </c>
      <c r="AT669" s="90" t="s">
        <v>362</v>
      </c>
      <c r="AU669" s="90" t="s">
        <v>317</v>
      </c>
      <c r="AY669" s="90" t="s">
        <v>465</v>
      </c>
      <c r="BK669" s="94">
        <f>SUM($BK$670:$BK$678)</f>
        <v>0</v>
      </c>
    </row>
    <row r="670" spans="2:65" s="6" customFormat="1" ht="15.75" customHeight="1">
      <c r="B670" s="19"/>
      <c r="C670" s="96" t="s">
        <v>52</v>
      </c>
      <c r="D670" s="96" t="s">
        <v>466</v>
      </c>
      <c r="E670" s="97" t="s">
        <v>53</v>
      </c>
      <c r="F670" s="262" t="s">
        <v>54</v>
      </c>
      <c r="G670" s="263"/>
      <c r="H670" s="263"/>
      <c r="I670" s="263"/>
      <c r="J670" s="99" t="s">
        <v>477</v>
      </c>
      <c r="K670" s="100">
        <v>204</v>
      </c>
      <c r="L670" s="264"/>
      <c r="M670" s="263"/>
      <c r="N670" s="265">
        <f>ROUND($L$670*$K$670,2)</f>
        <v>0</v>
      </c>
      <c r="O670" s="263"/>
      <c r="P670" s="263"/>
      <c r="Q670" s="263"/>
      <c r="R670" s="216" t="s">
        <v>163</v>
      </c>
      <c r="S670" s="19"/>
      <c r="T670" s="101"/>
      <c r="U670" s="102" t="s">
        <v>333</v>
      </c>
      <c r="X670" s="103">
        <v>0</v>
      </c>
      <c r="Y670" s="103">
        <f>$X$670*$K$670</f>
        <v>0</v>
      </c>
      <c r="Z670" s="103">
        <v>0</v>
      </c>
      <c r="AA670" s="104">
        <f>$Z$670*$K$670</f>
        <v>0</v>
      </c>
      <c r="AR670" s="64" t="s">
        <v>397</v>
      </c>
      <c r="AT670" s="64" t="s">
        <v>466</v>
      </c>
      <c r="AU670" s="64" t="s">
        <v>370</v>
      </c>
      <c r="AY670" s="6" t="s">
        <v>465</v>
      </c>
      <c r="BE670" s="105">
        <f>IF($U$670="základní",$N$670,0)</f>
        <v>0</v>
      </c>
      <c r="BF670" s="105">
        <f>IF($U$670="snížená",$N$670,0)</f>
        <v>0</v>
      </c>
      <c r="BG670" s="105">
        <f>IF($U$670="zákl. přenesená",$N$670,0)</f>
        <v>0</v>
      </c>
      <c r="BH670" s="105">
        <f>IF($U$670="sníž. přenesená",$N$670,0)</f>
        <v>0</v>
      </c>
      <c r="BI670" s="105">
        <f>IF($U$670="nulová",$N$670,0)</f>
        <v>0</v>
      </c>
      <c r="BJ670" s="64" t="s">
        <v>317</v>
      </c>
      <c r="BK670" s="105">
        <f>ROUND($L$670*$K$670,2)</f>
        <v>0</v>
      </c>
      <c r="BL670" s="64" t="s">
        <v>397</v>
      </c>
      <c r="BM670" s="64" t="s">
        <v>55</v>
      </c>
    </row>
    <row r="671" spans="2:51" s="6" customFormat="1" ht="15.75" customHeight="1">
      <c r="B671" s="106"/>
      <c r="E671" s="107"/>
      <c r="F671" s="266" t="s">
        <v>56</v>
      </c>
      <c r="G671" s="267"/>
      <c r="H671" s="267"/>
      <c r="I671" s="267"/>
      <c r="K671" s="108"/>
      <c r="S671" s="106"/>
      <c r="T671" s="109"/>
      <c r="AA671" s="110"/>
      <c r="AT671" s="108" t="s">
        <v>473</v>
      </c>
      <c r="AU671" s="108" t="s">
        <v>370</v>
      </c>
      <c r="AV671" s="108" t="s">
        <v>317</v>
      </c>
      <c r="AW671" s="108" t="s">
        <v>420</v>
      </c>
      <c r="AX671" s="108" t="s">
        <v>363</v>
      </c>
      <c r="AY671" s="108" t="s">
        <v>465</v>
      </c>
    </row>
    <row r="672" spans="2:51" s="6" customFormat="1" ht="15.75" customHeight="1">
      <c r="B672" s="111"/>
      <c r="E672" s="112"/>
      <c r="F672" s="268" t="s">
        <v>57</v>
      </c>
      <c r="G672" s="269"/>
      <c r="H672" s="269"/>
      <c r="I672" s="269"/>
      <c r="K672" s="114">
        <v>204</v>
      </c>
      <c r="S672" s="111"/>
      <c r="T672" s="115"/>
      <c r="AA672" s="116"/>
      <c r="AT672" s="112" t="s">
        <v>473</v>
      </c>
      <c r="AU672" s="112" t="s">
        <v>370</v>
      </c>
      <c r="AV672" s="112" t="s">
        <v>370</v>
      </c>
      <c r="AW672" s="112" t="s">
        <v>420</v>
      </c>
      <c r="AX672" s="112" t="s">
        <v>317</v>
      </c>
      <c r="AY672" s="112" t="s">
        <v>465</v>
      </c>
    </row>
    <row r="673" spans="2:65" s="6" customFormat="1" ht="15.75" customHeight="1">
      <c r="B673" s="19"/>
      <c r="C673" s="122" t="s">
        <v>58</v>
      </c>
      <c r="D673" s="122" t="s">
        <v>523</v>
      </c>
      <c r="E673" s="123" t="s">
        <v>59</v>
      </c>
      <c r="F673" s="272" t="s">
        <v>60</v>
      </c>
      <c r="G673" s="273"/>
      <c r="H673" s="273"/>
      <c r="I673" s="273"/>
      <c r="J673" s="124" t="s">
        <v>477</v>
      </c>
      <c r="K673" s="125">
        <v>204</v>
      </c>
      <c r="L673" s="274"/>
      <c r="M673" s="273"/>
      <c r="N673" s="275">
        <f>ROUND($L$673*$K$673,2)</f>
        <v>0</v>
      </c>
      <c r="O673" s="263"/>
      <c r="P673" s="263"/>
      <c r="Q673" s="263"/>
      <c r="R673" s="98"/>
      <c r="S673" s="19"/>
      <c r="T673" s="101"/>
      <c r="U673" s="102" t="s">
        <v>333</v>
      </c>
      <c r="X673" s="103">
        <v>0</v>
      </c>
      <c r="Y673" s="103">
        <f>$X$673*$K$673</f>
        <v>0</v>
      </c>
      <c r="Z673" s="103">
        <v>0</v>
      </c>
      <c r="AA673" s="104">
        <f>$Z$673*$K$673</f>
        <v>0</v>
      </c>
      <c r="AR673" s="64" t="s">
        <v>698</v>
      </c>
      <c r="AT673" s="64" t="s">
        <v>523</v>
      </c>
      <c r="AU673" s="64" t="s">
        <v>370</v>
      </c>
      <c r="AY673" s="6" t="s">
        <v>465</v>
      </c>
      <c r="BE673" s="105">
        <f>IF($U$673="základní",$N$673,0)</f>
        <v>0</v>
      </c>
      <c r="BF673" s="105">
        <f>IF($U$673="snížená",$N$673,0)</f>
        <v>0</v>
      </c>
      <c r="BG673" s="105">
        <f>IF($U$673="zákl. přenesená",$N$673,0)</f>
        <v>0</v>
      </c>
      <c r="BH673" s="105">
        <f>IF($U$673="sníž. přenesená",$N$673,0)</f>
        <v>0</v>
      </c>
      <c r="BI673" s="105">
        <f>IF($U$673="nulová",$N$673,0)</f>
        <v>0</v>
      </c>
      <c r="BJ673" s="64" t="s">
        <v>317</v>
      </c>
      <c r="BK673" s="105">
        <f>ROUND($L$673*$K$673,2)</f>
        <v>0</v>
      </c>
      <c r="BL673" s="64" t="s">
        <v>397</v>
      </c>
      <c r="BM673" s="64" t="s">
        <v>61</v>
      </c>
    </row>
    <row r="674" spans="2:65" s="6" customFormat="1" ht="15.75" customHeight="1">
      <c r="B674" s="19"/>
      <c r="C674" s="99" t="s">
        <v>62</v>
      </c>
      <c r="D674" s="99" t="s">
        <v>466</v>
      </c>
      <c r="E674" s="97" t="s">
        <v>63</v>
      </c>
      <c r="F674" s="262" t="s">
        <v>64</v>
      </c>
      <c r="G674" s="263"/>
      <c r="H674" s="263"/>
      <c r="I674" s="263"/>
      <c r="J674" s="99" t="s">
        <v>477</v>
      </c>
      <c r="K674" s="100">
        <v>42</v>
      </c>
      <c r="L674" s="264"/>
      <c r="M674" s="263"/>
      <c r="N674" s="265">
        <f>ROUND($L$674*$K$674,2)</f>
        <v>0</v>
      </c>
      <c r="O674" s="263"/>
      <c r="P674" s="263"/>
      <c r="Q674" s="263"/>
      <c r="R674" s="98"/>
      <c r="S674" s="19"/>
      <c r="T674" s="101"/>
      <c r="U674" s="102" t="s">
        <v>333</v>
      </c>
      <c r="X674" s="103">
        <v>0</v>
      </c>
      <c r="Y674" s="103">
        <f>$X$674*$K$674</f>
        <v>0</v>
      </c>
      <c r="Z674" s="103">
        <v>0</v>
      </c>
      <c r="AA674" s="104">
        <f>$Z$674*$K$674</f>
        <v>0</v>
      </c>
      <c r="AR674" s="64" t="s">
        <v>397</v>
      </c>
      <c r="AT674" s="64" t="s">
        <v>466</v>
      </c>
      <c r="AU674" s="64" t="s">
        <v>370</v>
      </c>
      <c r="AY674" s="64" t="s">
        <v>465</v>
      </c>
      <c r="BE674" s="105">
        <f>IF($U$674="základní",$N$674,0)</f>
        <v>0</v>
      </c>
      <c r="BF674" s="105">
        <f>IF($U$674="snížená",$N$674,0)</f>
        <v>0</v>
      </c>
      <c r="BG674" s="105">
        <f>IF($U$674="zákl. přenesená",$N$674,0)</f>
        <v>0</v>
      </c>
      <c r="BH674" s="105">
        <f>IF($U$674="sníž. přenesená",$N$674,0)</f>
        <v>0</v>
      </c>
      <c r="BI674" s="105">
        <f>IF($U$674="nulová",$N$674,0)</f>
        <v>0</v>
      </c>
      <c r="BJ674" s="64" t="s">
        <v>317</v>
      </c>
      <c r="BK674" s="105">
        <f>ROUND($L$674*$K$674,2)</f>
        <v>0</v>
      </c>
      <c r="BL674" s="64" t="s">
        <v>397</v>
      </c>
      <c r="BM674" s="64" t="s">
        <v>65</v>
      </c>
    </row>
    <row r="675" spans="2:51" s="6" customFormat="1" ht="15.75" customHeight="1">
      <c r="B675" s="106"/>
      <c r="E675" s="107"/>
      <c r="F675" s="266" t="s">
        <v>726</v>
      </c>
      <c r="G675" s="267"/>
      <c r="H675" s="267"/>
      <c r="I675" s="267"/>
      <c r="K675" s="108"/>
      <c r="S675" s="106"/>
      <c r="T675" s="109"/>
      <c r="AA675" s="110"/>
      <c r="AT675" s="108" t="s">
        <v>473</v>
      </c>
      <c r="AU675" s="108" t="s">
        <v>370</v>
      </c>
      <c r="AV675" s="108" t="s">
        <v>317</v>
      </c>
      <c r="AW675" s="108" t="s">
        <v>420</v>
      </c>
      <c r="AX675" s="108" t="s">
        <v>363</v>
      </c>
      <c r="AY675" s="108" t="s">
        <v>465</v>
      </c>
    </row>
    <row r="676" spans="2:51" s="6" customFormat="1" ht="15.75" customHeight="1">
      <c r="B676" s="111"/>
      <c r="E676" s="112"/>
      <c r="F676" s="268" t="s">
        <v>66</v>
      </c>
      <c r="G676" s="269"/>
      <c r="H676" s="269"/>
      <c r="I676" s="269"/>
      <c r="K676" s="114">
        <v>42</v>
      </c>
      <c r="S676" s="111"/>
      <c r="T676" s="115"/>
      <c r="AA676" s="116"/>
      <c r="AT676" s="112" t="s">
        <v>473</v>
      </c>
      <c r="AU676" s="112" t="s">
        <v>370</v>
      </c>
      <c r="AV676" s="112" t="s">
        <v>370</v>
      </c>
      <c r="AW676" s="112" t="s">
        <v>420</v>
      </c>
      <c r="AX676" s="112" t="s">
        <v>317</v>
      </c>
      <c r="AY676" s="112" t="s">
        <v>465</v>
      </c>
    </row>
    <row r="677" spans="2:65" s="6" customFormat="1" ht="15.75" customHeight="1">
      <c r="B677" s="19"/>
      <c r="C677" s="122" t="s">
        <v>67</v>
      </c>
      <c r="D677" s="122" t="s">
        <v>523</v>
      </c>
      <c r="E677" s="123" t="s">
        <v>68</v>
      </c>
      <c r="F677" s="272" t="s">
        <v>69</v>
      </c>
      <c r="G677" s="273"/>
      <c r="H677" s="273"/>
      <c r="I677" s="273"/>
      <c r="J677" s="124" t="s">
        <v>477</v>
      </c>
      <c r="K677" s="125">
        <v>42</v>
      </c>
      <c r="L677" s="274"/>
      <c r="M677" s="273"/>
      <c r="N677" s="275">
        <f>ROUND($L$677*$K$677,2)</f>
        <v>0</v>
      </c>
      <c r="O677" s="263"/>
      <c r="P677" s="263"/>
      <c r="Q677" s="263"/>
      <c r="R677" s="98"/>
      <c r="S677" s="19"/>
      <c r="T677" s="101"/>
      <c r="U677" s="102" t="s">
        <v>333</v>
      </c>
      <c r="X677" s="103">
        <v>0</v>
      </c>
      <c r="Y677" s="103">
        <f>$X$677*$K$677</f>
        <v>0</v>
      </c>
      <c r="Z677" s="103">
        <v>0</v>
      </c>
      <c r="AA677" s="104">
        <f>$Z$677*$K$677</f>
        <v>0</v>
      </c>
      <c r="AR677" s="64" t="s">
        <v>698</v>
      </c>
      <c r="AT677" s="64" t="s">
        <v>523</v>
      </c>
      <c r="AU677" s="64" t="s">
        <v>370</v>
      </c>
      <c r="AY677" s="6" t="s">
        <v>465</v>
      </c>
      <c r="BE677" s="105">
        <f>IF($U$677="základní",$N$677,0)</f>
        <v>0</v>
      </c>
      <c r="BF677" s="105">
        <f>IF($U$677="snížená",$N$677,0)</f>
        <v>0</v>
      </c>
      <c r="BG677" s="105">
        <f>IF($U$677="zákl. přenesená",$N$677,0)</f>
        <v>0</v>
      </c>
      <c r="BH677" s="105">
        <f>IF($U$677="sníž. přenesená",$N$677,0)</f>
        <v>0</v>
      </c>
      <c r="BI677" s="105">
        <f>IF($U$677="nulová",$N$677,0)</f>
        <v>0</v>
      </c>
      <c r="BJ677" s="64" t="s">
        <v>317</v>
      </c>
      <c r="BK677" s="105">
        <f>ROUND($L$677*$K$677,2)</f>
        <v>0</v>
      </c>
      <c r="BL677" s="64" t="s">
        <v>397</v>
      </c>
      <c r="BM677" s="64" t="s">
        <v>70</v>
      </c>
    </row>
    <row r="678" spans="2:65" s="6" customFormat="1" ht="27" customHeight="1">
      <c r="B678" s="19"/>
      <c r="C678" s="99" t="s">
        <v>71</v>
      </c>
      <c r="D678" s="99" t="s">
        <v>466</v>
      </c>
      <c r="E678" s="97" t="s">
        <v>72</v>
      </c>
      <c r="F678" s="262" t="s">
        <v>73</v>
      </c>
      <c r="G678" s="263"/>
      <c r="H678" s="263"/>
      <c r="I678" s="263"/>
      <c r="J678" s="99" t="s">
        <v>696</v>
      </c>
      <c r="K678" s="126"/>
      <c r="L678" s="264"/>
      <c r="M678" s="263"/>
      <c r="N678" s="265">
        <f>ROUND($L$678*$K$678,2)</f>
        <v>0</v>
      </c>
      <c r="O678" s="263"/>
      <c r="P678" s="263"/>
      <c r="Q678" s="263"/>
      <c r="R678" s="216" t="s">
        <v>163</v>
      </c>
      <c r="S678" s="19"/>
      <c r="T678" s="101"/>
      <c r="U678" s="102" t="s">
        <v>333</v>
      </c>
      <c r="X678" s="103">
        <v>0</v>
      </c>
      <c r="Y678" s="103">
        <f>$X$678*$K$678</f>
        <v>0</v>
      </c>
      <c r="Z678" s="103">
        <v>0</v>
      </c>
      <c r="AA678" s="104">
        <f>$Z$678*$K$678</f>
        <v>0</v>
      </c>
      <c r="AR678" s="64" t="s">
        <v>397</v>
      </c>
      <c r="AT678" s="64" t="s">
        <v>466</v>
      </c>
      <c r="AU678" s="64" t="s">
        <v>370</v>
      </c>
      <c r="AY678" s="64" t="s">
        <v>465</v>
      </c>
      <c r="BE678" s="105">
        <f>IF($U$678="základní",$N$678,0)</f>
        <v>0</v>
      </c>
      <c r="BF678" s="105">
        <f>IF($U$678="snížená",$N$678,0)</f>
        <v>0</v>
      </c>
      <c r="BG678" s="105">
        <f>IF($U$678="zákl. přenesená",$N$678,0)</f>
        <v>0</v>
      </c>
      <c r="BH678" s="105">
        <f>IF($U$678="sníž. přenesená",$N$678,0)</f>
        <v>0</v>
      </c>
      <c r="BI678" s="105">
        <f>IF($U$678="nulová",$N$678,0)</f>
        <v>0</v>
      </c>
      <c r="BJ678" s="64" t="s">
        <v>317</v>
      </c>
      <c r="BK678" s="105">
        <f>ROUND($L$678*$K$678,2)</f>
        <v>0</v>
      </c>
      <c r="BL678" s="64" t="s">
        <v>397</v>
      </c>
      <c r="BM678" s="64" t="s">
        <v>74</v>
      </c>
    </row>
    <row r="679" spans="2:63" s="87" customFormat="1" ht="37.5" customHeight="1">
      <c r="B679" s="88"/>
      <c r="D679" s="89" t="s">
        <v>443</v>
      </c>
      <c r="N679" s="284">
        <f>$BK$679</f>
        <v>0</v>
      </c>
      <c r="O679" s="277"/>
      <c r="P679" s="277"/>
      <c r="Q679" s="277"/>
      <c r="S679" s="88"/>
      <c r="T679" s="91"/>
      <c r="W679" s="92">
        <f>$W$680+$W$683+$W$685+$W$689</f>
        <v>0</v>
      </c>
      <c r="Y679" s="92">
        <f>$Y$680+$Y$683+$Y$685+$Y$689</f>
        <v>0</v>
      </c>
      <c r="AA679" s="93">
        <f>$AA$680+$AA$683+$AA$685+$AA$689</f>
        <v>0</v>
      </c>
      <c r="AR679" s="90" t="s">
        <v>499</v>
      </c>
      <c r="AT679" s="90" t="s">
        <v>362</v>
      </c>
      <c r="AU679" s="90" t="s">
        <v>363</v>
      </c>
      <c r="AY679" s="90" t="s">
        <v>465</v>
      </c>
      <c r="BK679" s="94">
        <f>$BK$680+$BK$683+$BK$685+$BK$689</f>
        <v>0</v>
      </c>
    </row>
    <row r="680" spans="2:63" s="87" customFormat="1" ht="21" customHeight="1">
      <c r="B680" s="88"/>
      <c r="D680" s="95" t="s">
        <v>444</v>
      </c>
      <c r="N680" s="276">
        <f>$BK$680</f>
        <v>0</v>
      </c>
      <c r="O680" s="277"/>
      <c r="P680" s="277"/>
      <c r="Q680" s="277"/>
      <c r="S680" s="88"/>
      <c r="T680" s="91"/>
      <c r="W680" s="92">
        <f>SUM($W$681:$W$682)</f>
        <v>0</v>
      </c>
      <c r="Y680" s="92">
        <f>SUM($Y$681:$Y$682)</f>
        <v>0</v>
      </c>
      <c r="AA680" s="93">
        <f>SUM($AA$681:$AA$682)</f>
        <v>0</v>
      </c>
      <c r="AR680" s="90" t="s">
        <v>499</v>
      </c>
      <c r="AT680" s="90" t="s">
        <v>362</v>
      </c>
      <c r="AU680" s="90" t="s">
        <v>317</v>
      </c>
      <c r="AY680" s="90" t="s">
        <v>465</v>
      </c>
      <c r="BK680" s="94">
        <f>SUM($BK$681:$BK$682)</f>
        <v>0</v>
      </c>
    </row>
    <row r="681" spans="2:65" s="6" customFormat="1" ht="15.75" customHeight="1">
      <c r="B681" s="19"/>
      <c r="C681" s="99" t="s">
        <v>75</v>
      </c>
      <c r="D681" s="99" t="s">
        <v>466</v>
      </c>
      <c r="E681" s="97" t="s">
        <v>76</v>
      </c>
      <c r="F681" s="262" t="s">
        <v>77</v>
      </c>
      <c r="G681" s="263"/>
      <c r="H681" s="263"/>
      <c r="I681" s="263"/>
      <c r="J681" s="99" t="s">
        <v>530</v>
      </c>
      <c r="K681" s="100">
        <v>1</v>
      </c>
      <c r="L681" s="264"/>
      <c r="M681" s="263"/>
      <c r="N681" s="265">
        <f>ROUND($L$681*$K$681,2)</f>
        <v>0</v>
      </c>
      <c r="O681" s="263"/>
      <c r="P681" s="263"/>
      <c r="Q681" s="263"/>
      <c r="R681" s="98"/>
      <c r="S681" s="19"/>
      <c r="T681" s="101"/>
      <c r="U681" s="102" t="s">
        <v>333</v>
      </c>
      <c r="X681" s="103">
        <v>0</v>
      </c>
      <c r="Y681" s="103">
        <f>$X$681*$K$681</f>
        <v>0</v>
      </c>
      <c r="Z681" s="103">
        <v>0</v>
      </c>
      <c r="AA681" s="104">
        <f>$Z$681*$K$681</f>
        <v>0</v>
      </c>
      <c r="AR681" s="64" t="s">
        <v>859</v>
      </c>
      <c r="AT681" s="64" t="s">
        <v>466</v>
      </c>
      <c r="AU681" s="64" t="s">
        <v>370</v>
      </c>
      <c r="AY681" s="64" t="s">
        <v>465</v>
      </c>
      <c r="BE681" s="105">
        <f>IF($U$681="základní",$N$681,0)</f>
        <v>0</v>
      </c>
      <c r="BF681" s="105">
        <f>IF($U$681="snížená",$N$681,0)</f>
        <v>0</v>
      </c>
      <c r="BG681" s="105">
        <f>IF($U$681="zákl. přenesená",$N$681,0)</f>
        <v>0</v>
      </c>
      <c r="BH681" s="105">
        <f>IF($U$681="sníž. přenesená",$N$681,0)</f>
        <v>0</v>
      </c>
      <c r="BI681" s="105">
        <f>IF($U$681="nulová",$N$681,0)</f>
        <v>0</v>
      </c>
      <c r="BJ681" s="64" t="s">
        <v>317</v>
      </c>
      <c r="BK681" s="105">
        <f>ROUND($L$681*$K$681,2)</f>
        <v>0</v>
      </c>
      <c r="BL681" s="64" t="s">
        <v>859</v>
      </c>
      <c r="BM681" s="64" t="s">
        <v>78</v>
      </c>
    </row>
    <row r="682" spans="2:65" s="6" customFormat="1" ht="15.75" customHeight="1">
      <c r="B682" s="19"/>
      <c r="C682" s="99" t="s">
        <v>79</v>
      </c>
      <c r="D682" s="99" t="s">
        <v>466</v>
      </c>
      <c r="E682" s="97" t="s">
        <v>80</v>
      </c>
      <c r="F682" s="262" t="s">
        <v>81</v>
      </c>
      <c r="G682" s="263"/>
      <c r="H682" s="263"/>
      <c r="I682" s="263"/>
      <c r="J682" s="99" t="s">
        <v>530</v>
      </c>
      <c r="K682" s="100">
        <v>1</v>
      </c>
      <c r="L682" s="264"/>
      <c r="M682" s="263"/>
      <c r="N682" s="265">
        <f>ROUND($L$682*$K$682,2)</f>
        <v>0</v>
      </c>
      <c r="O682" s="263"/>
      <c r="P682" s="263"/>
      <c r="Q682" s="263"/>
      <c r="R682" s="98"/>
      <c r="S682" s="19"/>
      <c r="T682" s="101"/>
      <c r="U682" s="102" t="s">
        <v>333</v>
      </c>
      <c r="X682" s="103">
        <v>0</v>
      </c>
      <c r="Y682" s="103">
        <f>$X$682*$K$682</f>
        <v>0</v>
      </c>
      <c r="Z682" s="103">
        <v>0</v>
      </c>
      <c r="AA682" s="104">
        <f>$Z$682*$K$682</f>
        <v>0</v>
      </c>
      <c r="AR682" s="64" t="s">
        <v>859</v>
      </c>
      <c r="AT682" s="64" t="s">
        <v>466</v>
      </c>
      <c r="AU682" s="64" t="s">
        <v>370</v>
      </c>
      <c r="AY682" s="64" t="s">
        <v>465</v>
      </c>
      <c r="BE682" s="105">
        <f>IF($U$682="základní",$N$682,0)</f>
        <v>0</v>
      </c>
      <c r="BF682" s="105">
        <f>IF($U$682="snížená",$N$682,0)</f>
        <v>0</v>
      </c>
      <c r="BG682" s="105">
        <f>IF($U$682="zákl. přenesená",$N$682,0)</f>
        <v>0</v>
      </c>
      <c r="BH682" s="105">
        <f>IF($U$682="sníž. přenesená",$N$682,0)</f>
        <v>0</v>
      </c>
      <c r="BI682" s="105">
        <f>IF($U$682="nulová",$N$682,0)</f>
        <v>0</v>
      </c>
      <c r="BJ682" s="64" t="s">
        <v>317</v>
      </c>
      <c r="BK682" s="105">
        <f>ROUND($L$682*$K$682,2)</f>
        <v>0</v>
      </c>
      <c r="BL682" s="64" t="s">
        <v>859</v>
      </c>
      <c r="BM682" s="64" t="s">
        <v>82</v>
      </c>
    </row>
    <row r="683" spans="2:63" s="87" customFormat="1" ht="30.75" customHeight="1">
      <c r="B683" s="88"/>
      <c r="D683" s="95" t="s">
        <v>445</v>
      </c>
      <c r="N683" s="276">
        <f>$BK$683</f>
        <v>0</v>
      </c>
      <c r="O683" s="277"/>
      <c r="P683" s="277"/>
      <c r="Q683" s="277"/>
      <c r="S683" s="88"/>
      <c r="T683" s="91"/>
      <c r="W683" s="92">
        <f>$W$684</f>
        <v>0</v>
      </c>
      <c r="Y683" s="92">
        <f>$Y$684</f>
        <v>0</v>
      </c>
      <c r="AA683" s="93">
        <f>$AA$684</f>
        <v>0</v>
      </c>
      <c r="AR683" s="90" t="s">
        <v>499</v>
      </c>
      <c r="AT683" s="90" t="s">
        <v>362</v>
      </c>
      <c r="AU683" s="90" t="s">
        <v>317</v>
      </c>
      <c r="AY683" s="90" t="s">
        <v>465</v>
      </c>
      <c r="BK683" s="94">
        <f>$BK$684</f>
        <v>0</v>
      </c>
    </row>
    <row r="684" spans="2:65" s="6" customFormat="1" ht="15.75" customHeight="1">
      <c r="B684" s="19"/>
      <c r="C684" s="99" t="s">
        <v>83</v>
      </c>
      <c r="D684" s="99" t="s">
        <v>466</v>
      </c>
      <c r="E684" s="97" t="s">
        <v>84</v>
      </c>
      <c r="F684" s="262" t="s">
        <v>85</v>
      </c>
      <c r="G684" s="263"/>
      <c r="H684" s="263"/>
      <c r="I684" s="263"/>
      <c r="J684" s="99" t="s">
        <v>530</v>
      </c>
      <c r="K684" s="100">
        <v>1</v>
      </c>
      <c r="L684" s="264"/>
      <c r="M684" s="263"/>
      <c r="N684" s="265">
        <f>ROUND($L$684*$K$684,2)</f>
        <v>0</v>
      </c>
      <c r="O684" s="263"/>
      <c r="P684" s="263"/>
      <c r="Q684" s="263"/>
      <c r="R684" s="98"/>
      <c r="S684" s="19"/>
      <c r="T684" s="101"/>
      <c r="U684" s="102" t="s">
        <v>333</v>
      </c>
      <c r="X684" s="103">
        <v>0</v>
      </c>
      <c r="Y684" s="103">
        <f>$X$684*$K$684</f>
        <v>0</v>
      </c>
      <c r="Z684" s="103">
        <v>0</v>
      </c>
      <c r="AA684" s="104">
        <f>$Z$684*$K$684</f>
        <v>0</v>
      </c>
      <c r="AR684" s="64" t="s">
        <v>859</v>
      </c>
      <c r="AT684" s="64" t="s">
        <v>466</v>
      </c>
      <c r="AU684" s="64" t="s">
        <v>370</v>
      </c>
      <c r="AY684" s="64" t="s">
        <v>465</v>
      </c>
      <c r="BE684" s="105">
        <f>IF($U$684="základní",$N$684,0)</f>
        <v>0</v>
      </c>
      <c r="BF684" s="105">
        <f>IF($U$684="snížená",$N$684,0)</f>
        <v>0</v>
      </c>
      <c r="BG684" s="105">
        <f>IF($U$684="zákl. přenesená",$N$684,0)</f>
        <v>0</v>
      </c>
      <c r="BH684" s="105">
        <f>IF($U$684="sníž. přenesená",$N$684,0)</f>
        <v>0</v>
      </c>
      <c r="BI684" s="105">
        <f>IF($U$684="nulová",$N$684,0)</f>
        <v>0</v>
      </c>
      <c r="BJ684" s="64" t="s">
        <v>317</v>
      </c>
      <c r="BK684" s="105">
        <f>ROUND($L$684*$K$684,2)</f>
        <v>0</v>
      </c>
      <c r="BL684" s="64" t="s">
        <v>859</v>
      </c>
      <c r="BM684" s="64" t="s">
        <v>86</v>
      </c>
    </row>
    <row r="685" spans="2:63" s="87" customFormat="1" ht="30.75" customHeight="1">
      <c r="B685" s="88"/>
      <c r="D685" s="95" t="s">
        <v>446</v>
      </c>
      <c r="N685" s="276">
        <f>$BK$685</f>
        <v>0</v>
      </c>
      <c r="O685" s="277"/>
      <c r="P685" s="277"/>
      <c r="Q685" s="277"/>
      <c r="S685" s="88"/>
      <c r="T685" s="91"/>
      <c r="W685" s="92">
        <f>SUM($W$686:$W$688)</f>
        <v>0</v>
      </c>
      <c r="Y685" s="92">
        <f>SUM($Y$686:$Y$688)</f>
        <v>0</v>
      </c>
      <c r="AA685" s="93">
        <f>SUM($AA$686:$AA$688)</f>
        <v>0</v>
      </c>
      <c r="AR685" s="90" t="s">
        <v>499</v>
      </c>
      <c r="AT685" s="90" t="s">
        <v>362</v>
      </c>
      <c r="AU685" s="90" t="s">
        <v>317</v>
      </c>
      <c r="AY685" s="90" t="s">
        <v>465</v>
      </c>
      <c r="BK685" s="94">
        <f>SUM($BK$686:$BK$688)</f>
        <v>0</v>
      </c>
    </row>
    <row r="686" spans="2:65" s="6" customFormat="1" ht="27" customHeight="1">
      <c r="B686" s="19"/>
      <c r="C686" s="99" t="s">
        <v>87</v>
      </c>
      <c r="D686" s="99" t="s">
        <v>466</v>
      </c>
      <c r="E686" s="97" t="s">
        <v>88</v>
      </c>
      <c r="F686" s="262" t="s">
        <v>89</v>
      </c>
      <c r="G686" s="263"/>
      <c r="H686" s="263"/>
      <c r="I686" s="263"/>
      <c r="J686" s="99" t="s">
        <v>530</v>
      </c>
      <c r="K686" s="100">
        <v>1</v>
      </c>
      <c r="L686" s="264"/>
      <c r="M686" s="263"/>
      <c r="N686" s="265">
        <f>ROUND($L$686*$K$686,2)</f>
        <v>0</v>
      </c>
      <c r="O686" s="263"/>
      <c r="P686" s="263"/>
      <c r="Q686" s="263"/>
      <c r="R686" s="98"/>
      <c r="S686" s="19"/>
      <c r="T686" s="101"/>
      <c r="U686" s="102" t="s">
        <v>333</v>
      </c>
      <c r="X686" s="103">
        <v>0</v>
      </c>
      <c r="Y686" s="103">
        <f>$X$686*$K$686</f>
        <v>0</v>
      </c>
      <c r="Z686" s="103">
        <v>0</v>
      </c>
      <c r="AA686" s="104">
        <f>$Z$686*$K$686</f>
        <v>0</v>
      </c>
      <c r="AR686" s="64" t="s">
        <v>859</v>
      </c>
      <c r="AT686" s="64" t="s">
        <v>466</v>
      </c>
      <c r="AU686" s="64" t="s">
        <v>370</v>
      </c>
      <c r="AY686" s="64" t="s">
        <v>465</v>
      </c>
      <c r="BE686" s="105">
        <f>IF($U$686="základní",$N$686,0)</f>
        <v>0</v>
      </c>
      <c r="BF686" s="105">
        <f>IF($U$686="snížená",$N$686,0)</f>
        <v>0</v>
      </c>
      <c r="BG686" s="105">
        <f>IF($U$686="zákl. přenesená",$N$686,0)</f>
        <v>0</v>
      </c>
      <c r="BH686" s="105">
        <f>IF($U$686="sníž. přenesená",$N$686,0)</f>
        <v>0</v>
      </c>
      <c r="BI686" s="105">
        <f>IF($U$686="nulová",$N$686,0)</f>
        <v>0</v>
      </c>
      <c r="BJ686" s="64" t="s">
        <v>317</v>
      </c>
      <c r="BK686" s="105">
        <f>ROUND($L$686*$K$686,2)</f>
        <v>0</v>
      </c>
      <c r="BL686" s="64" t="s">
        <v>859</v>
      </c>
      <c r="BM686" s="64" t="s">
        <v>90</v>
      </c>
    </row>
    <row r="687" spans="2:65" s="6" customFormat="1" ht="27" customHeight="1">
      <c r="B687" s="19"/>
      <c r="C687" s="99" t="s">
        <v>91</v>
      </c>
      <c r="D687" s="99" t="s">
        <v>466</v>
      </c>
      <c r="E687" s="97" t="s">
        <v>92</v>
      </c>
      <c r="F687" s="262" t="s">
        <v>93</v>
      </c>
      <c r="G687" s="263"/>
      <c r="H687" s="263"/>
      <c r="I687" s="263"/>
      <c r="J687" s="99" t="s">
        <v>530</v>
      </c>
      <c r="K687" s="100">
        <v>1</v>
      </c>
      <c r="L687" s="264"/>
      <c r="M687" s="263"/>
      <c r="N687" s="265">
        <f>ROUND($L$687*$K$687,2)</f>
        <v>0</v>
      </c>
      <c r="O687" s="263"/>
      <c r="P687" s="263"/>
      <c r="Q687" s="263"/>
      <c r="R687" s="98"/>
      <c r="S687" s="19"/>
      <c r="T687" s="101"/>
      <c r="U687" s="102" t="s">
        <v>333</v>
      </c>
      <c r="X687" s="103">
        <v>0</v>
      </c>
      <c r="Y687" s="103">
        <f>$X$687*$K$687</f>
        <v>0</v>
      </c>
      <c r="Z687" s="103">
        <v>0</v>
      </c>
      <c r="AA687" s="104">
        <f>$Z$687*$K$687</f>
        <v>0</v>
      </c>
      <c r="AR687" s="64" t="s">
        <v>859</v>
      </c>
      <c r="AT687" s="64" t="s">
        <v>466</v>
      </c>
      <c r="AU687" s="64" t="s">
        <v>370</v>
      </c>
      <c r="AY687" s="64" t="s">
        <v>465</v>
      </c>
      <c r="BE687" s="105">
        <f>IF($U$687="základní",$N$687,0)</f>
        <v>0</v>
      </c>
      <c r="BF687" s="105">
        <f>IF($U$687="snížená",$N$687,0)</f>
        <v>0</v>
      </c>
      <c r="BG687" s="105">
        <f>IF($U$687="zákl. přenesená",$N$687,0)</f>
        <v>0</v>
      </c>
      <c r="BH687" s="105">
        <f>IF($U$687="sníž. přenesená",$N$687,0)</f>
        <v>0</v>
      </c>
      <c r="BI687" s="105">
        <f>IF($U$687="nulová",$N$687,0)</f>
        <v>0</v>
      </c>
      <c r="BJ687" s="64" t="s">
        <v>317</v>
      </c>
      <c r="BK687" s="105">
        <f>ROUND($L$687*$K$687,2)</f>
        <v>0</v>
      </c>
      <c r="BL687" s="64" t="s">
        <v>859</v>
      </c>
      <c r="BM687" s="64" t="s">
        <v>94</v>
      </c>
    </row>
    <row r="688" spans="2:65" s="6" customFormat="1" ht="39" customHeight="1">
      <c r="B688" s="19"/>
      <c r="C688" s="99" t="s">
        <v>95</v>
      </c>
      <c r="D688" s="99" t="s">
        <v>466</v>
      </c>
      <c r="E688" s="97" t="s">
        <v>96</v>
      </c>
      <c r="F688" s="262" t="s">
        <v>97</v>
      </c>
      <c r="G688" s="263"/>
      <c r="H688" s="263"/>
      <c r="I688" s="263"/>
      <c r="J688" s="99" t="s">
        <v>530</v>
      </c>
      <c r="K688" s="100">
        <v>1</v>
      </c>
      <c r="L688" s="264"/>
      <c r="M688" s="263"/>
      <c r="N688" s="265">
        <f>ROUND($L$688*$K$688,2)</f>
        <v>0</v>
      </c>
      <c r="O688" s="263"/>
      <c r="P688" s="263"/>
      <c r="Q688" s="263"/>
      <c r="R688" s="98"/>
      <c r="S688" s="19"/>
      <c r="T688" s="101"/>
      <c r="U688" s="102" t="s">
        <v>333</v>
      </c>
      <c r="X688" s="103">
        <v>0</v>
      </c>
      <c r="Y688" s="103">
        <f>$X$688*$K$688</f>
        <v>0</v>
      </c>
      <c r="Z688" s="103">
        <v>0</v>
      </c>
      <c r="AA688" s="104">
        <f>$Z$688*$K$688</f>
        <v>0</v>
      </c>
      <c r="AR688" s="64" t="s">
        <v>859</v>
      </c>
      <c r="AT688" s="64" t="s">
        <v>466</v>
      </c>
      <c r="AU688" s="64" t="s">
        <v>370</v>
      </c>
      <c r="AY688" s="64" t="s">
        <v>465</v>
      </c>
      <c r="BE688" s="105">
        <f>IF($U$688="základní",$N$688,0)</f>
        <v>0</v>
      </c>
      <c r="BF688" s="105">
        <f>IF($U$688="snížená",$N$688,0)</f>
        <v>0</v>
      </c>
      <c r="BG688" s="105">
        <f>IF($U$688="zákl. přenesená",$N$688,0)</f>
        <v>0</v>
      </c>
      <c r="BH688" s="105">
        <f>IF($U$688="sníž. přenesená",$N$688,0)</f>
        <v>0</v>
      </c>
      <c r="BI688" s="105">
        <f>IF($U$688="nulová",$N$688,0)</f>
        <v>0</v>
      </c>
      <c r="BJ688" s="64" t="s">
        <v>317</v>
      </c>
      <c r="BK688" s="105">
        <f>ROUND($L$688*$K$688,2)</f>
        <v>0</v>
      </c>
      <c r="BL688" s="64" t="s">
        <v>859</v>
      </c>
      <c r="BM688" s="64" t="s">
        <v>98</v>
      </c>
    </row>
    <row r="689" spans="2:63" s="87" customFormat="1" ht="30.75" customHeight="1">
      <c r="B689" s="88"/>
      <c r="D689" s="95" t="s">
        <v>447</v>
      </c>
      <c r="N689" s="276">
        <f>$BK$689</f>
        <v>0</v>
      </c>
      <c r="O689" s="277"/>
      <c r="P689" s="277"/>
      <c r="Q689" s="277"/>
      <c r="S689" s="88"/>
      <c r="T689" s="91"/>
      <c r="W689" s="92">
        <f>SUM($W$690:$W$699)</f>
        <v>0</v>
      </c>
      <c r="Y689" s="92">
        <f>SUM($Y$690:$Y$699)</f>
        <v>0</v>
      </c>
      <c r="AA689" s="93">
        <f>SUM($AA$690:$AA$699)</f>
        <v>0</v>
      </c>
      <c r="AR689" s="90" t="s">
        <v>499</v>
      </c>
      <c r="AT689" s="90" t="s">
        <v>362</v>
      </c>
      <c r="AU689" s="90" t="s">
        <v>317</v>
      </c>
      <c r="AY689" s="90" t="s">
        <v>465</v>
      </c>
      <c r="BK689" s="94">
        <f>SUM($BK$690:$BK$699)</f>
        <v>0</v>
      </c>
    </row>
    <row r="690" spans="2:65" s="6" customFormat="1" ht="27" customHeight="1">
      <c r="B690" s="19"/>
      <c r="C690" s="99" t="s">
        <v>99</v>
      </c>
      <c r="D690" s="99" t="s">
        <v>466</v>
      </c>
      <c r="E690" s="97" t="s">
        <v>100</v>
      </c>
      <c r="F690" s="262" t="s">
        <v>101</v>
      </c>
      <c r="G690" s="263"/>
      <c r="H690" s="263"/>
      <c r="I690" s="263"/>
      <c r="J690" s="99" t="s">
        <v>530</v>
      </c>
      <c r="K690" s="100">
        <v>1</v>
      </c>
      <c r="L690" s="264"/>
      <c r="M690" s="263"/>
      <c r="N690" s="265">
        <f>ROUND($L$690*$K$690,2)</f>
        <v>0</v>
      </c>
      <c r="O690" s="263"/>
      <c r="P690" s="263"/>
      <c r="Q690" s="263"/>
      <c r="R690" s="98"/>
      <c r="S690" s="19"/>
      <c r="T690" s="101"/>
      <c r="U690" s="102" t="s">
        <v>333</v>
      </c>
      <c r="X690" s="103">
        <v>0</v>
      </c>
      <c r="Y690" s="103">
        <f>$X$690*$K$690</f>
        <v>0</v>
      </c>
      <c r="Z690" s="103">
        <v>0</v>
      </c>
      <c r="AA690" s="104">
        <f>$Z$690*$K$690</f>
        <v>0</v>
      </c>
      <c r="AR690" s="64" t="s">
        <v>859</v>
      </c>
      <c r="AT690" s="64" t="s">
        <v>466</v>
      </c>
      <c r="AU690" s="64" t="s">
        <v>370</v>
      </c>
      <c r="AY690" s="64" t="s">
        <v>465</v>
      </c>
      <c r="BE690" s="105">
        <f>IF($U$690="základní",$N$690,0)</f>
        <v>0</v>
      </c>
      <c r="BF690" s="105">
        <f>IF($U$690="snížená",$N$690,0)</f>
        <v>0</v>
      </c>
      <c r="BG690" s="105">
        <f>IF($U$690="zákl. přenesená",$N$690,0)</f>
        <v>0</v>
      </c>
      <c r="BH690" s="105">
        <f>IF($U$690="sníž. přenesená",$N$690,0)</f>
        <v>0</v>
      </c>
      <c r="BI690" s="105">
        <f>IF($U$690="nulová",$N$690,0)</f>
        <v>0</v>
      </c>
      <c r="BJ690" s="64" t="s">
        <v>317</v>
      </c>
      <c r="BK690" s="105">
        <f>ROUND($L$690*$K$690,2)</f>
        <v>0</v>
      </c>
      <c r="BL690" s="64" t="s">
        <v>859</v>
      </c>
      <c r="BM690" s="64" t="s">
        <v>102</v>
      </c>
    </row>
    <row r="691" spans="2:65" s="6" customFormat="1" ht="27" customHeight="1">
      <c r="B691" s="19"/>
      <c r="C691" s="99" t="s">
        <v>103</v>
      </c>
      <c r="D691" s="99" t="s">
        <v>466</v>
      </c>
      <c r="E691" s="97" t="s">
        <v>104</v>
      </c>
      <c r="F691" s="262" t="s">
        <v>105</v>
      </c>
      <c r="G691" s="263"/>
      <c r="H691" s="263"/>
      <c r="I691" s="263"/>
      <c r="J691" s="99" t="s">
        <v>530</v>
      </c>
      <c r="K691" s="100">
        <v>1</v>
      </c>
      <c r="L691" s="264"/>
      <c r="M691" s="263"/>
      <c r="N691" s="265">
        <f>ROUND($L$691*$K$691,2)</f>
        <v>0</v>
      </c>
      <c r="O691" s="263"/>
      <c r="P691" s="263"/>
      <c r="Q691" s="263"/>
      <c r="R691" s="98"/>
      <c r="S691" s="19"/>
      <c r="T691" s="101"/>
      <c r="U691" s="102" t="s">
        <v>333</v>
      </c>
      <c r="X691" s="103">
        <v>0</v>
      </c>
      <c r="Y691" s="103">
        <f>$X$691*$K$691</f>
        <v>0</v>
      </c>
      <c r="Z691" s="103">
        <v>0</v>
      </c>
      <c r="AA691" s="104">
        <f>$Z$691*$K$691</f>
        <v>0</v>
      </c>
      <c r="AR691" s="64" t="s">
        <v>859</v>
      </c>
      <c r="AT691" s="64" t="s">
        <v>466</v>
      </c>
      <c r="AU691" s="64" t="s">
        <v>370</v>
      </c>
      <c r="AY691" s="64" t="s">
        <v>465</v>
      </c>
      <c r="BE691" s="105">
        <f>IF($U$691="základní",$N$691,0)</f>
        <v>0</v>
      </c>
      <c r="BF691" s="105">
        <f>IF($U$691="snížená",$N$691,0)</f>
        <v>0</v>
      </c>
      <c r="BG691" s="105">
        <f>IF($U$691="zákl. přenesená",$N$691,0)</f>
        <v>0</v>
      </c>
      <c r="BH691" s="105">
        <f>IF($U$691="sníž. přenesená",$N$691,0)</f>
        <v>0</v>
      </c>
      <c r="BI691" s="105">
        <f>IF($U$691="nulová",$N$691,0)</f>
        <v>0</v>
      </c>
      <c r="BJ691" s="64" t="s">
        <v>317</v>
      </c>
      <c r="BK691" s="105">
        <f>ROUND($L$691*$K$691,2)</f>
        <v>0</v>
      </c>
      <c r="BL691" s="64" t="s">
        <v>859</v>
      </c>
      <c r="BM691" s="64" t="s">
        <v>106</v>
      </c>
    </row>
    <row r="692" spans="2:51" s="6" customFormat="1" ht="15.75" customHeight="1">
      <c r="B692" s="106"/>
      <c r="E692" s="107"/>
      <c r="F692" s="266" t="s">
        <v>107</v>
      </c>
      <c r="G692" s="267"/>
      <c r="H692" s="267"/>
      <c r="I692" s="267"/>
      <c r="K692" s="108"/>
      <c r="S692" s="106"/>
      <c r="T692" s="109"/>
      <c r="AA692" s="110"/>
      <c r="AT692" s="108" t="s">
        <v>473</v>
      </c>
      <c r="AU692" s="108" t="s">
        <v>370</v>
      </c>
      <c r="AV692" s="108" t="s">
        <v>317</v>
      </c>
      <c r="AW692" s="108" t="s">
        <v>420</v>
      </c>
      <c r="AX692" s="108" t="s">
        <v>363</v>
      </c>
      <c r="AY692" s="108" t="s">
        <v>465</v>
      </c>
    </row>
    <row r="693" spans="2:51" s="6" customFormat="1" ht="15.75" customHeight="1">
      <c r="B693" s="106"/>
      <c r="E693" s="108"/>
      <c r="F693" s="266" t="s">
        <v>108</v>
      </c>
      <c r="G693" s="267"/>
      <c r="H693" s="267"/>
      <c r="I693" s="267"/>
      <c r="K693" s="108"/>
      <c r="S693" s="106"/>
      <c r="T693" s="109"/>
      <c r="AA693" s="110"/>
      <c r="AT693" s="108" t="s">
        <v>473</v>
      </c>
      <c r="AU693" s="108" t="s">
        <v>370</v>
      </c>
      <c r="AV693" s="108" t="s">
        <v>317</v>
      </c>
      <c r="AW693" s="108" t="s">
        <v>420</v>
      </c>
      <c r="AX693" s="108" t="s">
        <v>363</v>
      </c>
      <c r="AY693" s="108" t="s">
        <v>465</v>
      </c>
    </row>
    <row r="694" spans="2:51" s="6" customFormat="1" ht="27" customHeight="1">
      <c r="B694" s="106"/>
      <c r="E694" s="108"/>
      <c r="F694" s="266" t="s">
        <v>109</v>
      </c>
      <c r="G694" s="267"/>
      <c r="H694" s="267"/>
      <c r="I694" s="267"/>
      <c r="K694" s="108"/>
      <c r="S694" s="106"/>
      <c r="T694" s="109"/>
      <c r="AA694" s="110"/>
      <c r="AT694" s="108" t="s">
        <v>473</v>
      </c>
      <c r="AU694" s="108" t="s">
        <v>370</v>
      </c>
      <c r="AV694" s="108" t="s">
        <v>317</v>
      </c>
      <c r="AW694" s="108" t="s">
        <v>420</v>
      </c>
      <c r="AX694" s="108" t="s">
        <v>363</v>
      </c>
      <c r="AY694" s="108" t="s">
        <v>465</v>
      </c>
    </row>
    <row r="695" spans="2:51" s="6" customFormat="1" ht="27" customHeight="1">
      <c r="B695" s="106"/>
      <c r="E695" s="108"/>
      <c r="F695" s="266" t="s">
        <v>110</v>
      </c>
      <c r="G695" s="267"/>
      <c r="H695" s="267"/>
      <c r="I695" s="267"/>
      <c r="K695" s="108"/>
      <c r="S695" s="106"/>
      <c r="T695" s="109"/>
      <c r="AA695" s="110"/>
      <c r="AT695" s="108" t="s">
        <v>473</v>
      </c>
      <c r="AU695" s="108" t="s">
        <v>370</v>
      </c>
      <c r="AV695" s="108" t="s">
        <v>317</v>
      </c>
      <c r="AW695" s="108" t="s">
        <v>420</v>
      </c>
      <c r="AX695" s="108" t="s">
        <v>363</v>
      </c>
      <c r="AY695" s="108" t="s">
        <v>465</v>
      </c>
    </row>
    <row r="696" spans="2:51" s="6" customFormat="1" ht="15.75" customHeight="1">
      <c r="B696" s="111"/>
      <c r="E696" s="112"/>
      <c r="F696" s="268" t="s">
        <v>317</v>
      </c>
      <c r="G696" s="269"/>
      <c r="H696" s="269"/>
      <c r="I696" s="269"/>
      <c r="K696" s="114">
        <v>1</v>
      </c>
      <c r="S696" s="111"/>
      <c r="T696" s="115"/>
      <c r="AA696" s="116"/>
      <c r="AT696" s="112" t="s">
        <v>473</v>
      </c>
      <c r="AU696" s="112" t="s">
        <v>370</v>
      </c>
      <c r="AV696" s="112" t="s">
        <v>370</v>
      </c>
      <c r="AW696" s="112" t="s">
        <v>420</v>
      </c>
      <c r="AX696" s="112" t="s">
        <v>317</v>
      </c>
      <c r="AY696" s="112" t="s">
        <v>465</v>
      </c>
    </row>
    <row r="697" spans="2:65" s="6" customFormat="1" ht="15.75" customHeight="1">
      <c r="B697" s="19"/>
      <c r="C697" s="96" t="s">
        <v>111</v>
      </c>
      <c r="D697" s="96" t="s">
        <v>466</v>
      </c>
      <c r="E697" s="97" t="s">
        <v>112</v>
      </c>
      <c r="F697" s="262" t="s">
        <v>113</v>
      </c>
      <c r="G697" s="263"/>
      <c r="H697" s="263"/>
      <c r="I697" s="263"/>
      <c r="J697" s="99" t="s">
        <v>530</v>
      </c>
      <c r="K697" s="100">
        <v>1</v>
      </c>
      <c r="L697" s="264"/>
      <c r="M697" s="263"/>
      <c r="N697" s="265">
        <f>ROUND($L$697*$K$697,2)</f>
        <v>0</v>
      </c>
      <c r="O697" s="263"/>
      <c r="P697" s="263"/>
      <c r="Q697" s="263"/>
      <c r="R697" s="98"/>
      <c r="S697" s="19"/>
      <c r="T697" s="101"/>
      <c r="U697" s="102" t="s">
        <v>333</v>
      </c>
      <c r="X697" s="103">
        <v>0</v>
      </c>
      <c r="Y697" s="103">
        <f>$X$697*$K$697</f>
        <v>0</v>
      </c>
      <c r="Z697" s="103">
        <v>0</v>
      </c>
      <c r="AA697" s="104">
        <f>$Z$697*$K$697</f>
        <v>0</v>
      </c>
      <c r="AR697" s="64" t="s">
        <v>859</v>
      </c>
      <c r="AT697" s="64" t="s">
        <v>466</v>
      </c>
      <c r="AU697" s="64" t="s">
        <v>370</v>
      </c>
      <c r="AY697" s="6" t="s">
        <v>465</v>
      </c>
      <c r="BE697" s="105">
        <f>IF($U$697="základní",$N$697,0)</f>
        <v>0</v>
      </c>
      <c r="BF697" s="105">
        <f>IF($U$697="snížená",$N$697,0)</f>
        <v>0</v>
      </c>
      <c r="BG697" s="105">
        <f>IF($U$697="zákl. přenesená",$N$697,0)</f>
        <v>0</v>
      </c>
      <c r="BH697" s="105">
        <f>IF($U$697="sníž. přenesená",$N$697,0)</f>
        <v>0</v>
      </c>
      <c r="BI697" s="105">
        <f>IF($U$697="nulová",$N$697,0)</f>
        <v>0</v>
      </c>
      <c r="BJ697" s="64" t="s">
        <v>317</v>
      </c>
      <c r="BK697" s="105">
        <f>ROUND($L$697*$K$697,2)</f>
        <v>0</v>
      </c>
      <c r="BL697" s="64" t="s">
        <v>859</v>
      </c>
      <c r="BM697" s="64" t="s">
        <v>114</v>
      </c>
    </row>
    <row r="698" spans="2:65" s="6" customFormat="1" ht="27" customHeight="1">
      <c r="B698" s="19"/>
      <c r="C698" s="99" t="s">
        <v>115</v>
      </c>
      <c r="D698" s="99" t="s">
        <v>466</v>
      </c>
      <c r="E698" s="97" t="s">
        <v>116</v>
      </c>
      <c r="F698" s="262" t="s">
        <v>117</v>
      </c>
      <c r="G698" s="263"/>
      <c r="H698" s="263"/>
      <c r="I698" s="263"/>
      <c r="J698" s="99" t="s">
        <v>530</v>
      </c>
      <c r="K698" s="100">
        <v>1</v>
      </c>
      <c r="L698" s="264"/>
      <c r="M698" s="263"/>
      <c r="N698" s="265">
        <f>ROUND($L$698*$K$698,2)</f>
        <v>0</v>
      </c>
      <c r="O698" s="263"/>
      <c r="P698" s="263"/>
      <c r="Q698" s="263"/>
      <c r="R698" s="98"/>
      <c r="S698" s="19"/>
      <c r="T698" s="101"/>
      <c r="U698" s="102" t="s">
        <v>333</v>
      </c>
      <c r="X698" s="103">
        <v>0</v>
      </c>
      <c r="Y698" s="103">
        <f>$X$698*$K$698</f>
        <v>0</v>
      </c>
      <c r="Z698" s="103">
        <v>0</v>
      </c>
      <c r="AA698" s="104">
        <f>$Z$698*$K$698</f>
        <v>0</v>
      </c>
      <c r="AR698" s="64" t="s">
        <v>859</v>
      </c>
      <c r="AT698" s="64" t="s">
        <v>466</v>
      </c>
      <c r="AU698" s="64" t="s">
        <v>370</v>
      </c>
      <c r="AY698" s="64" t="s">
        <v>465</v>
      </c>
      <c r="BE698" s="105">
        <f>IF($U$698="základní",$N$698,0)</f>
        <v>0</v>
      </c>
      <c r="BF698" s="105">
        <f>IF($U$698="snížená",$N$698,0)</f>
        <v>0</v>
      </c>
      <c r="BG698" s="105">
        <f>IF($U$698="zákl. přenesená",$N$698,0)</f>
        <v>0</v>
      </c>
      <c r="BH698" s="105">
        <f>IF($U$698="sníž. přenesená",$N$698,0)</f>
        <v>0</v>
      </c>
      <c r="BI698" s="105">
        <f>IF($U$698="nulová",$N$698,0)</f>
        <v>0</v>
      </c>
      <c r="BJ698" s="64" t="s">
        <v>317</v>
      </c>
      <c r="BK698" s="105">
        <f>ROUND($L$698*$K$698,2)</f>
        <v>0</v>
      </c>
      <c r="BL698" s="64" t="s">
        <v>859</v>
      </c>
      <c r="BM698" s="64" t="s">
        <v>118</v>
      </c>
    </row>
    <row r="699" spans="2:65" s="6" customFormat="1" ht="15.75" customHeight="1">
      <c r="B699" s="19"/>
      <c r="C699" s="99" t="s">
        <v>119</v>
      </c>
      <c r="D699" s="99" t="s">
        <v>466</v>
      </c>
      <c r="E699" s="97" t="s">
        <v>120</v>
      </c>
      <c r="F699" s="262" t="s">
        <v>121</v>
      </c>
      <c r="G699" s="263"/>
      <c r="H699" s="263"/>
      <c r="I699" s="263"/>
      <c r="J699" s="99" t="s">
        <v>530</v>
      </c>
      <c r="K699" s="100">
        <v>1</v>
      </c>
      <c r="L699" s="264"/>
      <c r="M699" s="263"/>
      <c r="N699" s="265">
        <f>ROUND($L$699*$K$699,2)</f>
        <v>0</v>
      </c>
      <c r="O699" s="263"/>
      <c r="P699" s="263"/>
      <c r="Q699" s="263"/>
      <c r="R699" s="98"/>
      <c r="S699" s="19"/>
      <c r="T699" s="101"/>
      <c r="U699" s="102" t="s">
        <v>333</v>
      </c>
      <c r="X699" s="103">
        <v>0</v>
      </c>
      <c r="Y699" s="103">
        <f>$X$699*$K$699</f>
        <v>0</v>
      </c>
      <c r="Z699" s="103">
        <v>0</v>
      </c>
      <c r="AA699" s="104">
        <f>$Z$699*$K$699</f>
        <v>0</v>
      </c>
      <c r="AR699" s="64" t="s">
        <v>859</v>
      </c>
      <c r="AT699" s="64" t="s">
        <v>466</v>
      </c>
      <c r="AU699" s="64" t="s">
        <v>370</v>
      </c>
      <c r="AY699" s="64" t="s">
        <v>465</v>
      </c>
      <c r="BE699" s="105">
        <f>IF($U$699="základní",$N$699,0)</f>
        <v>0</v>
      </c>
      <c r="BF699" s="105">
        <f>IF($U$699="snížená",$N$699,0)</f>
        <v>0</v>
      </c>
      <c r="BG699" s="105">
        <f>IF($U$699="zákl. přenesená",$N$699,0)</f>
        <v>0</v>
      </c>
      <c r="BH699" s="105">
        <f>IF($U$699="sníž. přenesená",$N$699,0)</f>
        <v>0</v>
      </c>
      <c r="BI699" s="105">
        <f>IF($U$699="nulová",$N$699,0)</f>
        <v>0</v>
      </c>
      <c r="BJ699" s="64" t="s">
        <v>317</v>
      </c>
      <c r="BK699" s="105">
        <f>ROUND($L$699*$K$699,2)</f>
        <v>0</v>
      </c>
      <c r="BL699" s="64" t="s">
        <v>859</v>
      </c>
      <c r="BM699" s="64" t="s">
        <v>122</v>
      </c>
    </row>
    <row r="700" spans="2:63" s="87" customFormat="1" ht="37.5" customHeight="1">
      <c r="B700" s="88"/>
      <c r="D700" s="89" t="s">
        <v>448</v>
      </c>
      <c r="N700" s="284">
        <f>$BK$700</f>
        <v>0</v>
      </c>
      <c r="O700" s="277"/>
      <c r="P700" s="277"/>
      <c r="Q700" s="277"/>
      <c r="S700" s="88"/>
      <c r="T700" s="91"/>
      <c r="W700" s="92">
        <f>$W$701</f>
        <v>0</v>
      </c>
      <c r="Y700" s="92">
        <f>$Y$701</f>
        <v>0</v>
      </c>
      <c r="AA700" s="93">
        <f>$AA$701</f>
        <v>0</v>
      </c>
      <c r="AR700" s="90" t="s">
        <v>510</v>
      </c>
      <c r="AT700" s="90" t="s">
        <v>362</v>
      </c>
      <c r="AU700" s="90" t="s">
        <v>363</v>
      </c>
      <c r="AY700" s="90" t="s">
        <v>465</v>
      </c>
      <c r="BK700" s="94">
        <f>$BK$701</f>
        <v>0</v>
      </c>
    </row>
    <row r="701" spans="2:63" s="87" customFormat="1" ht="21" customHeight="1">
      <c r="B701" s="88"/>
      <c r="D701" s="95" t="s">
        <v>449</v>
      </c>
      <c r="N701" s="276">
        <f>$BK$701</f>
        <v>0</v>
      </c>
      <c r="O701" s="277"/>
      <c r="P701" s="277"/>
      <c r="Q701" s="277"/>
      <c r="S701" s="88"/>
      <c r="T701" s="91"/>
      <c r="W701" s="92">
        <f>SUM($W$702:$W$703)</f>
        <v>0</v>
      </c>
      <c r="Y701" s="92">
        <f>SUM($Y$702:$Y$703)</f>
        <v>0</v>
      </c>
      <c r="AA701" s="93">
        <f>SUM($AA$702:$AA$703)</f>
        <v>0</v>
      </c>
      <c r="AR701" s="90" t="s">
        <v>510</v>
      </c>
      <c r="AT701" s="90" t="s">
        <v>362</v>
      </c>
      <c r="AU701" s="90" t="s">
        <v>317</v>
      </c>
      <c r="AY701" s="90" t="s">
        <v>465</v>
      </c>
      <c r="BK701" s="94">
        <f>SUM($BK$702:$BK$703)</f>
        <v>0</v>
      </c>
    </row>
    <row r="702" spans="2:65" s="6" customFormat="1" ht="15.75" customHeight="1">
      <c r="B702" s="19"/>
      <c r="C702" s="99" t="s">
        <v>123</v>
      </c>
      <c r="D702" s="99" t="s">
        <v>466</v>
      </c>
      <c r="E702" s="97" t="s">
        <v>124</v>
      </c>
      <c r="F702" s="262" t="s">
        <v>125</v>
      </c>
      <c r="G702" s="263"/>
      <c r="H702" s="263"/>
      <c r="I702" s="263"/>
      <c r="J702" s="99" t="s">
        <v>1077</v>
      </c>
      <c r="K702" s="100">
        <v>1</v>
      </c>
      <c r="L702" s="264"/>
      <c r="M702" s="263"/>
      <c r="N702" s="265">
        <f>ROUND($L$702*$K$702,2)</f>
        <v>0</v>
      </c>
      <c r="O702" s="263"/>
      <c r="P702" s="263"/>
      <c r="Q702" s="263"/>
      <c r="R702" s="216" t="s">
        <v>163</v>
      </c>
      <c r="S702" s="19"/>
      <c r="T702" s="101"/>
      <c r="U702" s="102" t="s">
        <v>333</v>
      </c>
      <c r="X702" s="103">
        <v>0</v>
      </c>
      <c r="Y702" s="103">
        <f>$X$702*$K$702</f>
        <v>0</v>
      </c>
      <c r="Z702" s="103">
        <v>0</v>
      </c>
      <c r="AA702" s="104">
        <f>$Z$702*$K$702</f>
        <v>0</v>
      </c>
      <c r="AR702" s="64" t="s">
        <v>126</v>
      </c>
      <c r="AT702" s="64" t="s">
        <v>466</v>
      </c>
      <c r="AU702" s="64" t="s">
        <v>370</v>
      </c>
      <c r="AY702" s="64" t="s">
        <v>465</v>
      </c>
      <c r="BE702" s="105">
        <f>IF($U$702="základní",$N$702,0)</f>
        <v>0</v>
      </c>
      <c r="BF702" s="105">
        <f>IF($U$702="snížená",$N$702,0)</f>
        <v>0</v>
      </c>
      <c r="BG702" s="105">
        <f>IF($U$702="zákl. přenesená",$N$702,0)</f>
        <v>0</v>
      </c>
      <c r="BH702" s="105">
        <f>IF($U$702="sníž. přenesená",$N$702,0)</f>
        <v>0</v>
      </c>
      <c r="BI702" s="105">
        <f>IF($U$702="nulová",$N$702,0)</f>
        <v>0</v>
      </c>
      <c r="BJ702" s="64" t="s">
        <v>317</v>
      </c>
      <c r="BK702" s="105">
        <f>ROUND($L$702*$K$702,2)</f>
        <v>0</v>
      </c>
      <c r="BL702" s="64" t="s">
        <v>126</v>
      </c>
      <c r="BM702" s="64" t="s">
        <v>127</v>
      </c>
    </row>
    <row r="703" spans="2:65" s="6" customFormat="1" ht="15.75" customHeight="1">
      <c r="B703" s="19"/>
      <c r="C703" s="99" t="s">
        <v>128</v>
      </c>
      <c r="D703" s="99" t="s">
        <v>466</v>
      </c>
      <c r="E703" s="97" t="s">
        <v>129</v>
      </c>
      <c r="F703" s="262" t="s">
        <v>130</v>
      </c>
      <c r="G703" s="263"/>
      <c r="H703" s="263"/>
      <c r="I703" s="263"/>
      <c r="J703" s="99" t="s">
        <v>1077</v>
      </c>
      <c r="K703" s="100">
        <v>1</v>
      </c>
      <c r="L703" s="264"/>
      <c r="M703" s="263"/>
      <c r="N703" s="265">
        <f>ROUND($L$703*$K$703,2)</f>
        <v>0</v>
      </c>
      <c r="O703" s="263"/>
      <c r="P703" s="263"/>
      <c r="Q703" s="263"/>
      <c r="R703" s="216" t="s">
        <v>163</v>
      </c>
      <c r="S703" s="19"/>
      <c r="T703" s="101"/>
      <c r="U703" s="132" t="s">
        <v>333</v>
      </c>
      <c r="V703" s="133"/>
      <c r="W703" s="133"/>
      <c r="X703" s="134">
        <v>0</v>
      </c>
      <c r="Y703" s="134">
        <f>$X$703*$K$703</f>
        <v>0</v>
      </c>
      <c r="Z703" s="134">
        <v>0</v>
      </c>
      <c r="AA703" s="135">
        <f>$Z$703*$K$703</f>
        <v>0</v>
      </c>
      <c r="AR703" s="64" t="s">
        <v>131</v>
      </c>
      <c r="AT703" s="64" t="s">
        <v>466</v>
      </c>
      <c r="AU703" s="64" t="s">
        <v>370</v>
      </c>
      <c r="AY703" s="64" t="s">
        <v>465</v>
      </c>
      <c r="BE703" s="105">
        <f>IF($U$703="základní",$N$703,0)</f>
        <v>0</v>
      </c>
      <c r="BF703" s="105">
        <f>IF($U$703="snížená",$N$703,0)</f>
        <v>0</v>
      </c>
      <c r="BG703" s="105">
        <f>IF($U$703="zákl. přenesená",$N$703,0)</f>
        <v>0</v>
      </c>
      <c r="BH703" s="105">
        <f>IF($U$703="sníž. přenesená",$N$703,0)</f>
        <v>0</v>
      </c>
      <c r="BI703" s="105">
        <f>IF($U$703="nulová",$N$703,0)</f>
        <v>0</v>
      </c>
      <c r="BJ703" s="64" t="s">
        <v>317</v>
      </c>
      <c r="BK703" s="105">
        <f>ROUND($L$703*$K$703,2)</f>
        <v>0</v>
      </c>
      <c r="BL703" s="64" t="s">
        <v>131</v>
      </c>
      <c r="BM703" s="64" t="s">
        <v>132</v>
      </c>
    </row>
    <row r="704" spans="2:46" s="6" customFormat="1" ht="7.5" customHeight="1">
      <c r="B704" s="32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19"/>
      <c r="AT704" s="2"/>
    </row>
  </sheetData>
  <sheetProtection/>
  <mergeCells count="1029">
    <mergeCell ref="S2:AC2"/>
    <mergeCell ref="N689:Q689"/>
    <mergeCell ref="N700:Q700"/>
    <mergeCell ref="N701:Q701"/>
    <mergeCell ref="N685:Q685"/>
    <mergeCell ref="N321:Q321"/>
    <mergeCell ref="N399:Q399"/>
    <mergeCell ref="N140:Q140"/>
    <mergeCell ref="N242:Q242"/>
    <mergeCell ref="N247:Q247"/>
    <mergeCell ref="H1:K1"/>
    <mergeCell ref="N679:Q679"/>
    <mergeCell ref="N680:Q680"/>
    <mergeCell ref="N683:Q683"/>
    <mergeCell ref="N469:Q469"/>
    <mergeCell ref="N533:Q533"/>
    <mergeCell ref="N554:Q554"/>
    <mergeCell ref="N558:Q558"/>
    <mergeCell ref="N310:Q310"/>
    <mergeCell ref="N315:Q315"/>
    <mergeCell ref="N98:Q98"/>
    <mergeCell ref="N99:Q99"/>
    <mergeCell ref="N100:Q100"/>
    <mergeCell ref="N104:Q104"/>
    <mergeCell ref="N243:Q243"/>
    <mergeCell ref="N232:Q232"/>
    <mergeCell ref="N216:Q216"/>
    <mergeCell ref="N200:Q200"/>
    <mergeCell ref="N191:Q191"/>
    <mergeCell ref="N218:Q218"/>
    <mergeCell ref="F702:I702"/>
    <mergeCell ref="L702:M702"/>
    <mergeCell ref="N702:Q702"/>
    <mergeCell ref="F703:I703"/>
    <mergeCell ref="L703:M703"/>
    <mergeCell ref="N703:Q703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F692:I692"/>
    <mergeCell ref="F693:I693"/>
    <mergeCell ref="F694:I694"/>
    <mergeCell ref="F695:I695"/>
    <mergeCell ref="F696:I696"/>
    <mergeCell ref="F697:I697"/>
    <mergeCell ref="F690:I690"/>
    <mergeCell ref="L690:M690"/>
    <mergeCell ref="N690:Q690"/>
    <mergeCell ref="F691:I691"/>
    <mergeCell ref="L691:M691"/>
    <mergeCell ref="N691:Q691"/>
    <mergeCell ref="F687:I687"/>
    <mergeCell ref="L687:M687"/>
    <mergeCell ref="N687:Q687"/>
    <mergeCell ref="F688:I688"/>
    <mergeCell ref="L688:M688"/>
    <mergeCell ref="N688:Q688"/>
    <mergeCell ref="F684:I684"/>
    <mergeCell ref="L684:M684"/>
    <mergeCell ref="N684:Q684"/>
    <mergeCell ref="F686:I686"/>
    <mergeCell ref="L686:M686"/>
    <mergeCell ref="N686:Q686"/>
    <mergeCell ref="F681:I681"/>
    <mergeCell ref="L681:M681"/>
    <mergeCell ref="N681:Q681"/>
    <mergeCell ref="F682:I682"/>
    <mergeCell ref="L682:M682"/>
    <mergeCell ref="N682:Q682"/>
    <mergeCell ref="F675:I675"/>
    <mergeCell ref="F676:I676"/>
    <mergeCell ref="F677:I677"/>
    <mergeCell ref="L677:M677"/>
    <mergeCell ref="N677:Q677"/>
    <mergeCell ref="F678:I678"/>
    <mergeCell ref="L678:M678"/>
    <mergeCell ref="N678:Q678"/>
    <mergeCell ref="F672:I672"/>
    <mergeCell ref="F673:I673"/>
    <mergeCell ref="L673:M673"/>
    <mergeCell ref="N673:Q673"/>
    <mergeCell ref="F674:I674"/>
    <mergeCell ref="L674:M674"/>
    <mergeCell ref="N674:Q674"/>
    <mergeCell ref="F668:I668"/>
    <mergeCell ref="F670:I670"/>
    <mergeCell ref="L670:M670"/>
    <mergeCell ref="N670:Q670"/>
    <mergeCell ref="N669:Q669"/>
    <mergeCell ref="F671:I671"/>
    <mergeCell ref="F664:I664"/>
    <mergeCell ref="F665:I665"/>
    <mergeCell ref="F666:I666"/>
    <mergeCell ref="F667:I667"/>
    <mergeCell ref="L667:M667"/>
    <mergeCell ref="N667:Q667"/>
    <mergeCell ref="F660:I660"/>
    <mergeCell ref="F661:I661"/>
    <mergeCell ref="F662:I662"/>
    <mergeCell ref="L662:M662"/>
    <mergeCell ref="N662:Q662"/>
    <mergeCell ref="F663:I663"/>
    <mergeCell ref="F654:I654"/>
    <mergeCell ref="F655:I655"/>
    <mergeCell ref="F656:I656"/>
    <mergeCell ref="F657:I657"/>
    <mergeCell ref="F658:I658"/>
    <mergeCell ref="F659:I659"/>
    <mergeCell ref="F648:I648"/>
    <mergeCell ref="F649:I649"/>
    <mergeCell ref="F650:I650"/>
    <mergeCell ref="F651:I651"/>
    <mergeCell ref="F652:I652"/>
    <mergeCell ref="F653:I653"/>
    <mergeCell ref="F642:I642"/>
    <mergeCell ref="F643:I643"/>
    <mergeCell ref="F644:I644"/>
    <mergeCell ref="F645:I645"/>
    <mergeCell ref="F646:I646"/>
    <mergeCell ref="F647:I647"/>
    <mergeCell ref="F639:I639"/>
    <mergeCell ref="L639:M639"/>
    <mergeCell ref="N639:Q639"/>
    <mergeCell ref="F640:I640"/>
    <mergeCell ref="F641:I641"/>
    <mergeCell ref="L641:M641"/>
    <mergeCell ref="N641:Q641"/>
    <mergeCell ref="F635:I635"/>
    <mergeCell ref="L635:M635"/>
    <mergeCell ref="N635:Q635"/>
    <mergeCell ref="F636:I636"/>
    <mergeCell ref="F637:I637"/>
    <mergeCell ref="F638:I638"/>
    <mergeCell ref="F629:I629"/>
    <mergeCell ref="F630:I630"/>
    <mergeCell ref="F631:I631"/>
    <mergeCell ref="F632:I632"/>
    <mergeCell ref="F633:I633"/>
    <mergeCell ref="F634:I634"/>
    <mergeCell ref="F625:I625"/>
    <mergeCell ref="F626:I626"/>
    <mergeCell ref="L626:M626"/>
    <mergeCell ref="N626:Q626"/>
    <mergeCell ref="F627:I627"/>
    <mergeCell ref="F628:I628"/>
    <mergeCell ref="F621:I621"/>
    <mergeCell ref="F622:I622"/>
    <mergeCell ref="L622:M622"/>
    <mergeCell ref="N622:Q622"/>
    <mergeCell ref="F623:I623"/>
    <mergeCell ref="F624:I624"/>
    <mergeCell ref="L624:M624"/>
    <mergeCell ref="N624:Q624"/>
    <mergeCell ref="F617:I617"/>
    <mergeCell ref="F618:I618"/>
    <mergeCell ref="F619:I619"/>
    <mergeCell ref="F620:I620"/>
    <mergeCell ref="L620:M620"/>
    <mergeCell ref="N620:Q620"/>
    <mergeCell ref="F613:I613"/>
    <mergeCell ref="F614:I614"/>
    <mergeCell ref="L614:M614"/>
    <mergeCell ref="N614:Q614"/>
    <mergeCell ref="F615:I615"/>
    <mergeCell ref="F616:I616"/>
    <mergeCell ref="L616:M616"/>
    <mergeCell ref="N616:Q616"/>
    <mergeCell ref="F609:I609"/>
    <mergeCell ref="F610:I610"/>
    <mergeCell ref="F611:I611"/>
    <mergeCell ref="F612:I612"/>
    <mergeCell ref="L612:M612"/>
    <mergeCell ref="N612:Q612"/>
    <mergeCell ref="F605:I605"/>
    <mergeCell ref="L605:M605"/>
    <mergeCell ref="N605:Q605"/>
    <mergeCell ref="F606:I606"/>
    <mergeCell ref="F608:I608"/>
    <mergeCell ref="L608:M608"/>
    <mergeCell ref="N608:Q608"/>
    <mergeCell ref="N607:Q607"/>
    <mergeCell ref="F599:I599"/>
    <mergeCell ref="F600:I600"/>
    <mergeCell ref="F601:I601"/>
    <mergeCell ref="F602:I602"/>
    <mergeCell ref="F603:I603"/>
    <mergeCell ref="F604:I604"/>
    <mergeCell ref="F595:I595"/>
    <mergeCell ref="F596:I596"/>
    <mergeCell ref="F597:I597"/>
    <mergeCell ref="F598:I598"/>
    <mergeCell ref="L598:M598"/>
    <mergeCell ref="N598:Q598"/>
    <mergeCell ref="N591:Q591"/>
    <mergeCell ref="F593:I593"/>
    <mergeCell ref="L593:M593"/>
    <mergeCell ref="N593:Q593"/>
    <mergeCell ref="N592:Q592"/>
    <mergeCell ref="F594:I594"/>
    <mergeCell ref="F587:I587"/>
    <mergeCell ref="F588:I588"/>
    <mergeCell ref="F589:I589"/>
    <mergeCell ref="F590:I590"/>
    <mergeCell ref="F591:I591"/>
    <mergeCell ref="L591:M591"/>
    <mergeCell ref="F581:I581"/>
    <mergeCell ref="F582:I582"/>
    <mergeCell ref="F583:I583"/>
    <mergeCell ref="F584:I584"/>
    <mergeCell ref="F585:I585"/>
    <mergeCell ref="F586:I586"/>
    <mergeCell ref="F577:I577"/>
    <mergeCell ref="F578:I578"/>
    <mergeCell ref="F579:I579"/>
    <mergeCell ref="F580:I580"/>
    <mergeCell ref="L580:M580"/>
    <mergeCell ref="N580:Q580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69:I569"/>
    <mergeCell ref="F570:I570"/>
    <mergeCell ref="L570:M570"/>
    <mergeCell ref="N570:Q570"/>
    <mergeCell ref="F571:I571"/>
    <mergeCell ref="F572:I572"/>
    <mergeCell ref="L572:M572"/>
    <mergeCell ref="N572:Q572"/>
    <mergeCell ref="F563:I563"/>
    <mergeCell ref="F564:I564"/>
    <mergeCell ref="F565:I565"/>
    <mergeCell ref="F566:I566"/>
    <mergeCell ref="F567:I567"/>
    <mergeCell ref="F568:I568"/>
    <mergeCell ref="F559:I559"/>
    <mergeCell ref="L559:M559"/>
    <mergeCell ref="N559:Q559"/>
    <mergeCell ref="F560:I560"/>
    <mergeCell ref="F561:I561"/>
    <mergeCell ref="F562:I562"/>
    <mergeCell ref="F555:I555"/>
    <mergeCell ref="L555:M555"/>
    <mergeCell ref="N555:Q555"/>
    <mergeCell ref="F556:I556"/>
    <mergeCell ref="F557:I557"/>
    <mergeCell ref="L557:M557"/>
    <mergeCell ref="N557:Q557"/>
    <mergeCell ref="F550:I550"/>
    <mergeCell ref="F551:I551"/>
    <mergeCell ref="L551:M551"/>
    <mergeCell ref="N551:Q551"/>
    <mergeCell ref="F552:I552"/>
    <mergeCell ref="F553:I553"/>
    <mergeCell ref="L553:M553"/>
    <mergeCell ref="N553:Q553"/>
    <mergeCell ref="F546:I546"/>
    <mergeCell ref="F547:I547"/>
    <mergeCell ref="L547:M547"/>
    <mergeCell ref="N547:Q547"/>
    <mergeCell ref="F548:I548"/>
    <mergeCell ref="F549:I549"/>
    <mergeCell ref="L549:M549"/>
    <mergeCell ref="N549:Q549"/>
    <mergeCell ref="F542:I542"/>
    <mergeCell ref="F543:I543"/>
    <mergeCell ref="F544:I544"/>
    <mergeCell ref="F545:I545"/>
    <mergeCell ref="L545:M545"/>
    <mergeCell ref="N545:Q545"/>
    <mergeCell ref="F538:I538"/>
    <mergeCell ref="F539:I539"/>
    <mergeCell ref="F540:I540"/>
    <mergeCell ref="L540:M540"/>
    <mergeCell ref="N540:Q540"/>
    <mergeCell ref="F541:I541"/>
    <mergeCell ref="F534:I534"/>
    <mergeCell ref="L534:M534"/>
    <mergeCell ref="N534:Q534"/>
    <mergeCell ref="F535:I535"/>
    <mergeCell ref="F536:I536"/>
    <mergeCell ref="F537:I537"/>
    <mergeCell ref="L537:M537"/>
    <mergeCell ref="N537:Q537"/>
    <mergeCell ref="N528:Q528"/>
    <mergeCell ref="F529:I529"/>
    <mergeCell ref="F530:I530"/>
    <mergeCell ref="F531:I531"/>
    <mergeCell ref="F532:I532"/>
    <mergeCell ref="L532:M532"/>
    <mergeCell ref="N532:Q532"/>
    <mergeCell ref="F524:I524"/>
    <mergeCell ref="F525:I525"/>
    <mergeCell ref="F526:I526"/>
    <mergeCell ref="F527:I527"/>
    <mergeCell ref="F528:I528"/>
    <mergeCell ref="L528:M528"/>
    <mergeCell ref="F518:I518"/>
    <mergeCell ref="F519:I519"/>
    <mergeCell ref="F520:I520"/>
    <mergeCell ref="F521:I521"/>
    <mergeCell ref="F522:I522"/>
    <mergeCell ref="F523:I523"/>
    <mergeCell ref="F512:I512"/>
    <mergeCell ref="F513:I513"/>
    <mergeCell ref="F514:I514"/>
    <mergeCell ref="F515:I515"/>
    <mergeCell ref="F516:I516"/>
    <mergeCell ref="F517:I517"/>
    <mergeCell ref="F508:I508"/>
    <mergeCell ref="L508:M508"/>
    <mergeCell ref="N508:Q508"/>
    <mergeCell ref="F509:I509"/>
    <mergeCell ref="F510:I510"/>
    <mergeCell ref="F511:I511"/>
    <mergeCell ref="F504:I504"/>
    <mergeCell ref="F505:I505"/>
    <mergeCell ref="F506:I506"/>
    <mergeCell ref="L506:M506"/>
    <mergeCell ref="N506:Q506"/>
    <mergeCell ref="F507:I507"/>
    <mergeCell ref="F500:I500"/>
    <mergeCell ref="L500:M500"/>
    <mergeCell ref="N500:Q500"/>
    <mergeCell ref="F501:I501"/>
    <mergeCell ref="F502:I502"/>
    <mergeCell ref="F503:I503"/>
    <mergeCell ref="N496:Q496"/>
    <mergeCell ref="F497:I497"/>
    <mergeCell ref="F498:I498"/>
    <mergeCell ref="L498:M498"/>
    <mergeCell ref="N498:Q498"/>
    <mergeCell ref="F499:I499"/>
    <mergeCell ref="F492:I492"/>
    <mergeCell ref="F493:I493"/>
    <mergeCell ref="F494:I494"/>
    <mergeCell ref="F495:I495"/>
    <mergeCell ref="F496:I496"/>
    <mergeCell ref="L496:M496"/>
    <mergeCell ref="N488:Q488"/>
    <mergeCell ref="F489:I489"/>
    <mergeCell ref="F490:I490"/>
    <mergeCell ref="L490:M490"/>
    <mergeCell ref="N490:Q490"/>
    <mergeCell ref="F491:I491"/>
    <mergeCell ref="F484:I484"/>
    <mergeCell ref="F485:I485"/>
    <mergeCell ref="F486:I486"/>
    <mergeCell ref="F487:I487"/>
    <mergeCell ref="F488:I488"/>
    <mergeCell ref="L488:M488"/>
    <mergeCell ref="F478:I478"/>
    <mergeCell ref="F479:I479"/>
    <mergeCell ref="F480:I480"/>
    <mergeCell ref="F481:I481"/>
    <mergeCell ref="F482:I482"/>
    <mergeCell ref="F483:I483"/>
    <mergeCell ref="F474:I474"/>
    <mergeCell ref="F475:I475"/>
    <mergeCell ref="L475:M475"/>
    <mergeCell ref="N475:Q475"/>
    <mergeCell ref="F476:I476"/>
    <mergeCell ref="F477:I477"/>
    <mergeCell ref="F470:I470"/>
    <mergeCell ref="L470:M470"/>
    <mergeCell ref="N470:Q470"/>
    <mergeCell ref="F471:I471"/>
    <mergeCell ref="F472:I472"/>
    <mergeCell ref="F473:I473"/>
    <mergeCell ref="L473:M473"/>
    <mergeCell ref="N473:Q473"/>
    <mergeCell ref="F467:I467"/>
    <mergeCell ref="L467:M467"/>
    <mergeCell ref="N467:Q467"/>
    <mergeCell ref="F468:I468"/>
    <mergeCell ref="L468:M468"/>
    <mergeCell ref="N468:Q468"/>
    <mergeCell ref="F465:I465"/>
    <mergeCell ref="L465:M465"/>
    <mergeCell ref="N465:Q465"/>
    <mergeCell ref="F466:I466"/>
    <mergeCell ref="L466:M466"/>
    <mergeCell ref="N466:Q466"/>
    <mergeCell ref="F463:I463"/>
    <mergeCell ref="L463:M463"/>
    <mergeCell ref="N463:Q463"/>
    <mergeCell ref="F464:I464"/>
    <mergeCell ref="L464:M464"/>
    <mergeCell ref="N464:Q464"/>
    <mergeCell ref="F460:I460"/>
    <mergeCell ref="L460:M460"/>
    <mergeCell ref="N460:Q460"/>
    <mergeCell ref="F462:I462"/>
    <mergeCell ref="L462:M462"/>
    <mergeCell ref="N462:Q462"/>
    <mergeCell ref="N461:Q461"/>
    <mergeCell ref="F456:I456"/>
    <mergeCell ref="F457:I457"/>
    <mergeCell ref="F458:I458"/>
    <mergeCell ref="L458:M458"/>
    <mergeCell ref="N458:Q458"/>
    <mergeCell ref="F459:I459"/>
    <mergeCell ref="L459:M459"/>
    <mergeCell ref="N459:Q459"/>
    <mergeCell ref="F452:I452"/>
    <mergeCell ref="F453:I453"/>
    <mergeCell ref="L453:M453"/>
    <mergeCell ref="N453:Q453"/>
    <mergeCell ref="F454:I454"/>
    <mergeCell ref="F455:I455"/>
    <mergeCell ref="F446:I446"/>
    <mergeCell ref="F447:I447"/>
    <mergeCell ref="F448:I448"/>
    <mergeCell ref="F449:I449"/>
    <mergeCell ref="F450:I450"/>
    <mergeCell ref="F451:I451"/>
    <mergeCell ref="F442:I442"/>
    <mergeCell ref="F443:I443"/>
    <mergeCell ref="F444:I444"/>
    <mergeCell ref="L444:M444"/>
    <mergeCell ref="N444:Q444"/>
    <mergeCell ref="F445:I445"/>
    <mergeCell ref="F439:I439"/>
    <mergeCell ref="F440:I440"/>
    <mergeCell ref="L440:M440"/>
    <mergeCell ref="N440:Q440"/>
    <mergeCell ref="F441:I441"/>
    <mergeCell ref="L441:M441"/>
    <mergeCell ref="N441:Q441"/>
    <mergeCell ref="F435:I435"/>
    <mergeCell ref="F436:I436"/>
    <mergeCell ref="F437:I437"/>
    <mergeCell ref="L437:M437"/>
    <mergeCell ref="N437:Q437"/>
    <mergeCell ref="F438:I438"/>
    <mergeCell ref="F432:I432"/>
    <mergeCell ref="F433:I433"/>
    <mergeCell ref="L433:M433"/>
    <mergeCell ref="N433:Q433"/>
    <mergeCell ref="F434:I434"/>
    <mergeCell ref="L434:M434"/>
    <mergeCell ref="N434:Q434"/>
    <mergeCell ref="F429:I429"/>
    <mergeCell ref="F430:I430"/>
    <mergeCell ref="L430:M430"/>
    <mergeCell ref="N430:Q430"/>
    <mergeCell ref="F431:I431"/>
    <mergeCell ref="L431:M431"/>
    <mergeCell ref="N431:Q431"/>
    <mergeCell ref="F426:I426"/>
    <mergeCell ref="F427:I427"/>
    <mergeCell ref="L427:M427"/>
    <mergeCell ref="N427:Q427"/>
    <mergeCell ref="F428:I428"/>
    <mergeCell ref="L428:M428"/>
    <mergeCell ref="N428:Q428"/>
    <mergeCell ref="F424:I424"/>
    <mergeCell ref="L424:M424"/>
    <mergeCell ref="N424:Q424"/>
    <mergeCell ref="F425:I425"/>
    <mergeCell ref="L425:M425"/>
    <mergeCell ref="N425:Q425"/>
    <mergeCell ref="F422:I422"/>
    <mergeCell ref="L422:M422"/>
    <mergeCell ref="N422:Q422"/>
    <mergeCell ref="F423:I423"/>
    <mergeCell ref="L423:M423"/>
    <mergeCell ref="N423:Q423"/>
    <mergeCell ref="F418:I418"/>
    <mergeCell ref="F419:I419"/>
    <mergeCell ref="F420:I420"/>
    <mergeCell ref="F421:I421"/>
    <mergeCell ref="L421:M421"/>
    <mergeCell ref="N421:Q421"/>
    <mergeCell ref="F416:I416"/>
    <mergeCell ref="L416:M416"/>
    <mergeCell ref="N416:Q416"/>
    <mergeCell ref="F417:I417"/>
    <mergeCell ref="L417:M417"/>
    <mergeCell ref="N417:Q417"/>
    <mergeCell ref="F414:I414"/>
    <mergeCell ref="L414:M414"/>
    <mergeCell ref="N414:Q414"/>
    <mergeCell ref="F415:I415"/>
    <mergeCell ref="L415:M415"/>
    <mergeCell ref="N415:Q415"/>
    <mergeCell ref="N411:Q411"/>
    <mergeCell ref="F412:I412"/>
    <mergeCell ref="L412:M412"/>
    <mergeCell ref="N412:Q412"/>
    <mergeCell ref="F413:I413"/>
    <mergeCell ref="L413:M413"/>
    <mergeCell ref="N413:Q413"/>
    <mergeCell ref="F407:I407"/>
    <mergeCell ref="F408:I408"/>
    <mergeCell ref="F409:I409"/>
    <mergeCell ref="F410:I410"/>
    <mergeCell ref="F411:I411"/>
    <mergeCell ref="L411:M411"/>
    <mergeCell ref="F403:I403"/>
    <mergeCell ref="F404:I404"/>
    <mergeCell ref="F405:I405"/>
    <mergeCell ref="L405:M405"/>
    <mergeCell ref="N405:Q405"/>
    <mergeCell ref="F406:I406"/>
    <mergeCell ref="L406:M406"/>
    <mergeCell ref="N406:Q406"/>
    <mergeCell ref="F400:I400"/>
    <mergeCell ref="L400:M400"/>
    <mergeCell ref="N400:Q400"/>
    <mergeCell ref="F401:I401"/>
    <mergeCell ref="F402:I402"/>
    <mergeCell ref="L402:M402"/>
    <mergeCell ref="N402:Q402"/>
    <mergeCell ref="F396:I396"/>
    <mergeCell ref="F397:I397"/>
    <mergeCell ref="L397:M397"/>
    <mergeCell ref="N397:Q397"/>
    <mergeCell ref="F398:I398"/>
    <mergeCell ref="L398:M398"/>
    <mergeCell ref="N398:Q398"/>
    <mergeCell ref="N392:Q392"/>
    <mergeCell ref="F393:I393"/>
    <mergeCell ref="F394:I394"/>
    <mergeCell ref="L394:M394"/>
    <mergeCell ref="N394:Q394"/>
    <mergeCell ref="F395:I395"/>
    <mergeCell ref="L395:M395"/>
    <mergeCell ref="N395:Q395"/>
    <mergeCell ref="F388:I388"/>
    <mergeCell ref="F389:I389"/>
    <mergeCell ref="F390:I390"/>
    <mergeCell ref="F391:I391"/>
    <mergeCell ref="F392:I392"/>
    <mergeCell ref="L392:M392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0:I380"/>
    <mergeCell ref="F381:I381"/>
    <mergeCell ref="F382:I382"/>
    <mergeCell ref="L382:M382"/>
    <mergeCell ref="N382:Q382"/>
    <mergeCell ref="F383:I383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72:I372"/>
    <mergeCell ref="F373:I373"/>
    <mergeCell ref="F374:I374"/>
    <mergeCell ref="L374:M374"/>
    <mergeCell ref="N374:Q374"/>
    <mergeCell ref="F375:I375"/>
    <mergeCell ref="F366:I366"/>
    <mergeCell ref="F367:I367"/>
    <mergeCell ref="F368:I368"/>
    <mergeCell ref="F369:I369"/>
    <mergeCell ref="F370:I370"/>
    <mergeCell ref="F371:I371"/>
    <mergeCell ref="F362:I362"/>
    <mergeCell ref="L362:M362"/>
    <mergeCell ref="N362:Q362"/>
    <mergeCell ref="F363:I363"/>
    <mergeCell ref="F364:I364"/>
    <mergeCell ref="F365:I365"/>
    <mergeCell ref="F358:I358"/>
    <mergeCell ref="F359:I359"/>
    <mergeCell ref="L359:M359"/>
    <mergeCell ref="N359:Q359"/>
    <mergeCell ref="F360:I360"/>
    <mergeCell ref="F361:I361"/>
    <mergeCell ref="F354:I354"/>
    <mergeCell ref="F355:I355"/>
    <mergeCell ref="F356:I356"/>
    <mergeCell ref="L356:M356"/>
    <mergeCell ref="N356:Q356"/>
    <mergeCell ref="F357:I357"/>
    <mergeCell ref="F350:I350"/>
    <mergeCell ref="F351:I351"/>
    <mergeCell ref="F352:I352"/>
    <mergeCell ref="F353:I353"/>
    <mergeCell ref="L353:M353"/>
    <mergeCell ref="N353:Q353"/>
    <mergeCell ref="F346:I346"/>
    <mergeCell ref="L346:M346"/>
    <mergeCell ref="N346:Q346"/>
    <mergeCell ref="F347:I347"/>
    <mergeCell ref="F348:I348"/>
    <mergeCell ref="F349:I349"/>
    <mergeCell ref="N342:Q342"/>
    <mergeCell ref="F343:I343"/>
    <mergeCell ref="F344:I344"/>
    <mergeCell ref="L344:M344"/>
    <mergeCell ref="N344:Q344"/>
    <mergeCell ref="F345:I345"/>
    <mergeCell ref="F338:I338"/>
    <mergeCell ref="F339:I339"/>
    <mergeCell ref="F340:I340"/>
    <mergeCell ref="F341:I341"/>
    <mergeCell ref="F342:I342"/>
    <mergeCell ref="L342:M342"/>
    <mergeCell ref="L334:M334"/>
    <mergeCell ref="N334:Q334"/>
    <mergeCell ref="F335:I335"/>
    <mergeCell ref="F336:I336"/>
    <mergeCell ref="F337:I337"/>
    <mergeCell ref="L337:M337"/>
    <mergeCell ref="N337:Q337"/>
    <mergeCell ref="F329:I329"/>
    <mergeCell ref="F330:I330"/>
    <mergeCell ref="F331:I331"/>
    <mergeCell ref="F332:I332"/>
    <mergeCell ref="F333:I333"/>
    <mergeCell ref="F334:I334"/>
    <mergeCell ref="F323:I323"/>
    <mergeCell ref="F324:I324"/>
    <mergeCell ref="F325:I325"/>
    <mergeCell ref="F326:I326"/>
    <mergeCell ref="F327:I327"/>
    <mergeCell ref="F328:I328"/>
    <mergeCell ref="F320:I320"/>
    <mergeCell ref="L320:M320"/>
    <mergeCell ref="N320:Q320"/>
    <mergeCell ref="F322:I322"/>
    <mergeCell ref="L322:M322"/>
    <mergeCell ref="N322:Q322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06:I306"/>
    <mergeCell ref="L306:M306"/>
    <mergeCell ref="N306:Q306"/>
    <mergeCell ref="F307:I307"/>
    <mergeCell ref="F308:I308"/>
    <mergeCell ref="F309:I309"/>
    <mergeCell ref="L309:M309"/>
    <mergeCell ref="N309:Q309"/>
    <mergeCell ref="F302:I302"/>
    <mergeCell ref="F303:I303"/>
    <mergeCell ref="L303:M303"/>
    <mergeCell ref="N303:Q303"/>
    <mergeCell ref="F304:I304"/>
    <mergeCell ref="F305:I305"/>
    <mergeCell ref="F298:I298"/>
    <mergeCell ref="F299:I299"/>
    <mergeCell ref="F300:I300"/>
    <mergeCell ref="L300:M300"/>
    <mergeCell ref="N300:Q300"/>
    <mergeCell ref="F301:I301"/>
    <mergeCell ref="F294:I294"/>
    <mergeCell ref="L294:M294"/>
    <mergeCell ref="N294:Q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79:I279"/>
    <mergeCell ref="F280:I280"/>
    <mergeCell ref="L280:M280"/>
    <mergeCell ref="N280:Q280"/>
    <mergeCell ref="F281:I281"/>
    <mergeCell ref="F282:I282"/>
    <mergeCell ref="F275:I275"/>
    <mergeCell ref="F276:I276"/>
    <mergeCell ref="F277:I277"/>
    <mergeCell ref="L277:M277"/>
    <mergeCell ref="N277:Q277"/>
    <mergeCell ref="F278:I278"/>
    <mergeCell ref="F270:I270"/>
    <mergeCell ref="F271:I271"/>
    <mergeCell ref="F272:I272"/>
    <mergeCell ref="L272:M272"/>
    <mergeCell ref="N272:Q272"/>
    <mergeCell ref="F274:I274"/>
    <mergeCell ref="L274:M274"/>
    <mergeCell ref="N274:Q274"/>
    <mergeCell ref="N273:Q273"/>
    <mergeCell ref="F267:I267"/>
    <mergeCell ref="L267:M267"/>
    <mergeCell ref="N267:Q267"/>
    <mergeCell ref="F269:I269"/>
    <mergeCell ref="L269:M269"/>
    <mergeCell ref="N269:Q269"/>
    <mergeCell ref="N268:Q268"/>
    <mergeCell ref="F263:I263"/>
    <mergeCell ref="F264:I264"/>
    <mergeCell ref="L264:M264"/>
    <mergeCell ref="N264:Q264"/>
    <mergeCell ref="F265:I265"/>
    <mergeCell ref="F266:I266"/>
    <mergeCell ref="F260:I260"/>
    <mergeCell ref="L260:M260"/>
    <mergeCell ref="N260:Q260"/>
    <mergeCell ref="F262:I262"/>
    <mergeCell ref="L262:M262"/>
    <mergeCell ref="N262:Q262"/>
    <mergeCell ref="N261:Q261"/>
    <mergeCell ref="F254:I254"/>
    <mergeCell ref="F255:I255"/>
    <mergeCell ref="F256:I256"/>
    <mergeCell ref="F257:I257"/>
    <mergeCell ref="F258:I258"/>
    <mergeCell ref="F259:I259"/>
    <mergeCell ref="F250:I250"/>
    <mergeCell ref="F251:I251"/>
    <mergeCell ref="L251:M251"/>
    <mergeCell ref="N251:Q251"/>
    <mergeCell ref="F252:I252"/>
    <mergeCell ref="F253:I253"/>
    <mergeCell ref="F246:I246"/>
    <mergeCell ref="L246:M246"/>
    <mergeCell ref="N246:Q246"/>
    <mergeCell ref="F249:I249"/>
    <mergeCell ref="L249:M249"/>
    <mergeCell ref="N249:Q249"/>
    <mergeCell ref="N248:Q248"/>
    <mergeCell ref="N244:Q244"/>
    <mergeCell ref="F240:I240"/>
    <mergeCell ref="F241:I241"/>
    <mergeCell ref="F243:I243"/>
    <mergeCell ref="L243:M243"/>
    <mergeCell ref="F245:I245"/>
    <mergeCell ref="L245:M245"/>
    <mergeCell ref="N245:Q245"/>
    <mergeCell ref="F236:I236"/>
    <mergeCell ref="F237:I237"/>
    <mergeCell ref="F238:I238"/>
    <mergeCell ref="F239:I239"/>
    <mergeCell ref="F244:I244"/>
    <mergeCell ref="L244:M244"/>
    <mergeCell ref="F233:I233"/>
    <mergeCell ref="F234:I234"/>
    <mergeCell ref="F235:I235"/>
    <mergeCell ref="F230:I230"/>
    <mergeCell ref="F231:I231"/>
    <mergeCell ref="F232:I232"/>
    <mergeCell ref="L227:M227"/>
    <mergeCell ref="L232:M232"/>
    <mergeCell ref="N227:Q227"/>
    <mergeCell ref="F228:I228"/>
    <mergeCell ref="F229:I229"/>
    <mergeCell ref="L229:M229"/>
    <mergeCell ref="N229:Q229"/>
    <mergeCell ref="F222:I222"/>
    <mergeCell ref="F223:I223"/>
    <mergeCell ref="F224:I224"/>
    <mergeCell ref="F225:I225"/>
    <mergeCell ref="F226:I226"/>
    <mergeCell ref="F227:I227"/>
    <mergeCell ref="F219:I219"/>
    <mergeCell ref="F220:I220"/>
    <mergeCell ref="L220:M220"/>
    <mergeCell ref="N220:Q220"/>
    <mergeCell ref="F221:I221"/>
    <mergeCell ref="F215:I215"/>
    <mergeCell ref="F216:I216"/>
    <mergeCell ref="L216:M216"/>
    <mergeCell ref="F217:I217"/>
    <mergeCell ref="F218:I218"/>
    <mergeCell ref="L218:M218"/>
    <mergeCell ref="F209:I209"/>
    <mergeCell ref="F210:I210"/>
    <mergeCell ref="F211:I211"/>
    <mergeCell ref="F212:I212"/>
    <mergeCell ref="F213:I213"/>
    <mergeCell ref="F214:I214"/>
    <mergeCell ref="F205:I205"/>
    <mergeCell ref="F206:I206"/>
    <mergeCell ref="F207:I207"/>
    <mergeCell ref="F208:I208"/>
    <mergeCell ref="L208:M208"/>
    <mergeCell ref="N208:Q208"/>
    <mergeCell ref="F202:I202"/>
    <mergeCell ref="F203:I203"/>
    <mergeCell ref="F198:I198"/>
    <mergeCell ref="F199:I199"/>
    <mergeCell ref="F200:I200"/>
    <mergeCell ref="F204:I204"/>
    <mergeCell ref="L200:M200"/>
    <mergeCell ref="F194:I194"/>
    <mergeCell ref="F195:I195"/>
    <mergeCell ref="F196:I196"/>
    <mergeCell ref="F197:I197"/>
    <mergeCell ref="F201:I201"/>
    <mergeCell ref="F191:I191"/>
    <mergeCell ref="L191:M191"/>
    <mergeCell ref="F192:I192"/>
    <mergeCell ref="F193:I193"/>
    <mergeCell ref="L193:M193"/>
    <mergeCell ref="N193:Q193"/>
    <mergeCell ref="F185:I185"/>
    <mergeCell ref="F186:I186"/>
    <mergeCell ref="F187:I187"/>
    <mergeCell ref="F188:I188"/>
    <mergeCell ref="F189:I189"/>
    <mergeCell ref="F190:I19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71:I171"/>
    <mergeCell ref="F172:I172"/>
    <mergeCell ref="F173:I173"/>
    <mergeCell ref="F174:I174"/>
    <mergeCell ref="F175:I175"/>
    <mergeCell ref="F176:I176"/>
    <mergeCell ref="F165:I165"/>
    <mergeCell ref="F166:I166"/>
    <mergeCell ref="F167:I167"/>
    <mergeCell ref="F168:I168"/>
    <mergeCell ref="F169:I169"/>
    <mergeCell ref="F170:I170"/>
    <mergeCell ref="F159:I159"/>
    <mergeCell ref="F160:I160"/>
    <mergeCell ref="F161:I161"/>
    <mergeCell ref="F162:I162"/>
    <mergeCell ref="F163:I163"/>
    <mergeCell ref="F164:I164"/>
    <mergeCell ref="F153:I153"/>
    <mergeCell ref="F154:I154"/>
    <mergeCell ref="F155:I155"/>
    <mergeCell ref="F156:I156"/>
    <mergeCell ref="F157:I157"/>
    <mergeCell ref="F158:I158"/>
    <mergeCell ref="L150:M150"/>
    <mergeCell ref="N150:Q150"/>
    <mergeCell ref="F151:I151"/>
    <mergeCell ref="L151:M151"/>
    <mergeCell ref="N151:Q151"/>
    <mergeCell ref="F152:I152"/>
    <mergeCell ref="F145:I145"/>
    <mergeCell ref="F146:I146"/>
    <mergeCell ref="F147:I147"/>
    <mergeCell ref="F148:I148"/>
    <mergeCell ref="F149:I149"/>
    <mergeCell ref="F150:I150"/>
    <mergeCell ref="F141:I141"/>
    <mergeCell ref="L141:M141"/>
    <mergeCell ref="N141:Q141"/>
    <mergeCell ref="F142:I142"/>
    <mergeCell ref="F143:I143"/>
    <mergeCell ref="F144:I144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32:I132"/>
    <mergeCell ref="F133:I133"/>
    <mergeCell ref="F134:I134"/>
    <mergeCell ref="L134:M134"/>
    <mergeCell ref="N134:Q134"/>
    <mergeCell ref="F135:I135"/>
    <mergeCell ref="F128:I128"/>
    <mergeCell ref="L128:M128"/>
    <mergeCell ref="N128:Q128"/>
    <mergeCell ref="F129:I129"/>
    <mergeCell ref="F130:I130"/>
    <mergeCell ref="F131:I131"/>
    <mergeCell ref="F124:I124"/>
    <mergeCell ref="F125:I125"/>
    <mergeCell ref="F126:I126"/>
    <mergeCell ref="L126:M126"/>
    <mergeCell ref="N126:Q126"/>
    <mergeCell ref="F127:I127"/>
    <mergeCell ref="F118:I118"/>
    <mergeCell ref="F119:I119"/>
    <mergeCell ref="F120:I120"/>
    <mergeCell ref="F121:I121"/>
    <mergeCell ref="F122:I122"/>
    <mergeCell ref="F123:I123"/>
    <mergeCell ref="F112:I112"/>
    <mergeCell ref="F113:I113"/>
    <mergeCell ref="F114:I114"/>
    <mergeCell ref="F115:I115"/>
    <mergeCell ref="F116:I116"/>
    <mergeCell ref="F117:I117"/>
    <mergeCell ref="F106:I106"/>
    <mergeCell ref="F107:I107"/>
    <mergeCell ref="F108:I108"/>
    <mergeCell ref="F109:I109"/>
    <mergeCell ref="F110:I110"/>
    <mergeCell ref="F111:I111"/>
    <mergeCell ref="F101:I101"/>
    <mergeCell ref="L101:M101"/>
    <mergeCell ref="N101:Q101"/>
    <mergeCell ref="F102:I102"/>
    <mergeCell ref="F103:I103"/>
    <mergeCell ref="F105:I105"/>
    <mergeCell ref="L105:M105"/>
    <mergeCell ref="N105:Q105"/>
    <mergeCell ref="C87:R87"/>
    <mergeCell ref="F89:Q89"/>
    <mergeCell ref="F90:Q90"/>
    <mergeCell ref="M92:P92"/>
    <mergeCell ref="M94:Q94"/>
    <mergeCell ref="F97:I97"/>
    <mergeCell ref="L97:M97"/>
    <mergeCell ref="N97:Q97"/>
    <mergeCell ref="N75:Q75"/>
    <mergeCell ref="N76:Q76"/>
    <mergeCell ref="N77:Q77"/>
    <mergeCell ref="N78:Q78"/>
    <mergeCell ref="N79:Q79"/>
    <mergeCell ref="N80:Q80"/>
    <mergeCell ref="N69:Q69"/>
    <mergeCell ref="N70:Q70"/>
    <mergeCell ref="N71:Q71"/>
    <mergeCell ref="N72:Q72"/>
    <mergeCell ref="N73:Q73"/>
    <mergeCell ref="N74:Q74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9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1"/>
  <sheetViews>
    <sheetView showGridLines="0" tabSelected="1" zoomScalePageLayoutView="0" workbookViewId="0" topLeftCell="A46">
      <selection activeCell="D62" sqref="D62:J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3"/>
      <c r="C2" s="144"/>
      <c r="D2" s="144"/>
      <c r="E2" s="144"/>
      <c r="F2" s="144"/>
      <c r="G2" s="144"/>
      <c r="H2" s="144"/>
      <c r="I2" s="144"/>
      <c r="J2" s="144"/>
      <c r="K2" s="145"/>
    </row>
    <row r="3" spans="2:11" s="148" customFormat="1" ht="45" customHeight="1">
      <c r="B3" s="146"/>
      <c r="C3" s="288" t="s">
        <v>140</v>
      </c>
      <c r="D3" s="288"/>
      <c r="E3" s="288"/>
      <c r="F3" s="288"/>
      <c r="G3" s="288"/>
      <c r="H3" s="288"/>
      <c r="I3" s="288"/>
      <c r="J3" s="288"/>
      <c r="K3" s="147"/>
    </row>
    <row r="4" spans="2:11" ht="25.5" customHeight="1">
      <c r="B4" s="149"/>
      <c r="C4" s="293" t="s">
        <v>141</v>
      </c>
      <c r="D4" s="293"/>
      <c r="E4" s="293"/>
      <c r="F4" s="293"/>
      <c r="G4" s="293"/>
      <c r="H4" s="293"/>
      <c r="I4" s="293"/>
      <c r="J4" s="293"/>
      <c r="K4" s="150"/>
    </row>
    <row r="5" spans="2:11" ht="5.25" customHeight="1">
      <c r="B5" s="149"/>
      <c r="C5" s="151"/>
      <c r="D5" s="151"/>
      <c r="E5" s="151"/>
      <c r="F5" s="151"/>
      <c r="G5" s="151"/>
      <c r="H5" s="151"/>
      <c r="I5" s="151"/>
      <c r="J5" s="151"/>
      <c r="K5" s="150"/>
    </row>
    <row r="6" spans="2:11" ht="15" customHeight="1">
      <c r="B6" s="149"/>
      <c r="C6" s="290" t="s">
        <v>142</v>
      </c>
      <c r="D6" s="290"/>
      <c r="E6" s="290"/>
      <c r="F6" s="290"/>
      <c r="G6" s="290"/>
      <c r="H6" s="290"/>
      <c r="I6" s="290"/>
      <c r="J6" s="290"/>
      <c r="K6" s="150"/>
    </row>
    <row r="7" spans="2:11" ht="15" customHeight="1">
      <c r="B7" s="153"/>
      <c r="C7" s="290" t="s">
        <v>143</v>
      </c>
      <c r="D7" s="290"/>
      <c r="E7" s="290"/>
      <c r="F7" s="290"/>
      <c r="G7" s="290"/>
      <c r="H7" s="290"/>
      <c r="I7" s="290"/>
      <c r="J7" s="290"/>
      <c r="K7" s="150"/>
    </row>
    <row r="8" spans="2:11" ht="12.75" customHeight="1">
      <c r="B8" s="153"/>
      <c r="C8" s="152"/>
      <c r="D8" s="152"/>
      <c r="E8" s="152"/>
      <c r="F8" s="152"/>
      <c r="G8" s="152"/>
      <c r="H8" s="152"/>
      <c r="I8" s="152"/>
      <c r="J8" s="152"/>
      <c r="K8" s="150"/>
    </row>
    <row r="9" spans="2:11" ht="15" customHeight="1">
      <c r="B9" s="153"/>
      <c r="C9" s="290" t="s">
        <v>292</v>
      </c>
      <c r="D9" s="290"/>
      <c r="E9" s="290"/>
      <c r="F9" s="290"/>
      <c r="G9" s="290"/>
      <c r="H9" s="290"/>
      <c r="I9" s="290"/>
      <c r="J9" s="290"/>
      <c r="K9" s="150"/>
    </row>
    <row r="10" spans="2:11" ht="15" customHeight="1">
      <c r="B10" s="153"/>
      <c r="C10" s="152"/>
      <c r="D10" s="290" t="s">
        <v>293</v>
      </c>
      <c r="E10" s="290"/>
      <c r="F10" s="290"/>
      <c r="G10" s="290"/>
      <c r="H10" s="290"/>
      <c r="I10" s="290"/>
      <c r="J10" s="290"/>
      <c r="K10" s="150"/>
    </row>
    <row r="11" spans="2:11" ht="15" customHeight="1">
      <c r="B11" s="153"/>
      <c r="C11" s="154"/>
      <c r="D11" s="290" t="s">
        <v>144</v>
      </c>
      <c r="E11" s="290"/>
      <c r="F11" s="290"/>
      <c r="G11" s="290"/>
      <c r="H11" s="290"/>
      <c r="I11" s="290"/>
      <c r="J11" s="290"/>
      <c r="K11" s="150"/>
    </row>
    <row r="12" spans="2:11" ht="12.75" customHeight="1">
      <c r="B12" s="153"/>
      <c r="C12" s="154"/>
      <c r="D12" s="154"/>
      <c r="E12" s="154"/>
      <c r="F12" s="154"/>
      <c r="G12" s="154"/>
      <c r="H12" s="154"/>
      <c r="I12" s="154"/>
      <c r="J12" s="154"/>
      <c r="K12" s="150"/>
    </row>
    <row r="13" spans="2:11" ht="15" customHeight="1">
      <c r="B13" s="153"/>
      <c r="C13" s="154"/>
      <c r="D13" s="290" t="s">
        <v>294</v>
      </c>
      <c r="E13" s="290"/>
      <c r="F13" s="290"/>
      <c r="G13" s="290"/>
      <c r="H13" s="290"/>
      <c r="I13" s="290"/>
      <c r="J13" s="290"/>
      <c r="K13" s="150"/>
    </row>
    <row r="14" spans="2:11" ht="15" customHeight="1">
      <c r="B14" s="153"/>
      <c r="C14" s="154"/>
      <c r="D14" s="290" t="s">
        <v>145</v>
      </c>
      <c r="E14" s="290"/>
      <c r="F14" s="290"/>
      <c r="G14" s="290"/>
      <c r="H14" s="290"/>
      <c r="I14" s="290"/>
      <c r="J14" s="290"/>
      <c r="K14" s="150"/>
    </row>
    <row r="15" spans="2:11" ht="15" customHeight="1">
      <c r="B15" s="153"/>
      <c r="C15" s="154"/>
      <c r="D15" s="290" t="s">
        <v>146</v>
      </c>
      <c r="E15" s="290"/>
      <c r="F15" s="290"/>
      <c r="G15" s="290"/>
      <c r="H15" s="290"/>
      <c r="I15" s="290"/>
      <c r="J15" s="290"/>
      <c r="K15" s="150"/>
    </row>
    <row r="16" spans="2:11" ht="15" customHeight="1">
      <c r="B16" s="153"/>
      <c r="C16" s="154"/>
      <c r="D16" s="154"/>
      <c r="E16" s="155" t="s">
        <v>368</v>
      </c>
      <c r="F16" s="290" t="s">
        <v>147</v>
      </c>
      <c r="G16" s="290"/>
      <c r="H16" s="290"/>
      <c r="I16" s="290"/>
      <c r="J16" s="290"/>
      <c r="K16" s="150"/>
    </row>
    <row r="17" spans="2:11" ht="15" customHeight="1">
      <c r="B17" s="153"/>
      <c r="C17" s="154"/>
      <c r="D17" s="154"/>
      <c r="E17" s="155" t="s">
        <v>148</v>
      </c>
      <c r="F17" s="290" t="s">
        <v>149</v>
      </c>
      <c r="G17" s="290"/>
      <c r="H17" s="290"/>
      <c r="I17" s="290"/>
      <c r="J17" s="290"/>
      <c r="K17" s="150"/>
    </row>
    <row r="18" spans="2:11" ht="15" customHeight="1">
      <c r="B18" s="153"/>
      <c r="C18" s="154"/>
      <c r="D18" s="154"/>
      <c r="E18" s="155" t="s">
        <v>150</v>
      </c>
      <c r="F18" s="290" t="s">
        <v>151</v>
      </c>
      <c r="G18" s="290"/>
      <c r="H18" s="290"/>
      <c r="I18" s="290"/>
      <c r="J18" s="290"/>
      <c r="K18" s="150"/>
    </row>
    <row r="19" spans="2:11" ht="15" customHeight="1">
      <c r="B19" s="153"/>
      <c r="C19" s="154"/>
      <c r="D19" s="154"/>
      <c r="E19" s="155" t="s">
        <v>152</v>
      </c>
      <c r="F19" s="290" t="s">
        <v>153</v>
      </c>
      <c r="G19" s="290"/>
      <c r="H19" s="290"/>
      <c r="I19" s="290"/>
      <c r="J19" s="290"/>
      <c r="K19" s="150"/>
    </row>
    <row r="20" spans="2:11" ht="15" customHeight="1">
      <c r="B20" s="153"/>
      <c r="C20" s="154"/>
      <c r="D20" s="154"/>
      <c r="E20" s="155" t="s">
        <v>154</v>
      </c>
      <c r="F20" s="290" t="s">
        <v>155</v>
      </c>
      <c r="G20" s="290"/>
      <c r="H20" s="290"/>
      <c r="I20" s="290"/>
      <c r="J20" s="290"/>
      <c r="K20" s="150"/>
    </row>
    <row r="21" spans="2:11" ht="15" customHeight="1">
      <c r="B21" s="153"/>
      <c r="C21" s="154"/>
      <c r="D21" s="154"/>
      <c r="E21" s="155" t="s">
        <v>156</v>
      </c>
      <c r="F21" s="290" t="s">
        <v>157</v>
      </c>
      <c r="G21" s="290"/>
      <c r="H21" s="290"/>
      <c r="I21" s="290"/>
      <c r="J21" s="290"/>
      <c r="K21" s="150"/>
    </row>
    <row r="22" spans="2:11" ht="12.75" customHeight="1">
      <c r="B22" s="153"/>
      <c r="C22" s="154"/>
      <c r="D22" s="154"/>
      <c r="E22" s="154"/>
      <c r="F22" s="154"/>
      <c r="G22" s="154"/>
      <c r="H22" s="154"/>
      <c r="I22" s="154"/>
      <c r="J22" s="154"/>
      <c r="K22" s="150"/>
    </row>
    <row r="23" spans="2:11" ht="15" customHeight="1">
      <c r="B23" s="153"/>
      <c r="C23" s="290" t="s">
        <v>295</v>
      </c>
      <c r="D23" s="290"/>
      <c r="E23" s="290"/>
      <c r="F23" s="290"/>
      <c r="G23" s="290"/>
      <c r="H23" s="290"/>
      <c r="I23" s="290"/>
      <c r="J23" s="290"/>
      <c r="K23" s="150"/>
    </row>
    <row r="24" spans="2:11" ht="15" customHeight="1">
      <c r="B24" s="153"/>
      <c r="C24" s="290" t="s">
        <v>158</v>
      </c>
      <c r="D24" s="290"/>
      <c r="E24" s="290"/>
      <c r="F24" s="290"/>
      <c r="G24" s="290"/>
      <c r="H24" s="290"/>
      <c r="I24" s="290"/>
      <c r="J24" s="290"/>
      <c r="K24" s="150"/>
    </row>
    <row r="25" spans="2:11" ht="15" customHeight="1">
      <c r="B25" s="153"/>
      <c r="C25" s="152"/>
      <c r="D25" s="290" t="s">
        <v>296</v>
      </c>
      <c r="E25" s="290"/>
      <c r="F25" s="290"/>
      <c r="G25" s="290"/>
      <c r="H25" s="290"/>
      <c r="I25" s="290"/>
      <c r="J25" s="290"/>
      <c r="K25" s="150"/>
    </row>
    <row r="26" spans="2:11" ht="15" customHeight="1">
      <c r="B26" s="153"/>
      <c r="C26" s="154"/>
      <c r="D26" s="290" t="s">
        <v>159</v>
      </c>
      <c r="E26" s="290"/>
      <c r="F26" s="290"/>
      <c r="G26" s="290"/>
      <c r="H26" s="290"/>
      <c r="I26" s="290"/>
      <c r="J26" s="290"/>
      <c r="K26" s="150"/>
    </row>
    <row r="27" spans="2:11" ht="12.75" customHeight="1">
      <c r="B27" s="153"/>
      <c r="C27" s="154"/>
      <c r="D27" s="154"/>
      <c r="E27" s="154"/>
      <c r="F27" s="154"/>
      <c r="G27" s="154"/>
      <c r="H27" s="154"/>
      <c r="I27" s="154"/>
      <c r="J27" s="154"/>
      <c r="K27" s="150"/>
    </row>
    <row r="28" spans="2:11" ht="15" customHeight="1">
      <c r="B28" s="153"/>
      <c r="C28" s="154"/>
      <c r="D28" s="290" t="s">
        <v>297</v>
      </c>
      <c r="E28" s="290"/>
      <c r="F28" s="290"/>
      <c r="G28" s="290"/>
      <c r="H28" s="290"/>
      <c r="I28" s="290"/>
      <c r="J28" s="290"/>
      <c r="K28" s="150"/>
    </row>
    <row r="29" spans="2:11" ht="15" customHeight="1">
      <c r="B29" s="153"/>
      <c r="C29" s="154"/>
      <c r="D29" s="290" t="s">
        <v>160</v>
      </c>
      <c r="E29" s="290"/>
      <c r="F29" s="290"/>
      <c r="G29" s="290"/>
      <c r="H29" s="290"/>
      <c r="I29" s="290"/>
      <c r="J29" s="290"/>
      <c r="K29" s="150"/>
    </row>
    <row r="30" spans="2:11" ht="12.75" customHeight="1">
      <c r="B30" s="153"/>
      <c r="C30" s="154"/>
      <c r="D30" s="154"/>
      <c r="E30" s="154"/>
      <c r="F30" s="154"/>
      <c r="G30" s="154"/>
      <c r="H30" s="154"/>
      <c r="I30" s="154"/>
      <c r="J30" s="154"/>
      <c r="K30" s="150"/>
    </row>
    <row r="31" spans="2:11" ht="15" customHeight="1">
      <c r="B31" s="153"/>
      <c r="C31" s="154"/>
      <c r="D31" s="290" t="s">
        <v>298</v>
      </c>
      <c r="E31" s="290"/>
      <c r="F31" s="290"/>
      <c r="G31" s="290"/>
      <c r="H31" s="290"/>
      <c r="I31" s="290"/>
      <c r="J31" s="290"/>
      <c r="K31" s="150"/>
    </row>
    <row r="32" spans="2:11" ht="15" customHeight="1">
      <c r="B32" s="153"/>
      <c r="C32" s="154"/>
      <c r="D32" s="290" t="s">
        <v>161</v>
      </c>
      <c r="E32" s="290"/>
      <c r="F32" s="290"/>
      <c r="G32" s="290"/>
      <c r="H32" s="290"/>
      <c r="I32" s="290"/>
      <c r="J32" s="290"/>
      <c r="K32" s="150"/>
    </row>
    <row r="33" spans="2:11" ht="15" customHeight="1">
      <c r="B33" s="153"/>
      <c r="C33" s="154"/>
      <c r="D33" s="290" t="s">
        <v>162</v>
      </c>
      <c r="E33" s="290"/>
      <c r="F33" s="290"/>
      <c r="G33" s="290"/>
      <c r="H33" s="290"/>
      <c r="I33" s="290"/>
      <c r="J33" s="290"/>
      <c r="K33" s="150"/>
    </row>
    <row r="34" spans="2:11" ht="15" customHeight="1">
      <c r="B34" s="153"/>
      <c r="C34" s="154"/>
      <c r="D34" s="152"/>
      <c r="E34" s="156" t="s">
        <v>451</v>
      </c>
      <c r="F34" s="152"/>
      <c r="G34" s="290" t="s">
        <v>164</v>
      </c>
      <c r="H34" s="290"/>
      <c r="I34" s="290"/>
      <c r="J34" s="290"/>
      <c r="K34" s="150"/>
    </row>
    <row r="35" spans="2:11" ht="15" customHeight="1">
      <c r="B35" s="153"/>
      <c r="C35" s="154"/>
      <c r="D35" s="152"/>
      <c r="E35" s="156" t="s">
        <v>165</v>
      </c>
      <c r="F35" s="152"/>
      <c r="G35" s="290" t="s">
        <v>166</v>
      </c>
      <c r="H35" s="290"/>
      <c r="I35" s="290"/>
      <c r="J35" s="290"/>
      <c r="K35" s="150"/>
    </row>
    <row r="36" spans="2:11" ht="15" customHeight="1">
      <c r="B36" s="153"/>
      <c r="C36" s="154"/>
      <c r="D36" s="152"/>
      <c r="E36" s="156" t="s">
        <v>344</v>
      </c>
      <c r="F36" s="152"/>
      <c r="G36" s="290" t="s">
        <v>167</v>
      </c>
      <c r="H36" s="290"/>
      <c r="I36" s="290"/>
      <c r="J36" s="290"/>
      <c r="K36" s="150"/>
    </row>
    <row r="37" spans="2:11" ht="15" customHeight="1">
      <c r="B37" s="153"/>
      <c r="C37" s="154"/>
      <c r="D37" s="152"/>
      <c r="E37" s="156" t="s">
        <v>452</v>
      </c>
      <c r="F37" s="152"/>
      <c r="G37" s="290" t="s">
        <v>168</v>
      </c>
      <c r="H37" s="290"/>
      <c r="I37" s="290"/>
      <c r="J37" s="290"/>
      <c r="K37" s="150"/>
    </row>
    <row r="38" spans="2:11" ht="15" customHeight="1">
      <c r="B38" s="153"/>
      <c r="C38" s="154"/>
      <c r="D38" s="152"/>
      <c r="E38" s="156" t="s">
        <v>453</v>
      </c>
      <c r="F38" s="152"/>
      <c r="G38" s="290" t="s">
        <v>169</v>
      </c>
      <c r="H38" s="290"/>
      <c r="I38" s="290"/>
      <c r="J38" s="290"/>
      <c r="K38" s="150"/>
    </row>
    <row r="39" spans="2:11" ht="15" customHeight="1">
      <c r="B39" s="153"/>
      <c r="C39" s="154"/>
      <c r="D39" s="152"/>
      <c r="E39" s="156" t="s">
        <v>454</v>
      </c>
      <c r="F39" s="152"/>
      <c r="G39" s="290" t="s">
        <v>170</v>
      </c>
      <c r="H39" s="290"/>
      <c r="I39" s="290"/>
      <c r="J39" s="290"/>
      <c r="K39" s="150"/>
    </row>
    <row r="40" spans="2:11" ht="15" customHeight="1">
      <c r="B40" s="153"/>
      <c r="C40" s="154"/>
      <c r="D40" s="152"/>
      <c r="E40" s="156" t="s">
        <v>171</v>
      </c>
      <c r="F40" s="152"/>
      <c r="G40" s="290" t="s">
        <v>172</v>
      </c>
      <c r="H40" s="290"/>
      <c r="I40" s="290"/>
      <c r="J40" s="290"/>
      <c r="K40" s="150"/>
    </row>
    <row r="41" spans="2:11" ht="15" customHeight="1">
      <c r="B41" s="153"/>
      <c r="C41" s="154"/>
      <c r="D41" s="152"/>
      <c r="E41" s="156"/>
      <c r="F41" s="152"/>
      <c r="G41" s="290" t="s">
        <v>173</v>
      </c>
      <c r="H41" s="290"/>
      <c r="I41" s="290"/>
      <c r="J41" s="290"/>
      <c r="K41" s="150"/>
    </row>
    <row r="42" spans="2:11" ht="15" customHeight="1">
      <c r="B42" s="153"/>
      <c r="C42" s="154"/>
      <c r="D42" s="152"/>
      <c r="E42" s="156" t="s">
        <v>174</v>
      </c>
      <c r="F42" s="152"/>
      <c r="G42" s="290" t="s">
        <v>175</v>
      </c>
      <c r="H42" s="290"/>
      <c r="I42" s="290"/>
      <c r="J42" s="290"/>
      <c r="K42" s="150"/>
    </row>
    <row r="43" spans="2:11" ht="15" customHeight="1">
      <c r="B43" s="153"/>
      <c r="C43" s="154"/>
      <c r="D43" s="152"/>
      <c r="E43" s="156" t="s">
        <v>457</v>
      </c>
      <c r="F43" s="152"/>
      <c r="G43" s="290" t="s">
        <v>176</v>
      </c>
      <c r="H43" s="290"/>
      <c r="I43" s="290"/>
      <c r="J43" s="290"/>
      <c r="K43" s="150"/>
    </row>
    <row r="44" spans="2:11" ht="12.75" customHeight="1">
      <c r="B44" s="153"/>
      <c r="C44" s="154"/>
      <c r="D44" s="152"/>
      <c r="E44" s="152"/>
      <c r="F44" s="152"/>
      <c r="G44" s="152"/>
      <c r="H44" s="152"/>
      <c r="I44" s="152"/>
      <c r="J44" s="152"/>
      <c r="K44" s="150"/>
    </row>
    <row r="45" spans="2:11" ht="15" customHeight="1">
      <c r="B45" s="153"/>
      <c r="C45" s="154"/>
      <c r="D45" s="290" t="s">
        <v>177</v>
      </c>
      <c r="E45" s="290"/>
      <c r="F45" s="290"/>
      <c r="G45" s="290"/>
      <c r="H45" s="290"/>
      <c r="I45" s="290"/>
      <c r="J45" s="290"/>
      <c r="K45" s="150"/>
    </row>
    <row r="46" spans="2:11" ht="15" customHeight="1">
      <c r="B46" s="153"/>
      <c r="C46" s="154"/>
      <c r="D46" s="154"/>
      <c r="E46" s="290" t="s">
        <v>178</v>
      </c>
      <c r="F46" s="290"/>
      <c r="G46" s="290"/>
      <c r="H46" s="290"/>
      <c r="I46" s="290"/>
      <c r="J46" s="290"/>
      <c r="K46" s="150"/>
    </row>
    <row r="47" spans="2:11" ht="15" customHeight="1">
      <c r="B47" s="153"/>
      <c r="C47" s="154"/>
      <c r="D47" s="154"/>
      <c r="E47" s="290" t="s">
        <v>179</v>
      </c>
      <c r="F47" s="290"/>
      <c r="G47" s="290"/>
      <c r="H47" s="290"/>
      <c r="I47" s="290"/>
      <c r="J47" s="290"/>
      <c r="K47" s="150"/>
    </row>
    <row r="48" spans="2:11" ht="15" customHeight="1">
      <c r="B48" s="153"/>
      <c r="C48" s="154"/>
      <c r="D48" s="154"/>
      <c r="E48" s="290" t="s">
        <v>180</v>
      </c>
      <c r="F48" s="290"/>
      <c r="G48" s="290"/>
      <c r="H48" s="290"/>
      <c r="I48" s="290"/>
      <c r="J48" s="290"/>
      <c r="K48" s="150"/>
    </row>
    <row r="49" spans="2:11" ht="15" customHeight="1">
      <c r="B49" s="153"/>
      <c r="C49" s="154"/>
      <c r="D49" s="290" t="s">
        <v>181</v>
      </c>
      <c r="E49" s="290"/>
      <c r="F49" s="290"/>
      <c r="G49" s="290"/>
      <c r="H49" s="290"/>
      <c r="I49" s="290"/>
      <c r="J49" s="290"/>
      <c r="K49" s="150"/>
    </row>
    <row r="50" spans="2:11" ht="25.5" customHeight="1">
      <c r="B50" s="149"/>
      <c r="C50" s="293" t="s">
        <v>182</v>
      </c>
      <c r="D50" s="293"/>
      <c r="E50" s="293"/>
      <c r="F50" s="293"/>
      <c r="G50" s="293"/>
      <c r="H50" s="293"/>
      <c r="I50" s="293"/>
      <c r="J50" s="293"/>
      <c r="K50" s="150"/>
    </row>
    <row r="51" spans="2:11" ht="5.25" customHeight="1">
      <c r="B51" s="149"/>
      <c r="C51" s="151"/>
      <c r="D51" s="151"/>
      <c r="E51" s="151"/>
      <c r="F51" s="151"/>
      <c r="G51" s="151"/>
      <c r="H51" s="151"/>
      <c r="I51" s="151"/>
      <c r="J51" s="151"/>
      <c r="K51" s="150"/>
    </row>
    <row r="52" spans="2:11" ht="15" customHeight="1">
      <c r="B52" s="149"/>
      <c r="C52" s="290" t="s">
        <v>183</v>
      </c>
      <c r="D52" s="290"/>
      <c r="E52" s="290"/>
      <c r="F52" s="290"/>
      <c r="G52" s="290"/>
      <c r="H52" s="290"/>
      <c r="I52" s="290"/>
      <c r="J52" s="290"/>
      <c r="K52" s="150"/>
    </row>
    <row r="53" spans="2:11" ht="15" customHeight="1">
      <c r="B53" s="149"/>
      <c r="C53" s="290" t="s">
        <v>184</v>
      </c>
      <c r="D53" s="290"/>
      <c r="E53" s="290"/>
      <c r="F53" s="290"/>
      <c r="G53" s="290"/>
      <c r="H53" s="290"/>
      <c r="I53" s="290"/>
      <c r="J53" s="290"/>
      <c r="K53" s="150"/>
    </row>
    <row r="54" spans="2:11" ht="15" customHeight="1">
      <c r="B54" s="149"/>
      <c r="C54" s="294" t="s">
        <v>1301</v>
      </c>
      <c r="D54" s="295"/>
      <c r="E54" s="295"/>
      <c r="F54" s="295"/>
      <c r="G54" s="295"/>
      <c r="H54" s="295"/>
      <c r="I54" s="295"/>
      <c r="J54" s="152"/>
      <c r="K54" s="150"/>
    </row>
    <row r="55" spans="2:11" ht="15" customHeight="1">
      <c r="B55" s="149"/>
      <c r="C55" s="294" t="s">
        <v>1302</v>
      </c>
      <c r="D55" s="295"/>
      <c r="E55" s="295"/>
      <c r="F55" s="295"/>
      <c r="G55" s="295"/>
      <c r="H55" s="295"/>
      <c r="I55" s="295"/>
      <c r="J55" s="152"/>
      <c r="K55" s="150"/>
    </row>
    <row r="56" spans="2:11" ht="15" customHeight="1">
      <c r="B56" s="149"/>
      <c r="C56" s="294" t="s">
        <v>1303</v>
      </c>
      <c r="D56" s="295"/>
      <c r="E56" s="295"/>
      <c r="F56" s="295"/>
      <c r="G56" s="295"/>
      <c r="H56" s="295"/>
      <c r="I56" s="295"/>
      <c r="J56" s="152"/>
      <c r="K56" s="150"/>
    </row>
    <row r="57" spans="2:11" ht="12.75" customHeight="1">
      <c r="B57" s="149"/>
      <c r="C57" s="294" t="s">
        <v>1304</v>
      </c>
      <c r="D57" s="295"/>
      <c r="E57" s="295"/>
      <c r="F57" s="295"/>
      <c r="G57" s="295"/>
      <c r="H57" s="295"/>
      <c r="I57" s="295"/>
      <c r="J57" s="152"/>
      <c r="K57" s="150"/>
    </row>
    <row r="58" spans="2:11" ht="15" customHeight="1">
      <c r="B58" s="149"/>
      <c r="C58" s="290" t="s">
        <v>185</v>
      </c>
      <c r="D58" s="290"/>
      <c r="E58" s="290"/>
      <c r="F58" s="290"/>
      <c r="G58" s="290"/>
      <c r="H58" s="290"/>
      <c r="I58" s="290"/>
      <c r="J58" s="290"/>
      <c r="K58" s="150"/>
    </row>
    <row r="59" spans="2:11" ht="15" customHeight="1">
      <c r="B59" s="149"/>
      <c r="C59" s="154"/>
      <c r="D59" s="290" t="s">
        <v>186</v>
      </c>
      <c r="E59" s="290"/>
      <c r="F59" s="290"/>
      <c r="G59" s="290"/>
      <c r="H59" s="290"/>
      <c r="I59" s="290"/>
      <c r="J59" s="290"/>
      <c r="K59" s="150"/>
    </row>
    <row r="60" spans="2:11" ht="15" customHeight="1">
      <c r="B60" s="149"/>
      <c r="C60" s="154"/>
      <c r="D60" s="290" t="s">
        <v>187</v>
      </c>
      <c r="E60" s="290"/>
      <c r="F60" s="290"/>
      <c r="G60" s="290"/>
      <c r="H60" s="290"/>
      <c r="I60" s="290"/>
      <c r="J60" s="290"/>
      <c r="K60" s="150"/>
    </row>
    <row r="61" spans="2:11" ht="15" customHeight="1">
      <c r="B61" s="149"/>
      <c r="C61" s="154"/>
      <c r="D61" s="290" t="s">
        <v>188</v>
      </c>
      <c r="E61" s="290"/>
      <c r="F61" s="290"/>
      <c r="G61" s="290"/>
      <c r="H61" s="290"/>
      <c r="I61" s="290"/>
      <c r="J61" s="290"/>
      <c r="K61" s="150"/>
    </row>
    <row r="62" spans="2:11" ht="15" customHeight="1">
      <c r="B62" s="149"/>
      <c r="C62" s="154"/>
      <c r="D62" s="290" t="s">
        <v>189</v>
      </c>
      <c r="E62" s="290"/>
      <c r="F62" s="290"/>
      <c r="G62" s="290"/>
      <c r="H62" s="290"/>
      <c r="I62" s="290"/>
      <c r="J62" s="290"/>
      <c r="K62" s="150"/>
    </row>
    <row r="63" spans="2:11" ht="15" customHeight="1">
      <c r="B63" s="149"/>
      <c r="C63" s="154"/>
      <c r="D63" s="292" t="s">
        <v>190</v>
      </c>
      <c r="E63" s="292"/>
      <c r="F63" s="292"/>
      <c r="G63" s="292"/>
      <c r="H63" s="292"/>
      <c r="I63" s="292"/>
      <c r="J63" s="292"/>
      <c r="K63" s="150"/>
    </row>
    <row r="64" spans="2:11" ht="15" customHeight="1">
      <c r="B64" s="149"/>
      <c r="C64" s="154"/>
      <c r="D64" s="290" t="s">
        <v>191</v>
      </c>
      <c r="E64" s="290"/>
      <c r="F64" s="290"/>
      <c r="G64" s="290"/>
      <c r="H64" s="290"/>
      <c r="I64" s="290"/>
      <c r="J64" s="290"/>
      <c r="K64" s="150"/>
    </row>
    <row r="65" spans="2:11" ht="12.75" customHeight="1">
      <c r="B65" s="149"/>
      <c r="C65" s="154"/>
      <c r="D65" s="154"/>
      <c r="E65" s="157"/>
      <c r="F65" s="154"/>
      <c r="G65" s="154"/>
      <c r="H65" s="154"/>
      <c r="I65" s="154"/>
      <c r="J65" s="154"/>
      <c r="K65" s="150"/>
    </row>
    <row r="66" spans="2:11" ht="15" customHeight="1">
      <c r="B66" s="149"/>
      <c r="C66" s="154"/>
      <c r="D66" s="290" t="s">
        <v>192</v>
      </c>
      <c r="E66" s="290"/>
      <c r="F66" s="290"/>
      <c r="G66" s="290"/>
      <c r="H66" s="290"/>
      <c r="I66" s="290"/>
      <c r="J66" s="290"/>
      <c r="K66" s="150"/>
    </row>
    <row r="67" spans="2:11" ht="15" customHeight="1">
      <c r="B67" s="149"/>
      <c r="C67" s="154"/>
      <c r="D67" s="292" t="s">
        <v>193</v>
      </c>
      <c r="E67" s="292"/>
      <c r="F67" s="292"/>
      <c r="G67" s="292"/>
      <c r="H67" s="292"/>
      <c r="I67" s="292"/>
      <c r="J67" s="292"/>
      <c r="K67" s="150"/>
    </row>
    <row r="68" spans="2:11" ht="15" customHeight="1">
      <c r="B68" s="149"/>
      <c r="C68" s="154"/>
      <c r="D68" s="290" t="s">
        <v>194</v>
      </c>
      <c r="E68" s="290"/>
      <c r="F68" s="290"/>
      <c r="G68" s="290"/>
      <c r="H68" s="290"/>
      <c r="I68" s="290"/>
      <c r="J68" s="290"/>
      <c r="K68" s="150"/>
    </row>
    <row r="69" spans="2:11" ht="15" customHeight="1">
      <c r="B69" s="149"/>
      <c r="C69" s="154"/>
      <c r="D69" s="290" t="s">
        <v>195</v>
      </c>
      <c r="E69" s="290"/>
      <c r="F69" s="290"/>
      <c r="G69" s="290"/>
      <c r="H69" s="290"/>
      <c r="I69" s="290"/>
      <c r="J69" s="290"/>
      <c r="K69" s="150"/>
    </row>
    <row r="70" spans="2:11" ht="15" customHeight="1">
      <c r="B70" s="149"/>
      <c r="C70" s="154"/>
      <c r="D70" s="290" t="s">
        <v>196</v>
      </c>
      <c r="E70" s="290"/>
      <c r="F70" s="290"/>
      <c r="G70" s="290"/>
      <c r="H70" s="290"/>
      <c r="I70" s="290"/>
      <c r="J70" s="290"/>
      <c r="K70" s="150"/>
    </row>
    <row r="71" spans="2:11" ht="15" customHeight="1">
      <c r="B71" s="149"/>
      <c r="C71" s="154"/>
      <c r="D71" s="290" t="s">
        <v>197</v>
      </c>
      <c r="E71" s="290"/>
      <c r="F71" s="290"/>
      <c r="G71" s="290"/>
      <c r="H71" s="290"/>
      <c r="I71" s="290"/>
      <c r="J71" s="290"/>
      <c r="K71" s="150"/>
    </row>
    <row r="72" spans="2:11" ht="12.75" customHeight="1">
      <c r="B72" s="158"/>
      <c r="C72" s="159"/>
      <c r="D72" s="159"/>
      <c r="E72" s="159"/>
      <c r="F72" s="159"/>
      <c r="G72" s="159"/>
      <c r="H72" s="159"/>
      <c r="I72" s="159"/>
      <c r="J72" s="159"/>
      <c r="K72" s="160"/>
    </row>
    <row r="73" spans="2:11" ht="18.75" customHeight="1">
      <c r="B73" s="161"/>
      <c r="C73" s="161"/>
      <c r="D73" s="161"/>
      <c r="E73" s="161"/>
      <c r="F73" s="161"/>
      <c r="G73" s="161"/>
      <c r="H73" s="161"/>
      <c r="I73" s="161"/>
      <c r="J73" s="161"/>
      <c r="K73" s="162"/>
    </row>
    <row r="74" spans="2:11" ht="18.75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</row>
    <row r="75" spans="2:11" ht="7.5" customHeight="1">
      <c r="B75" s="163"/>
      <c r="C75" s="164"/>
      <c r="D75" s="164"/>
      <c r="E75" s="164"/>
      <c r="F75" s="164"/>
      <c r="G75" s="164"/>
      <c r="H75" s="164"/>
      <c r="I75" s="164"/>
      <c r="J75" s="164"/>
      <c r="K75" s="165"/>
    </row>
    <row r="76" spans="2:11" ht="45" customHeight="1">
      <c r="B76" s="166"/>
      <c r="C76" s="291" t="s">
        <v>139</v>
      </c>
      <c r="D76" s="291"/>
      <c r="E76" s="291"/>
      <c r="F76" s="291"/>
      <c r="G76" s="291"/>
      <c r="H76" s="291"/>
      <c r="I76" s="291"/>
      <c r="J76" s="291"/>
      <c r="K76" s="167"/>
    </row>
    <row r="77" spans="2:11" ht="17.25" customHeight="1">
      <c r="B77" s="166"/>
      <c r="C77" s="168" t="s">
        <v>198</v>
      </c>
      <c r="D77" s="168"/>
      <c r="E77" s="168"/>
      <c r="F77" s="168" t="s">
        <v>199</v>
      </c>
      <c r="G77" s="169"/>
      <c r="H77" s="168" t="s">
        <v>452</v>
      </c>
      <c r="I77" s="168" t="s">
        <v>348</v>
      </c>
      <c r="J77" s="168" t="s">
        <v>200</v>
      </c>
      <c r="K77" s="167"/>
    </row>
    <row r="78" spans="2:11" ht="17.25" customHeight="1">
      <c r="B78" s="166"/>
      <c r="C78" s="170" t="s">
        <v>201</v>
      </c>
      <c r="D78" s="170"/>
      <c r="E78" s="170"/>
      <c r="F78" s="171" t="s">
        <v>202</v>
      </c>
      <c r="G78" s="172"/>
      <c r="H78" s="170"/>
      <c r="I78" s="170"/>
      <c r="J78" s="170" t="s">
        <v>203</v>
      </c>
      <c r="K78" s="167"/>
    </row>
    <row r="79" spans="2:11" ht="5.25" customHeight="1">
      <c r="B79" s="166"/>
      <c r="C79" s="173"/>
      <c r="D79" s="173"/>
      <c r="E79" s="173"/>
      <c r="F79" s="173"/>
      <c r="G79" s="174"/>
      <c r="H79" s="173"/>
      <c r="I79" s="173"/>
      <c r="J79" s="173"/>
      <c r="K79" s="167"/>
    </row>
    <row r="80" spans="2:11" ht="15" customHeight="1">
      <c r="B80" s="166"/>
      <c r="C80" s="156" t="s">
        <v>204</v>
      </c>
      <c r="D80" s="156"/>
      <c r="E80" s="156"/>
      <c r="F80" s="175" t="s">
        <v>205</v>
      </c>
      <c r="G80" s="174"/>
      <c r="H80" s="156" t="s">
        <v>206</v>
      </c>
      <c r="I80" s="156" t="s">
        <v>207</v>
      </c>
      <c r="J80" s="156" t="s">
        <v>208</v>
      </c>
      <c r="K80" s="167"/>
    </row>
    <row r="81" spans="2:11" ht="15" customHeight="1">
      <c r="B81" s="176"/>
      <c r="C81" s="156" t="s">
        <v>209</v>
      </c>
      <c r="D81" s="156"/>
      <c r="E81" s="156"/>
      <c r="F81" s="175" t="s">
        <v>210</v>
      </c>
      <c r="G81" s="174"/>
      <c r="H81" s="156" t="s">
        <v>211</v>
      </c>
      <c r="I81" s="156" t="s">
        <v>207</v>
      </c>
      <c r="J81" s="156">
        <v>50</v>
      </c>
      <c r="K81" s="167"/>
    </row>
    <row r="82" spans="2:11" ht="15" customHeight="1">
      <c r="B82" s="176"/>
      <c r="C82" s="156" t="s">
        <v>212</v>
      </c>
      <c r="D82" s="156"/>
      <c r="E82" s="156"/>
      <c r="F82" s="175" t="s">
        <v>205</v>
      </c>
      <c r="G82" s="174"/>
      <c r="H82" s="156" t="s">
        <v>213</v>
      </c>
      <c r="I82" s="156" t="s">
        <v>214</v>
      </c>
      <c r="J82" s="156"/>
      <c r="K82" s="167"/>
    </row>
    <row r="83" spans="2:11" ht="15" customHeight="1">
      <c r="B83" s="176"/>
      <c r="C83" s="156" t="s">
        <v>215</v>
      </c>
      <c r="D83" s="156"/>
      <c r="E83" s="156"/>
      <c r="F83" s="175" t="s">
        <v>210</v>
      </c>
      <c r="G83" s="174"/>
      <c r="H83" s="156" t="s">
        <v>216</v>
      </c>
      <c r="I83" s="156" t="s">
        <v>207</v>
      </c>
      <c r="J83" s="156">
        <v>50</v>
      </c>
      <c r="K83" s="167"/>
    </row>
    <row r="84" spans="2:11" ht="15" customHeight="1">
      <c r="B84" s="176"/>
      <c r="C84" s="156" t="s">
        <v>217</v>
      </c>
      <c r="D84" s="156"/>
      <c r="E84" s="156"/>
      <c r="F84" s="175" t="s">
        <v>210</v>
      </c>
      <c r="G84" s="174"/>
      <c r="H84" s="156" t="s">
        <v>218</v>
      </c>
      <c r="I84" s="156" t="s">
        <v>207</v>
      </c>
      <c r="J84" s="156">
        <v>20</v>
      </c>
      <c r="K84" s="167"/>
    </row>
    <row r="85" spans="2:11" ht="15" customHeight="1">
      <c r="B85" s="176"/>
      <c r="C85" s="156" t="s">
        <v>219</v>
      </c>
      <c r="D85" s="156"/>
      <c r="E85" s="156"/>
      <c r="F85" s="175" t="s">
        <v>210</v>
      </c>
      <c r="G85" s="174"/>
      <c r="H85" s="156" t="s">
        <v>220</v>
      </c>
      <c r="I85" s="156" t="s">
        <v>207</v>
      </c>
      <c r="J85" s="156">
        <v>20</v>
      </c>
      <c r="K85" s="167"/>
    </row>
    <row r="86" spans="2:11" ht="15" customHeight="1">
      <c r="B86" s="176"/>
      <c r="C86" s="156" t="s">
        <v>221</v>
      </c>
      <c r="D86" s="156"/>
      <c r="E86" s="156"/>
      <c r="F86" s="175" t="s">
        <v>210</v>
      </c>
      <c r="G86" s="174"/>
      <c r="H86" s="156" t="s">
        <v>222</v>
      </c>
      <c r="I86" s="156" t="s">
        <v>207</v>
      </c>
      <c r="J86" s="156">
        <v>50</v>
      </c>
      <c r="K86" s="167"/>
    </row>
    <row r="87" spans="2:11" ht="15" customHeight="1">
      <c r="B87" s="176"/>
      <c r="C87" s="156" t="s">
        <v>223</v>
      </c>
      <c r="D87" s="156"/>
      <c r="E87" s="156"/>
      <c r="F87" s="175" t="s">
        <v>210</v>
      </c>
      <c r="G87" s="174"/>
      <c r="H87" s="156" t="s">
        <v>223</v>
      </c>
      <c r="I87" s="156" t="s">
        <v>207</v>
      </c>
      <c r="J87" s="156">
        <v>50</v>
      </c>
      <c r="K87" s="167"/>
    </row>
    <row r="88" spans="2:11" ht="15" customHeight="1">
      <c r="B88" s="176"/>
      <c r="C88" s="156" t="s">
        <v>458</v>
      </c>
      <c r="D88" s="156"/>
      <c r="E88" s="156"/>
      <c r="F88" s="175" t="s">
        <v>210</v>
      </c>
      <c r="G88" s="174"/>
      <c r="H88" s="156" t="s">
        <v>224</v>
      </c>
      <c r="I88" s="156" t="s">
        <v>207</v>
      </c>
      <c r="J88" s="156">
        <v>255</v>
      </c>
      <c r="K88" s="167"/>
    </row>
    <row r="89" spans="2:11" ht="15" customHeight="1">
      <c r="B89" s="176"/>
      <c r="C89" s="156" t="s">
        <v>225</v>
      </c>
      <c r="D89" s="156"/>
      <c r="E89" s="156"/>
      <c r="F89" s="175" t="s">
        <v>205</v>
      </c>
      <c r="G89" s="174"/>
      <c r="H89" s="156" t="s">
        <v>226</v>
      </c>
      <c r="I89" s="156" t="s">
        <v>227</v>
      </c>
      <c r="J89" s="156"/>
      <c r="K89" s="167"/>
    </row>
    <row r="90" spans="2:11" ht="15" customHeight="1">
      <c r="B90" s="176"/>
      <c r="C90" s="156" t="s">
        <v>228</v>
      </c>
      <c r="D90" s="156"/>
      <c r="E90" s="156"/>
      <c r="F90" s="175" t="s">
        <v>205</v>
      </c>
      <c r="G90" s="174"/>
      <c r="H90" s="156" t="s">
        <v>229</v>
      </c>
      <c r="I90" s="156" t="s">
        <v>230</v>
      </c>
      <c r="J90" s="156"/>
      <c r="K90" s="167"/>
    </row>
    <row r="91" spans="2:11" ht="15" customHeight="1">
      <c r="B91" s="176"/>
      <c r="C91" s="156" t="s">
        <v>231</v>
      </c>
      <c r="D91" s="156"/>
      <c r="E91" s="156"/>
      <c r="F91" s="175" t="s">
        <v>205</v>
      </c>
      <c r="G91" s="174"/>
      <c r="H91" s="156" t="s">
        <v>231</v>
      </c>
      <c r="I91" s="156" t="s">
        <v>230</v>
      </c>
      <c r="J91" s="156"/>
      <c r="K91" s="167"/>
    </row>
    <row r="92" spans="2:11" ht="15" customHeight="1">
      <c r="B92" s="176"/>
      <c r="C92" s="156" t="s">
        <v>331</v>
      </c>
      <c r="D92" s="156"/>
      <c r="E92" s="156"/>
      <c r="F92" s="175" t="s">
        <v>205</v>
      </c>
      <c r="G92" s="174"/>
      <c r="H92" s="156" t="s">
        <v>232</v>
      </c>
      <c r="I92" s="156" t="s">
        <v>230</v>
      </c>
      <c r="J92" s="156"/>
      <c r="K92" s="167"/>
    </row>
    <row r="93" spans="2:11" ht="15" customHeight="1">
      <c r="B93" s="176"/>
      <c r="C93" s="156" t="s">
        <v>339</v>
      </c>
      <c r="D93" s="156"/>
      <c r="E93" s="156"/>
      <c r="F93" s="175" t="s">
        <v>205</v>
      </c>
      <c r="G93" s="174"/>
      <c r="H93" s="156" t="s">
        <v>233</v>
      </c>
      <c r="I93" s="156" t="s">
        <v>230</v>
      </c>
      <c r="J93" s="156"/>
      <c r="K93" s="167"/>
    </row>
    <row r="94" spans="2:11" ht="15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9"/>
    </row>
    <row r="95" spans="2:11" ht="18.75" customHeight="1">
      <c r="B95" s="180"/>
      <c r="C95" s="181"/>
      <c r="D95" s="181"/>
      <c r="E95" s="181"/>
      <c r="F95" s="181"/>
      <c r="G95" s="181"/>
      <c r="H95" s="181"/>
      <c r="I95" s="181"/>
      <c r="J95" s="181"/>
      <c r="K95" s="180"/>
    </row>
    <row r="96" spans="2:11" ht="18.75" customHeight="1">
      <c r="B96" s="162"/>
      <c r="C96" s="162"/>
      <c r="D96" s="162"/>
      <c r="E96" s="162"/>
      <c r="F96" s="162"/>
      <c r="G96" s="162"/>
      <c r="H96" s="162"/>
      <c r="I96" s="162"/>
      <c r="J96" s="162"/>
      <c r="K96" s="162"/>
    </row>
    <row r="97" spans="2:11" ht="7.5" customHeight="1">
      <c r="B97" s="163"/>
      <c r="C97" s="164"/>
      <c r="D97" s="164"/>
      <c r="E97" s="164"/>
      <c r="F97" s="164"/>
      <c r="G97" s="164"/>
      <c r="H97" s="164"/>
      <c r="I97" s="164"/>
      <c r="J97" s="164"/>
      <c r="K97" s="165"/>
    </row>
    <row r="98" spans="2:11" ht="45" customHeight="1">
      <c r="B98" s="166"/>
      <c r="C98" s="291" t="s">
        <v>234</v>
      </c>
      <c r="D98" s="291"/>
      <c r="E98" s="291"/>
      <c r="F98" s="291"/>
      <c r="G98" s="291"/>
      <c r="H98" s="291"/>
      <c r="I98" s="291"/>
      <c r="J98" s="291"/>
      <c r="K98" s="167"/>
    </row>
    <row r="99" spans="2:11" ht="17.25" customHeight="1">
      <c r="B99" s="166"/>
      <c r="C99" s="168" t="s">
        <v>198</v>
      </c>
      <c r="D99" s="168"/>
      <c r="E99" s="168"/>
      <c r="F99" s="168" t="s">
        <v>199</v>
      </c>
      <c r="G99" s="169"/>
      <c r="H99" s="168" t="s">
        <v>452</v>
      </c>
      <c r="I99" s="168" t="s">
        <v>348</v>
      </c>
      <c r="J99" s="168" t="s">
        <v>200</v>
      </c>
      <c r="K99" s="167"/>
    </row>
    <row r="100" spans="2:11" ht="17.25" customHeight="1">
      <c r="B100" s="166"/>
      <c r="C100" s="170" t="s">
        <v>201</v>
      </c>
      <c r="D100" s="170"/>
      <c r="E100" s="170"/>
      <c r="F100" s="171" t="s">
        <v>202</v>
      </c>
      <c r="G100" s="172"/>
      <c r="H100" s="170"/>
      <c r="I100" s="170"/>
      <c r="J100" s="170" t="s">
        <v>203</v>
      </c>
      <c r="K100" s="167"/>
    </row>
    <row r="101" spans="2:11" ht="5.25" customHeight="1">
      <c r="B101" s="166"/>
      <c r="C101" s="168"/>
      <c r="D101" s="168"/>
      <c r="E101" s="168"/>
      <c r="F101" s="168"/>
      <c r="G101" s="182"/>
      <c r="H101" s="168"/>
      <c r="I101" s="168"/>
      <c r="J101" s="168"/>
      <c r="K101" s="167"/>
    </row>
    <row r="102" spans="2:11" ht="15" customHeight="1">
      <c r="B102" s="166"/>
      <c r="C102" s="156" t="s">
        <v>204</v>
      </c>
      <c r="D102" s="156"/>
      <c r="E102" s="156"/>
      <c r="F102" s="175" t="s">
        <v>205</v>
      </c>
      <c r="G102" s="156"/>
      <c r="H102" s="156" t="s">
        <v>235</v>
      </c>
      <c r="I102" s="156" t="s">
        <v>207</v>
      </c>
      <c r="J102" s="156" t="s">
        <v>208</v>
      </c>
      <c r="K102" s="167"/>
    </row>
    <row r="103" spans="2:11" ht="15" customHeight="1">
      <c r="B103" s="176"/>
      <c r="C103" s="156" t="s">
        <v>209</v>
      </c>
      <c r="D103" s="156"/>
      <c r="E103" s="156"/>
      <c r="F103" s="175" t="s">
        <v>210</v>
      </c>
      <c r="G103" s="156"/>
      <c r="H103" s="156" t="s">
        <v>235</v>
      </c>
      <c r="I103" s="156" t="s">
        <v>207</v>
      </c>
      <c r="J103" s="156">
        <v>50</v>
      </c>
      <c r="K103" s="167"/>
    </row>
    <row r="104" spans="2:11" ht="15" customHeight="1">
      <c r="B104" s="176"/>
      <c r="C104" s="156" t="s">
        <v>212</v>
      </c>
      <c r="D104" s="156"/>
      <c r="E104" s="156"/>
      <c r="F104" s="175" t="s">
        <v>205</v>
      </c>
      <c r="G104" s="156"/>
      <c r="H104" s="156" t="s">
        <v>235</v>
      </c>
      <c r="I104" s="156" t="s">
        <v>214</v>
      </c>
      <c r="J104" s="156"/>
      <c r="K104" s="167"/>
    </row>
    <row r="105" spans="2:11" ht="15" customHeight="1">
      <c r="B105" s="176"/>
      <c r="C105" s="156" t="s">
        <v>215</v>
      </c>
      <c r="D105" s="156"/>
      <c r="E105" s="156"/>
      <c r="F105" s="175" t="s">
        <v>210</v>
      </c>
      <c r="G105" s="156"/>
      <c r="H105" s="156" t="s">
        <v>235</v>
      </c>
      <c r="I105" s="156" t="s">
        <v>207</v>
      </c>
      <c r="J105" s="156">
        <v>50</v>
      </c>
      <c r="K105" s="167"/>
    </row>
    <row r="106" spans="2:11" ht="15" customHeight="1">
      <c r="B106" s="176"/>
      <c r="C106" s="156" t="s">
        <v>223</v>
      </c>
      <c r="D106" s="156"/>
      <c r="E106" s="156"/>
      <c r="F106" s="175" t="s">
        <v>210</v>
      </c>
      <c r="G106" s="156"/>
      <c r="H106" s="156" t="s">
        <v>235</v>
      </c>
      <c r="I106" s="156" t="s">
        <v>207</v>
      </c>
      <c r="J106" s="156">
        <v>50</v>
      </c>
      <c r="K106" s="167"/>
    </row>
    <row r="107" spans="2:11" ht="15" customHeight="1">
      <c r="B107" s="176"/>
      <c r="C107" s="156" t="s">
        <v>221</v>
      </c>
      <c r="D107" s="156"/>
      <c r="E107" s="156"/>
      <c r="F107" s="175" t="s">
        <v>210</v>
      </c>
      <c r="G107" s="156"/>
      <c r="H107" s="156" t="s">
        <v>235</v>
      </c>
      <c r="I107" s="156" t="s">
        <v>207</v>
      </c>
      <c r="J107" s="156">
        <v>50</v>
      </c>
      <c r="K107" s="167"/>
    </row>
    <row r="108" spans="2:11" ht="15" customHeight="1">
      <c r="B108" s="176"/>
      <c r="C108" s="156" t="s">
        <v>344</v>
      </c>
      <c r="D108" s="156"/>
      <c r="E108" s="156"/>
      <c r="F108" s="175" t="s">
        <v>205</v>
      </c>
      <c r="G108" s="156"/>
      <c r="H108" s="156" t="s">
        <v>236</v>
      </c>
      <c r="I108" s="156" t="s">
        <v>207</v>
      </c>
      <c r="J108" s="156">
        <v>20</v>
      </c>
      <c r="K108" s="167"/>
    </row>
    <row r="109" spans="2:11" ht="15" customHeight="1">
      <c r="B109" s="176"/>
      <c r="C109" s="156" t="s">
        <v>237</v>
      </c>
      <c r="D109" s="156"/>
      <c r="E109" s="156"/>
      <c r="F109" s="175" t="s">
        <v>205</v>
      </c>
      <c r="G109" s="156"/>
      <c r="H109" s="156" t="s">
        <v>238</v>
      </c>
      <c r="I109" s="156" t="s">
        <v>207</v>
      </c>
      <c r="J109" s="156">
        <v>120</v>
      </c>
      <c r="K109" s="167"/>
    </row>
    <row r="110" spans="2:11" ht="15" customHeight="1">
      <c r="B110" s="176"/>
      <c r="C110" s="156" t="s">
        <v>331</v>
      </c>
      <c r="D110" s="156"/>
      <c r="E110" s="156"/>
      <c r="F110" s="175" t="s">
        <v>205</v>
      </c>
      <c r="G110" s="156"/>
      <c r="H110" s="156" t="s">
        <v>239</v>
      </c>
      <c r="I110" s="156" t="s">
        <v>230</v>
      </c>
      <c r="J110" s="156"/>
      <c r="K110" s="167"/>
    </row>
    <row r="111" spans="2:11" ht="15" customHeight="1">
      <c r="B111" s="176"/>
      <c r="C111" s="156" t="s">
        <v>339</v>
      </c>
      <c r="D111" s="156"/>
      <c r="E111" s="156"/>
      <c r="F111" s="175" t="s">
        <v>205</v>
      </c>
      <c r="G111" s="156"/>
      <c r="H111" s="156" t="s">
        <v>240</v>
      </c>
      <c r="I111" s="156" t="s">
        <v>230</v>
      </c>
      <c r="J111" s="156"/>
      <c r="K111" s="167"/>
    </row>
    <row r="112" spans="2:11" ht="15" customHeight="1">
      <c r="B112" s="176"/>
      <c r="C112" s="156" t="s">
        <v>348</v>
      </c>
      <c r="D112" s="156"/>
      <c r="E112" s="156"/>
      <c r="F112" s="175" t="s">
        <v>205</v>
      </c>
      <c r="G112" s="156"/>
      <c r="H112" s="156" t="s">
        <v>241</v>
      </c>
      <c r="I112" s="156" t="s">
        <v>242</v>
      </c>
      <c r="J112" s="156"/>
      <c r="K112" s="167"/>
    </row>
    <row r="113" spans="2:11" ht="15" customHeight="1">
      <c r="B113" s="177"/>
      <c r="C113" s="183"/>
      <c r="D113" s="183"/>
      <c r="E113" s="183"/>
      <c r="F113" s="183"/>
      <c r="G113" s="183"/>
      <c r="H113" s="183"/>
      <c r="I113" s="183"/>
      <c r="J113" s="183"/>
      <c r="K113" s="179"/>
    </row>
    <row r="114" spans="2:11" ht="18.75" customHeight="1">
      <c r="B114" s="184"/>
      <c r="C114" s="152"/>
      <c r="D114" s="152"/>
      <c r="E114" s="152"/>
      <c r="F114" s="185"/>
      <c r="G114" s="152"/>
      <c r="H114" s="152"/>
      <c r="I114" s="152"/>
      <c r="J114" s="152"/>
      <c r="K114" s="184"/>
    </row>
    <row r="115" spans="2:11" ht="18.75" customHeight="1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2:11" ht="7.5" customHeight="1">
      <c r="B116" s="186"/>
      <c r="C116" s="187"/>
      <c r="D116" s="187"/>
      <c r="E116" s="187"/>
      <c r="F116" s="187"/>
      <c r="G116" s="187"/>
      <c r="H116" s="187"/>
      <c r="I116" s="187"/>
      <c r="J116" s="187"/>
      <c r="K116" s="188"/>
    </row>
    <row r="117" spans="2:11" ht="45" customHeight="1">
      <c r="B117" s="189"/>
      <c r="C117" s="288" t="s">
        <v>243</v>
      </c>
      <c r="D117" s="288"/>
      <c r="E117" s="288"/>
      <c r="F117" s="288"/>
      <c r="G117" s="288"/>
      <c r="H117" s="288"/>
      <c r="I117" s="288"/>
      <c r="J117" s="288"/>
      <c r="K117" s="190"/>
    </row>
    <row r="118" spans="2:11" ht="17.25" customHeight="1">
      <c r="B118" s="191"/>
      <c r="C118" s="168" t="s">
        <v>198</v>
      </c>
      <c r="D118" s="168"/>
      <c r="E118" s="168"/>
      <c r="F118" s="168" t="s">
        <v>199</v>
      </c>
      <c r="G118" s="169"/>
      <c r="H118" s="168" t="s">
        <v>452</v>
      </c>
      <c r="I118" s="168" t="s">
        <v>348</v>
      </c>
      <c r="J118" s="168" t="s">
        <v>200</v>
      </c>
      <c r="K118" s="192"/>
    </row>
    <row r="119" spans="2:11" ht="17.25" customHeight="1">
      <c r="B119" s="191"/>
      <c r="C119" s="170" t="s">
        <v>201</v>
      </c>
      <c r="D119" s="170"/>
      <c r="E119" s="170"/>
      <c r="F119" s="171" t="s">
        <v>202</v>
      </c>
      <c r="G119" s="172"/>
      <c r="H119" s="170"/>
      <c r="I119" s="170"/>
      <c r="J119" s="170" t="s">
        <v>203</v>
      </c>
      <c r="K119" s="192"/>
    </row>
    <row r="120" spans="2:11" ht="5.25" customHeight="1">
      <c r="B120" s="193"/>
      <c r="C120" s="173"/>
      <c r="D120" s="173"/>
      <c r="E120" s="173"/>
      <c r="F120" s="173"/>
      <c r="G120" s="156"/>
      <c r="H120" s="173"/>
      <c r="I120" s="173"/>
      <c r="J120" s="173"/>
      <c r="K120" s="194"/>
    </row>
    <row r="121" spans="2:11" ht="15" customHeight="1">
      <c r="B121" s="193"/>
      <c r="C121" s="156" t="s">
        <v>204</v>
      </c>
      <c r="D121" s="173"/>
      <c r="E121" s="173"/>
      <c r="F121" s="175" t="s">
        <v>205</v>
      </c>
      <c r="G121" s="156"/>
      <c r="H121" s="156" t="s">
        <v>235</v>
      </c>
      <c r="I121" s="156" t="s">
        <v>207</v>
      </c>
      <c r="J121" s="156" t="s">
        <v>208</v>
      </c>
      <c r="K121" s="195"/>
    </row>
    <row r="122" spans="2:11" ht="15" customHeight="1">
      <c r="B122" s="193"/>
      <c r="C122" s="156" t="s">
        <v>244</v>
      </c>
      <c r="D122" s="156"/>
      <c r="E122" s="156"/>
      <c r="F122" s="175" t="s">
        <v>205</v>
      </c>
      <c r="G122" s="156"/>
      <c r="H122" s="156" t="s">
        <v>245</v>
      </c>
      <c r="I122" s="156" t="s">
        <v>207</v>
      </c>
      <c r="J122" s="156" t="s">
        <v>208</v>
      </c>
      <c r="K122" s="195"/>
    </row>
    <row r="123" spans="2:11" ht="15" customHeight="1">
      <c r="B123" s="193"/>
      <c r="C123" s="156" t="s">
        <v>156</v>
      </c>
      <c r="D123" s="156"/>
      <c r="E123" s="156"/>
      <c r="F123" s="175" t="s">
        <v>205</v>
      </c>
      <c r="G123" s="156"/>
      <c r="H123" s="156" t="s">
        <v>246</v>
      </c>
      <c r="I123" s="156" t="s">
        <v>207</v>
      </c>
      <c r="J123" s="156" t="s">
        <v>208</v>
      </c>
      <c r="K123" s="195"/>
    </row>
    <row r="124" spans="2:11" ht="15" customHeight="1">
      <c r="B124" s="193"/>
      <c r="C124" s="156" t="s">
        <v>247</v>
      </c>
      <c r="D124" s="156"/>
      <c r="E124" s="156"/>
      <c r="F124" s="175" t="s">
        <v>210</v>
      </c>
      <c r="G124" s="156"/>
      <c r="H124" s="156" t="s">
        <v>248</v>
      </c>
      <c r="I124" s="156" t="s">
        <v>207</v>
      </c>
      <c r="J124" s="156">
        <v>15</v>
      </c>
      <c r="K124" s="195"/>
    </row>
    <row r="125" spans="2:11" ht="15" customHeight="1">
      <c r="B125" s="193"/>
      <c r="C125" s="156" t="s">
        <v>209</v>
      </c>
      <c r="D125" s="156"/>
      <c r="E125" s="156"/>
      <c r="F125" s="175" t="s">
        <v>210</v>
      </c>
      <c r="G125" s="156"/>
      <c r="H125" s="156" t="s">
        <v>235</v>
      </c>
      <c r="I125" s="156" t="s">
        <v>207</v>
      </c>
      <c r="J125" s="156">
        <v>50</v>
      </c>
      <c r="K125" s="195"/>
    </row>
    <row r="126" spans="2:11" ht="15" customHeight="1">
      <c r="B126" s="193"/>
      <c r="C126" s="156" t="s">
        <v>215</v>
      </c>
      <c r="D126" s="156"/>
      <c r="E126" s="156"/>
      <c r="F126" s="175" t="s">
        <v>210</v>
      </c>
      <c r="G126" s="156"/>
      <c r="H126" s="156" t="s">
        <v>235</v>
      </c>
      <c r="I126" s="156" t="s">
        <v>207</v>
      </c>
      <c r="J126" s="156">
        <v>50</v>
      </c>
      <c r="K126" s="195"/>
    </row>
    <row r="127" spans="2:11" ht="15" customHeight="1">
      <c r="B127" s="193"/>
      <c r="C127" s="156" t="s">
        <v>221</v>
      </c>
      <c r="D127" s="156"/>
      <c r="E127" s="156"/>
      <c r="F127" s="175" t="s">
        <v>210</v>
      </c>
      <c r="G127" s="156"/>
      <c r="H127" s="156" t="s">
        <v>235</v>
      </c>
      <c r="I127" s="156" t="s">
        <v>207</v>
      </c>
      <c r="J127" s="156">
        <v>50</v>
      </c>
      <c r="K127" s="195"/>
    </row>
    <row r="128" spans="2:11" ht="15" customHeight="1">
      <c r="B128" s="193"/>
      <c r="C128" s="156" t="s">
        <v>223</v>
      </c>
      <c r="D128" s="156"/>
      <c r="E128" s="156"/>
      <c r="F128" s="175" t="s">
        <v>210</v>
      </c>
      <c r="G128" s="156"/>
      <c r="H128" s="156" t="s">
        <v>235</v>
      </c>
      <c r="I128" s="156" t="s">
        <v>207</v>
      </c>
      <c r="J128" s="156">
        <v>50</v>
      </c>
      <c r="K128" s="195"/>
    </row>
    <row r="129" spans="2:11" ht="15" customHeight="1">
      <c r="B129" s="193"/>
      <c r="C129" s="156" t="s">
        <v>458</v>
      </c>
      <c r="D129" s="156"/>
      <c r="E129" s="156"/>
      <c r="F129" s="175" t="s">
        <v>210</v>
      </c>
      <c r="G129" s="156"/>
      <c r="H129" s="156" t="s">
        <v>249</v>
      </c>
      <c r="I129" s="156" t="s">
        <v>207</v>
      </c>
      <c r="J129" s="156">
        <v>255</v>
      </c>
      <c r="K129" s="195"/>
    </row>
    <row r="130" spans="2:11" ht="15" customHeight="1">
      <c r="B130" s="193"/>
      <c r="C130" s="156" t="s">
        <v>225</v>
      </c>
      <c r="D130" s="156"/>
      <c r="E130" s="156"/>
      <c r="F130" s="175" t="s">
        <v>205</v>
      </c>
      <c r="G130" s="156"/>
      <c r="H130" s="156" t="s">
        <v>250</v>
      </c>
      <c r="I130" s="156" t="s">
        <v>227</v>
      </c>
      <c r="J130" s="156"/>
      <c r="K130" s="195"/>
    </row>
    <row r="131" spans="2:11" ht="15" customHeight="1">
      <c r="B131" s="193"/>
      <c r="C131" s="156" t="s">
        <v>228</v>
      </c>
      <c r="D131" s="156"/>
      <c r="E131" s="156"/>
      <c r="F131" s="175" t="s">
        <v>205</v>
      </c>
      <c r="G131" s="156"/>
      <c r="H131" s="156" t="s">
        <v>251</v>
      </c>
      <c r="I131" s="156" t="s">
        <v>230</v>
      </c>
      <c r="J131" s="156"/>
      <c r="K131" s="195"/>
    </row>
    <row r="132" spans="2:11" ht="15" customHeight="1">
      <c r="B132" s="193"/>
      <c r="C132" s="156" t="s">
        <v>231</v>
      </c>
      <c r="D132" s="156"/>
      <c r="E132" s="156"/>
      <c r="F132" s="175" t="s">
        <v>205</v>
      </c>
      <c r="G132" s="156"/>
      <c r="H132" s="156" t="s">
        <v>231</v>
      </c>
      <c r="I132" s="156" t="s">
        <v>230</v>
      </c>
      <c r="J132" s="156"/>
      <c r="K132" s="195"/>
    </row>
    <row r="133" spans="2:11" ht="15" customHeight="1">
      <c r="B133" s="193"/>
      <c r="C133" s="156" t="s">
        <v>331</v>
      </c>
      <c r="D133" s="156"/>
      <c r="E133" s="156"/>
      <c r="F133" s="175" t="s">
        <v>205</v>
      </c>
      <c r="G133" s="156"/>
      <c r="H133" s="156" t="s">
        <v>252</v>
      </c>
      <c r="I133" s="156" t="s">
        <v>230</v>
      </c>
      <c r="J133" s="156"/>
      <c r="K133" s="195"/>
    </row>
    <row r="134" spans="2:11" ht="15" customHeight="1">
      <c r="B134" s="193"/>
      <c r="C134" s="156" t="s">
        <v>253</v>
      </c>
      <c r="D134" s="156"/>
      <c r="E134" s="156"/>
      <c r="F134" s="175" t="s">
        <v>205</v>
      </c>
      <c r="G134" s="156"/>
      <c r="H134" s="156" t="s">
        <v>254</v>
      </c>
      <c r="I134" s="156" t="s">
        <v>230</v>
      </c>
      <c r="J134" s="156"/>
      <c r="K134" s="195"/>
    </row>
    <row r="135" spans="2:11" ht="15" customHeight="1">
      <c r="B135" s="196"/>
      <c r="C135" s="197"/>
      <c r="D135" s="197"/>
      <c r="E135" s="197"/>
      <c r="F135" s="197"/>
      <c r="G135" s="197"/>
      <c r="H135" s="197"/>
      <c r="I135" s="197"/>
      <c r="J135" s="197"/>
      <c r="K135" s="198"/>
    </row>
    <row r="136" spans="2:11" ht="18.75" customHeight="1">
      <c r="B136" s="152"/>
      <c r="C136" s="152"/>
      <c r="D136" s="152"/>
      <c r="E136" s="152"/>
      <c r="F136" s="185"/>
      <c r="G136" s="152"/>
      <c r="H136" s="152"/>
      <c r="I136" s="152"/>
      <c r="J136" s="152"/>
      <c r="K136" s="152"/>
    </row>
    <row r="137" spans="2:11" ht="18.75" customHeight="1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2:11" ht="7.5" customHeight="1">
      <c r="B138" s="163"/>
      <c r="C138" s="164"/>
      <c r="D138" s="164"/>
      <c r="E138" s="164"/>
      <c r="F138" s="164"/>
      <c r="G138" s="164"/>
      <c r="H138" s="164"/>
      <c r="I138" s="164"/>
      <c r="J138" s="164"/>
      <c r="K138" s="165"/>
    </row>
    <row r="139" spans="2:11" ht="45" customHeight="1">
      <c r="B139" s="166"/>
      <c r="C139" s="291" t="s">
        <v>255</v>
      </c>
      <c r="D139" s="291"/>
      <c r="E139" s="291"/>
      <c r="F139" s="291"/>
      <c r="G139" s="291"/>
      <c r="H139" s="291"/>
      <c r="I139" s="291"/>
      <c r="J139" s="291"/>
      <c r="K139" s="167"/>
    </row>
    <row r="140" spans="2:11" ht="17.25" customHeight="1">
      <c r="B140" s="166"/>
      <c r="C140" s="168" t="s">
        <v>198</v>
      </c>
      <c r="D140" s="168"/>
      <c r="E140" s="168"/>
      <c r="F140" s="168" t="s">
        <v>199</v>
      </c>
      <c r="G140" s="169"/>
      <c r="H140" s="168" t="s">
        <v>452</v>
      </c>
      <c r="I140" s="168" t="s">
        <v>348</v>
      </c>
      <c r="J140" s="168" t="s">
        <v>200</v>
      </c>
      <c r="K140" s="167"/>
    </row>
    <row r="141" spans="2:11" ht="17.25" customHeight="1">
      <c r="B141" s="166"/>
      <c r="C141" s="170" t="s">
        <v>201</v>
      </c>
      <c r="D141" s="170"/>
      <c r="E141" s="170"/>
      <c r="F141" s="171" t="s">
        <v>202</v>
      </c>
      <c r="G141" s="172"/>
      <c r="H141" s="170"/>
      <c r="I141" s="170"/>
      <c r="J141" s="170" t="s">
        <v>203</v>
      </c>
      <c r="K141" s="167"/>
    </row>
    <row r="142" spans="2:11" ht="5.25" customHeight="1">
      <c r="B142" s="176"/>
      <c r="C142" s="173"/>
      <c r="D142" s="173"/>
      <c r="E142" s="173"/>
      <c r="F142" s="173"/>
      <c r="G142" s="174"/>
      <c r="H142" s="173"/>
      <c r="I142" s="173"/>
      <c r="J142" s="173"/>
      <c r="K142" s="195"/>
    </row>
    <row r="143" spans="2:11" ht="15" customHeight="1">
      <c r="B143" s="176"/>
      <c r="C143" s="199" t="s">
        <v>204</v>
      </c>
      <c r="D143" s="156"/>
      <c r="E143" s="156"/>
      <c r="F143" s="200" t="s">
        <v>205</v>
      </c>
      <c r="G143" s="156"/>
      <c r="H143" s="199" t="s">
        <v>235</v>
      </c>
      <c r="I143" s="199" t="s">
        <v>207</v>
      </c>
      <c r="J143" s="199" t="s">
        <v>208</v>
      </c>
      <c r="K143" s="195"/>
    </row>
    <row r="144" spans="2:11" ht="15" customHeight="1">
      <c r="B144" s="176"/>
      <c r="C144" s="199" t="s">
        <v>244</v>
      </c>
      <c r="D144" s="156"/>
      <c r="E144" s="156"/>
      <c r="F144" s="200" t="s">
        <v>205</v>
      </c>
      <c r="G144" s="156"/>
      <c r="H144" s="199" t="s">
        <v>256</v>
      </c>
      <c r="I144" s="199" t="s">
        <v>207</v>
      </c>
      <c r="J144" s="199" t="s">
        <v>208</v>
      </c>
      <c r="K144" s="195"/>
    </row>
    <row r="145" spans="2:11" ht="15" customHeight="1">
      <c r="B145" s="176"/>
      <c r="C145" s="199" t="s">
        <v>156</v>
      </c>
      <c r="D145" s="156"/>
      <c r="E145" s="156"/>
      <c r="F145" s="200" t="s">
        <v>205</v>
      </c>
      <c r="G145" s="156"/>
      <c r="H145" s="199" t="s">
        <v>257</v>
      </c>
      <c r="I145" s="199" t="s">
        <v>207</v>
      </c>
      <c r="J145" s="199" t="s">
        <v>208</v>
      </c>
      <c r="K145" s="195"/>
    </row>
    <row r="146" spans="2:11" ht="15" customHeight="1">
      <c r="B146" s="176"/>
      <c r="C146" s="199" t="s">
        <v>209</v>
      </c>
      <c r="D146" s="156"/>
      <c r="E146" s="156"/>
      <c r="F146" s="200" t="s">
        <v>210</v>
      </c>
      <c r="G146" s="156"/>
      <c r="H146" s="199" t="s">
        <v>235</v>
      </c>
      <c r="I146" s="199" t="s">
        <v>207</v>
      </c>
      <c r="J146" s="199">
        <v>50</v>
      </c>
      <c r="K146" s="195"/>
    </row>
    <row r="147" spans="2:11" ht="15" customHeight="1">
      <c r="B147" s="176"/>
      <c r="C147" s="199" t="s">
        <v>212</v>
      </c>
      <c r="D147" s="156"/>
      <c r="E147" s="156"/>
      <c r="F147" s="200" t="s">
        <v>205</v>
      </c>
      <c r="G147" s="156"/>
      <c r="H147" s="199" t="s">
        <v>235</v>
      </c>
      <c r="I147" s="199" t="s">
        <v>214</v>
      </c>
      <c r="J147" s="199"/>
      <c r="K147" s="195"/>
    </row>
    <row r="148" spans="2:11" ht="15" customHeight="1">
      <c r="B148" s="176"/>
      <c r="C148" s="199" t="s">
        <v>215</v>
      </c>
      <c r="D148" s="156"/>
      <c r="E148" s="156"/>
      <c r="F148" s="200" t="s">
        <v>210</v>
      </c>
      <c r="G148" s="156"/>
      <c r="H148" s="199" t="s">
        <v>235</v>
      </c>
      <c r="I148" s="199" t="s">
        <v>207</v>
      </c>
      <c r="J148" s="199">
        <v>50</v>
      </c>
      <c r="K148" s="195"/>
    </row>
    <row r="149" spans="2:11" ht="15" customHeight="1">
      <c r="B149" s="176"/>
      <c r="C149" s="199" t="s">
        <v>223</v>
      </c>
      <c r="D149" s="156"/>
      <c r="E149" s="156"/>
      <c r="F149" s="200" t="s">
        <v>210</v>
      </c>
      <c r="G149" s="156"/>
      <c r="H149" s="199" t="s">
        <v>235</v>
      </c>
      <c r="I149" s="199" t="s">
        <v>207</v>
      </c>
      <c r="J149" s="199">
        <v>50</v>
      </c>
      <c r="K149" s="195"/>
    </row>
    <row r="150" spans="2:11" ht="15" customHeight="1">
      <c r="B150" s="176"/>
      <c r="C150" s="199" t="s">
        <v>221</v>
      </c>
      <c r="D150" s="156"/>
      <c r="E150" s="156"/>
      <c r="F150" s="200" t="s">
        <v>210</v>
      </c>
      <c r="G150" s="156"/>
      <c r="H150" s="199" t="s">
        <v>235</v>
      </c>
      <c r="I150" s="199" t="s">
        <v>207</v>
      </c>
      <c r="J150" s="199">
        <v>50</v>
      </c>
      <c r="K150" s="195"/>
    </row>
    <row r="151" spans="2:11" ht="15" customHeight="1">
      <c r="B151" s="176"/>
      <c r="C151" s="199" t="s">
        <v>417</v>
      </c>
      <c r="D151" s="156"/>
      <c r="E151" s="156"/>
      <c r="F151" s="200" t="s">
        <v>205</v>
      </c>
      <c r="G151" s="156"/>
      <c r="H151" s="199" t="s">
        <v>258</v>
      </c>
      <c r="I151" s="199" t="s">
        <v>207</v>
      </c>
      <c r="J151" s="199" t="s">
        <v>259</v>
      </c>
      <c r="K151" s="195"/>
    </row>
    <row r="152" spans="2:11" ht="15" customHeight="1">
      <c r="B152" s="176"/>
      <c r="C152" s="199" t="s">
        <v>260</v>
      </c>
      <c r="D152" s="156"/>
      <c r="E152" s="156"/>
      <c r="F152" s="200" t="s">
        <v>205</v>
      </c>
      <c r="G152" s="156"/>
      <c r="H152" s="199" t="s">
        <v>261</v>
      </c>
      <c r="I152" s="199" t="s">
        <v>230</v>
      </c>
      <c r="J152" s="199"/>
      <c r="K152" s="195"/>
    </row>
    <row r="153" spans="2:11" ht="15" customHeight="1">
      <c r="B153" s="201"/>
      <c r="C153" s="183"/>
      <c r="D153" s="183"/>
      <c r="E153" s="183"/>
      <c r="F153" s="183"/>
      <c r="G153" s="183"/>
      <c r="H153" s="183"/>
      <c r="I153" s="183"/>
      <c r="J153" s="183"/>
      <c r="K153" s="202"/>
    </row>
    <row r="154" spans="2:11" ht="18.75" customHeight="1">
      <c r="B154" s="152"/>
      <c r="C154" s="156"/>
      <c r="D154" s="156"/>
      <c r="E154" s="156"/>
      <c r="F154" s="175"/>
      <c r="G154" s="156"/>
      <c r="H154" s="156"/>
      <c r="I154" s="156"/>
      <c r="J154" s="156"/>
      <c r="K154" s="152"/>
    </row>
    <row r="155" spans="2:11" ht="18.75" customHeight="1"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</row>
    <row r="156" spans="2:11" ht="7.5" customHeight="1">
      <c r="B156" s="143"/>
      <c r="C156" s="144"/>
      <c r="D156" s="144"/>
      <c r="E156" s="144"/>
      <c r="F156" s="144"/>
      <c r="G156" s="144"/>
      <c r="H156" s="144"/>
      <c r="I156" s="144"/>
      <c r="J156" s="144"/>
      <c r="K156" s="145"/>
    </row>
    <row r="157" spans="2:11" ht="45" customHeight="1">
      <c r="B157" s="146"/>
      <c r="C157" s="288" t="s">
        <v>262</v>
      </c>
      <c r="D157" s="288"/>
      <c r="E157" s="288"/>
      <c r="F157" s="288"/>
      <c r="G157" s="288"/>
      <c r="H157" s="288"/>
      <c r="I157" s="288"/>
      <c r="J157" s="288"/>
      <c r="K157" s="147"/>
    </row>
    <row r="158" spans="2:11" ht="17.25" customHeight="1">
      <c r="B158" s="146"/>
      <c r="C158" s="168" t="s">
        <v>198</v>
      </c>
      <c r="D158" s="168"/>
      <c r="E158" s="168"/>
      <c r="F158" s="168" t="s">
        <v>199</v>
      </c>
      <c r="G158" s="203"/>
      <c r="H158" s="204" t="s">
        <v>452</v>
      </c>
      <c r="I158" s="204" t="s">
        <v>348</v>
      </c>
      <c r="J158" s="168" t="s">
        <v>200</v>
      </c>
      <c r="K158" s="147"/>
    </row>
    <row r="159" spans="2:11" ht="17.25" customHeight="1">
      <c r="B159" s="149"/>
      <c r="C159" s="170" t="s">
        <v>201</v>
      </c>
      <c r="D159" s="170"/>
      <c r="E159" s="170"/>
      <c r="F159" s="171" t="s">
        <v>202</v>
      </c>
      <c r="G159" s="205"/>
      <c r="H159" s="206"/>
      <c r="I159" s="206"/>
      <c r="J159" s="170" t="s">
        <v>203</v>
      </c>
      <c r="K159" s="150"/>
    </row>
    <row r="160" spans="2:11" ht="5.25" customHeight="1">
      <c r="B160" s="176"/>
      <c r="C160" s="173"/>
      <c r="D160" s="173"/>
      <c r="E160" s="173"/>
      <c r="F160" s="173"/>
      <c r="G160" s="174"/>
      <c r="H160" s="173"/>
      <c r="I160" s="173"/>
      <c r="J160" s="173"/>
      <c r="K160" s="195"/>
    </row>
    <row r="161" spans="2:11" ht="15" customHeight="1">
      <c r="B161" s="176"/>
      <c r="C161" s="156" t="s">
        <v>204</v>
      </c>
      <c r="D161" s="156"/>
      <c r="E161" s="156"/>
      <c r="F161" s="175" t="s">
        <v>205</v>
      </c>
      <c r="G161" s="156"/>
      <c r="H161" s="156" t="s">
        <v>235</v>
      </c>
      <c r="I161" s="156" t="s">
        <v>207</v>
      </c>
      <c r="J161" s="156" t="s">
        <v>208</v>
      </c>
      <c r="K161" s="195"/>
    </row>
    <row r="162" spans="2:11" ht="15" customHeight="1">
      <c r="B162" s="176"/>
      <c r="C162" s="156" t="s">
        <v>244</v>
      </c>
      <c r="D162" s="156"/>
      <c r="E162" s="156"/>
      <c r="F162" s="175" t="s">
        <v>205</v>
      </c>
      <c r="G162" s="156"/>
      <c r="H162" s="156" t="s">
        <v>245</v>
      </c>
      <c r="I162" s="156" t="s">
        <v>207</v>
      </c>
      <c r="J162" s="156" t="s">
        <v>208</v>
      </c>
      <c r="K162" s="195"/>
    </row>
    <row r="163" spans="2:11" ht="15" customHeight="1">
      <c r="B163" s="176"/>
      <c r="C163" s="156" t="s">
        <v>156</v>
      </c>
      <c r="D163" s="156"/>
      <c r="E163" s="156"/>
      <c r="F163" s="175" t="s">
        <v>205</v>
      </c>
      <c r="G163" s="156"/>
      <c r="H163" s="156" t="s">
        <v>263</v>
      </c>
      <c r="I163" s="156" t="s">
        <v>207</v>
      </c>
      <c r="J163" s="156" t="s">
        <v>208</v>
      </c>
      <c r="K163" s="195"/>
    </row>
    <row r="164" spans="2:11" ht="15" customHeight="1">
      <c r="B164" s="176"/>
      <c r="C164" s="156" t="s">
        <v>209</v>
      </c>
      <c r="D164" s="156"/>
      <c r="E164" s="156"/>
      <c r="F164" s="175" t="s">
        <v>210</v>
      </c>
      <c r="G164" s="156"/>
      <c r="H164" s="156" t="s">
        <v>263</v>
      </c>
      <c r="I164" s="156" t="s">
        <v>207</v>
      </c>
      <c r="J164" s="156">
        <v>50</v>
      </c>
      <c r="K164" s="195"/>
    </row>
    <row r="165" spans="2:11" ht="15" customHeight="1">
      <c r="B165" s="176"/>
      <c r="C165" s="156" t="s">
        <v>212</v>
      </c>
      <c r="D165" s="156"/>
      <c r="E165" s="156"/>
      <c r="F165" s="175" t="s">
        <v>205</v>
      </c>
      <c r="G165" s="156"/>
      <c r="H165" s="156" t="s">
        <v>263</v>
      </c>
      <c r="I165" s="156" t="s">
        <v>214</v>
      </c>
      <c r="J165" s="156"/>
      <c r="K165" s="195"/>
    </row>
    <row r="166" spans="2:11" ht="15" customHeight="1">
      <c r="B166" s="176"/>
      <c r="C166" s="156" t="s">
        <v>215</v>
      </c>
      <c r="D166" s="156"/>
      <c r="E166" s="156"/>
      <c r="F166" s="175" t="s">
        <v>210</v>
      </c>
      <c r="G166" s="156"/>
      <c r="H166" s="156" t="s">
        <v>263</v>
      </c>
      <c r="I166" s="156" t="s">
        <v>207</v>
      </c>
      <c r="J166" s="156">
        <v>50</v>
      </c>
      <c r="K166" s="195"/>
    </row>
    <row r="167" spans="2:11" ht="15" customHeight="1">
      <c r="B167" s="176"/>
      <c r="C167" s="156" t="s">
        <v>223</v>
      </c>
      <c r="D167" s="156"/>
      <c r="E167" s="156"/>
      <c r="F167" s="175" t="s">
        <v>210</v>
      </c>
      <c r="G167" s="156"/>
      <c r="H167" s="156" t="s">
        <v>263</v>
      </c>
      <c r="I167" s="156" t="s">
        <v>207</v>
      </c>
      <c r="J167" s="156">
        <v>50</v>
      </c>
      <c r="K167" s="195"/>
    </row>
    <row r="168" spans="2:11" ht="15" customHeight="1">
      <c r="B168" s="176"/>
      <c r="C168" s="156" t="s">
        <v>221</v>
      </c>
      <c r="D168" s="156"/>
      <c r="E168" s="156"/>
      <c r="F168" s="175" t="s">
        <v>210</v>
      </c>
      <c r="G168" s="156"/>
      <c r="H168" s="156" t="s">
        <v>263</v>
      </c>
      <c r="I168" s="156" t="s">
        <v>207</v>
      </c>
      <c r="J168" s="156">
        <v>50</v>
      </c>
      <c r="K168" s="195"/>
    </row>
    <row r="169" spans="2:11" ht="15" customHeight="1">
      <c r="B169" s="176"/>
      <c r="C169" s="156" t="s">
        <v>451</v>
      </c>
      <c r="D169" s="156"/>
      <c r="E169" s="156"/>
      <c r="F169" s="175" t="s">
        <v>205</v>
      </c>
      <c r="G169" s="156"/>
      <c r="H169" s="156" t="s">
        <v>264</v>
      </c>
      <c r="I169" s="156" t="s">
        <v>265</v>
      </c>
      <c r="J169" s="156"/>
      <c r="K169" s="195"/>
    </row>
    <row r="170" spans="2:11" ht="15" customHeight="1">
      <c r="B170" s="176"/>
      <c r="C170" s="156" t="s">
        <v>348</v>
      </c>
      <c r="D170" s="156"/>
      <c r="E170" s="156"/>
      <c r="F170" s="175" t="s">
        <v>205</v>
      </c>
      <c r="G170" s="156"/>
      <c r="H170" s="156" t="s">
        <v>266</v>
      </c>
      <c r="I170" s="156" t="s">
        <v>267</v>
      </c>
      <c r="J170" s="156">
        <v>1</v>
      </c>
      <c r="K170" s="195"/>
    </row>
    <row r="171" spans="2:11" ht="15" customHeight="1">
      <c r="B171" s="176"/>
      <c r="C171" s="156" t="s">
        <v>344</v>
      </c>
      <c r="D171" s="156"/>
      <c r="E171" s="156"/>
      <c r="F171" s="175" t="s">
        <v>205</v>
      </c>
      <c r="G171" s="156"/>
      <c r="H171" s="156" t="s">
        <v>268</v>
      </c>
      <c r="I171" s="156" t="s">
        <v>207</v>
      </c>
      <c r="J171" s="156">
        <v>20</v>
      </c>
      <c r="K171" s="195"/>
    </row>
    <row r="172" spans="2:11" ht="15" customHeight="1">
      <c r="B172" s="176"/>
      <c r="C172" s="156" t="s">
        <v>452</v>
      </c>
      <c r="D172" s="156"/>
      <c r="E172" s="156"/>
      <c r="F172" s="175" t="s">
        <v>205</v>
      </c>
      <c r="G172" s="156"/>
      <c r="H172" s="156" t="s">
        <v>269</v>
      </c>
      <c r="I172" s="156" t="s">
        <v>207</v>
      </c>
      <c r="J172" s="156">
        <v>255</v>
      </c>
      <c r="K172" s="195"/>
    </row>
    <row r="173" spans="2:11" ht="15" customHeight="1">
      <c r="B173" s="176"/>
      <c r="C173" s="156" t="s">
        <v>453</v>
      </c>
      <c r="D173" s="156"/>
      <c r="E173" s="156"/>
      <c r="F173" s="175" t="s">
        <v>205</v>
      </c>
      <c r="G173" s="156"/>
      <c r="H173" s="156" t="s">
        <v>169</v>
      </c>
      <c r="I173" s="156" t="s">
        <v>207</v>
      </c>
      <c r="J173" s="156">
        <v>10</v>
      </c>
      <c r="K173" s="195"/>
    </row>
    <row r="174" spans="2:11" ht="15" customHeight="1">
      <c r="B174" s="176"/>
      <c r="C174" s="156" t="s">
        <v>454</v>
      </c>
      <c r="D174" s="156"/>
      <c r="E174" s="156"/>
      <c r="F174" s="175" t="s">
        <v>205</v>
      </c>
      <c r="G174" s="156"/>
      <c r="H174" s="156" t="s">
        <v>270</v>
      </c>
      <c r="I174" s="156" t="s">
        <v>230</v>
      </c>
      <c r="J174" s="156"/>
      <c r="K174" s="195"/>
    </row>
    <row r="175" spans="2:11" ht="15" customHeight="1">
      <c r="B175" s="176"/>
      <c r="C175" s="156" t="s">
        <v>271</v>
      </c>
      <c r="D175" s="156"/>
      <c r="E175" s="156"/>
      <c r="F175" s="175" t="s">
        <v>205</v>
      </c>
      <c r="G175" s="156"/>
      <c r="H175" s="156" t="s">
        <v>272</v>
      </c>
      <c r="I175" s="156" t="s">
        <v>230</v>
      </c>
      <c r="J175" s="156"/>
      <c r="K175" s="195"/>
    </row>
    <row r="176" spans="2:11" ht="15" customHeight="1">
      <c r="B176" s="176"/>
      <c r="C176" s="156" t="s">
        <v>260</v>
      </c>
      <c r="D176" s="156"/>
      <c r="E176" s="156"/>
      <c r="F176" s="175" t="s">
        <v>205</v>
      </c>
      <c r="G176" s="156"/>
      <c r="H176" s="156" t="s">
        <v>273</v>
      </c>
      <c r="I176" s="156" t="s">
        <v>230</v>
      </c>
      <c r="J176" s="156"/>
      <c r="K176" s="195"/>
    </row>
    <row r="177" spans="2:11" ht="15" customHeight="1">
      <c r="B177" s="176"/>
      <c r="C177" s="156" t="s">
        <v>457</v>
      </c>
      <c r="D177" s="156"/>
      <c r="E177" s="156"/>
      <c r="F177" s="175" t="s">
        <v>210</v>
      </c>
      <c r="G177" s="156"/>
      <c r="H177" s="156" t="s">
        <v>274</v>
      </c>
      <c r="I177" s="156" t="s">
        <v>207</v>
      </c>
      <c r="J177" s="156">
        <v>50</v>
      </c>
      <c r="K177" s="195"/>
    </row>
    <row r="178" spans="2:11" ht="15" customHeight="1">
      <c r="B178" s="201"/>
      <c r="C178" s="183"/>
      <c r="D178" s="183"/>
      <c r="E178" s="183"/>
      <c r="F178" s="183"/>
      <c r="G178" s="183"/>
      <c r="H178" s="183"/>
      <c r="I178" s="183"/>
      <c r="J178" s="183"/>
      <c r="K178" s="202"/>
    </row>
    <row r="179" spans="2:11" ht="18.75" customHeight="1">
      <c r="B179" s="152"/>
      <c r="C179" s="156"/>
      <c r="D179" s="156"/>
      <c r="E179" s="156"/>
      <c r="F179" s="175"/>
      <c r="G179" s="156"/>
      <c r="H179" s="156"/>
      <c r="I179" s="156"/>
      <c r="J179" s="156"/>
      <c r="K179" s="152"/>
    </row>
    <row r="180" spans="2:11" ht="18.75" customHeight="1"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2:11" ht="13.5">
      <c r="B181" s="143"/>
      <c r="C181" s="144"/>
      <c r="D181" s="144"/>
      <c r="E181" s="144"/>
      <c r="F181" s="144"/>
      <c r="G181" s="144"/>
      <c r="H181" s="144"/>
      <c r="I181" s="144"/>
      <c r="J181" s="144"/>
      <c r="K181" s="145"/>
    </row>
    <row r="182" spans="2:11" ht="21">
      <c r="B182" s="146"/>
      <c r="C182" s="288" t="s">
        <v>275</v>
      </c>
      <c r="D182" s="288"/>
      <c r="E182" s="288"/>
      <c r="F182" s="288"/>
      <c r="G182" s="288"/>
      <c r="H182" s="288"/>
      <c r="I182" s="288"/>
      <c r="J182" s="288"/>
      <c r="K182" s="147"/>
    </row>
    <row r="183" spans="2:11" ht="25.5" customHeight="1">
      <c r="B183" s="146"/>
      <c r="C183" s="207" t="s">
        <v>276</v>
      </c>
      <c r="D183" s="207"/>
      <c r="E183" s="207"/>
      <c r="F183" s="207" t="s">
        <v>277</v>
      </c>
      <c r="G183" s="208"/>
      <c r="H183" s="289" t="s">
        <v>278</v>
      </c>
      <c r="I183" s="289"/>
      <c r="J183" s="289"/>
      <c r="K183" s="147"/>
    </row>
    <row r="184" spans="2:11" ht="5.25" customHeight="1">
      <c r="B184" s="176"/>
      <c r="C184" s="173"/>
      <c r="D184" s="173"/>
      <c r="E184" s="173"/>
      <c r="F184" s="173"/>
      <c r="G184" s="156"/>
      <c r="H184" s="173"/>
      <c r="I184" s="173"/>
      <c r="J184" s="173"/>
      <c r="K184" s="195"/>
    </row>
    <row r="185" spans="2:11" ht="15" customHeight="1">
      <c r="B185" s="176"/>
      <c r="C185" s="156" t="s">
        <v>279</v>
      </c>
      <c r="D185" s="156"/>
      <c r="E185" s="156"/>
      <c r="F185" s="175" t="s">
        <v>333</v>
      </c>
      <c r="G185" s="156"/>
      <c r="H185" s="287" t="s">
        <v>280</v>
      </c>
      <c r="I185" s="287"/>
      <c r="J185" s="287"/>
      <c r="K185" s="195"/>
    </row>
    <row r="186" spans="2:11" ht="15" customHeight="1">
      <c r="B186" s="176"/>
      <c r="C186" s="180"/>
      <c r="D186" s="156"/>
      <c r="E186" s="156"/>
      <c r="F186" s="175" t="s">
        <v>335</v>
      </c>
      <c r="G186" s="156"/>
      <c r="H186" s="287" t="s">
        <v>281</v>
      </c>
      <c r="I186" s="287"/>
      <c r="J186" s="287"/>
      <c r="K186" s="195"/>
    </row>
    <row r="187" spans="2:11" ht="15" customHeight="1">
      <c r="B187" s="176"/>
      <c r="C187" s="180"/>
      <c r="D187" s="156"/>
      <c r="E187" s="156"/>
      <c r="F187" s="175" t="s">
        <v>338</v>
      </c>
      <c r="G187" s="156"/>
      <c r="H187" s="287" t="s">
        <v>282</v>
      </c>
      <c r="I187" s="287"/>
      <c r="J187" s="287"/>
      <c r="K187" s="195"/>
    </row>
    <row r="188" spans="2:11" ht="15" customHeight="1">
      <c r="B188" s="176"/>
      <c r="C188" s="156"/>
      <c r="D188" s="156"/>
      <c r="E188" s="156"/>
      <c r="F188" s="175" t="s">
        <v>336</v>
      </c>
      <c r="G188" s="156"/>
      <c r="H188" s="287" t="s">
        <v>283</v>
      </c>
      <c r="I188" s="287"/>
      <c r="J188" s="287"/>
      <c r="K188" s="195"/>
    </row>
    <row r="189" spans="2:11" ht="15" customHeight="1">
      <c r="B189" s="176"/>
      <c r="C189" s="156"/>
      <c r="D189" s="156"/>
      <c r="E189" s="156"/>
      <c r="F189" s="175" t="s">
        <v>337</v>
      </c>
      <c r="G189" s="156"/>
      <c r="H189" s="287" t="s">
        <v>284</v>
      </c>
      <c r="I189" s="287"/>
      <c r="J189" s="287"/>
      <c r="K189" s="195"/>
    </row>
    <row r="190" spans="2:11" ht="15" customHeight="1">
      <c r="B190" s="176"/>
      <c r="C190" s="156"/>
      <c r="D190" s="156"/>
      <c r="E190" s="156"/>
      <c r="F190" s="175"/>
      <c r="G190" s="156"/>
      <c r="H190" s="156"/>
      <c r="I190" s="156"/>
      <c r="J190" s="156"/>
      <c r="K190" s="195"/>
    </row>
    <row r="191" spans="2:11" ht="15" customHeight="1">
      <c r="B191" s="176"/>
      <c r="C191" s="156" t="s">
        <v>242</v>
      </c>
      <c r="D191" s="156"/>
      <c r="E191" s="156"/>
      <c r="F191" s="175" t="s">
        <v>368</v>
      </c>
      <c r="G191" s="156"/>
      <c r="H191" s="287" t="s">
        <v>285</v>
      </c>
      <c r="I191" s="287"/>
      <c r="J191" s="287"/>
      <c r="K191" s="195"/>
    </row>
    <row r="192" spans="2:11" ht="15" customHeight="1">
      <c r="B192" s="176"/>
      <c r="C192" s="180"/>
      <c r="D192" s="156"/>
      <c r="E192" s="156"/>
      <c r="F192" s="175" t="s">
        <v>150</v>
      </c>
      <c r="G192" s="156"/>
      <c r="H192" s="287" t="s">
        <v>151</v>
      </c>
      <c r="I192" s="287"/>
      <c r="J192" s="287"/>
      <c r="K192" s="195"/>
    </row>
    <row r="193" spans="2:11" ht="15" customHeight="1">
      <c r="B193" s="176"/>
      <c r="C193" s="156"/>
      <c r="D193" s="156"/>
      <c r="E193" s="156"/>
      <c r="F193" s="175" t="s">
        <v>148</v>
      </c>
      <c r="G193" s="156"/>
      <c r="H193" s="287" t="s">
        <v>286</v>
      </c>
      <c r="I193" s="287"/>
      <c r="J193" s="287"/>
      <c r="K193" s="195"/>
    </row>
    <row r="194" spans="2:11" ht="15" customHeight="1">
      <c r="B194" s="209"/>
      <c r="C194" s="180"/>
      <c r="D194" s="180"/>
      <c r="E194" s="180"/>
      <c r="F194" s="175" t="s">
        <v>152</v>
      </c>
      <c r="G194" s="161"/>
      <c r="H194" s="286" t="s">
        <v>153</v>
      </c>
      <c r="I194" s="286"/>
      <c r="J194" s="286"/>
      <c r="K194" s="210"/>
    </row>
    <row r="195" spans="2:11" ht="15" customHeight="1">
      <c r="B195" s="209"/>
      <c r="C195" s="180"/>
      <c r="D195" s="180"/>
      <c r="E195" s="180"/>
      <c r="F195" s="175" t="s">
        <v>154</v>
      </c>
      <c r="G195" s="161"/>
      <c r="H195" s="286" t="s">
        <v>287</v>
      </c>
      <c r="I195" s="286"/>
      <c r="J195" s="286"/>
      <c r="K195" s="210"/>
    </row>
    <row r="196" spans="2:11" ht="15" customHeight="1">
      <c r="B196" s="209"/>
      <c r="C196" s="180"/>
      <c r="D196" s="180"/>
      <c r="E196" s="180"/>
      <c r="F196" s="211"/>
      <c r="G196" s="161"/>
      <c r="H196" s="212"/>
      <c r="I196" s="212"/>
      <c r="J196" s="212"/>
      <c r="K196" s="210"/>
    </row>
    <row r="197" spans="2:11" ht="15" customHeight="1">
      <c r="B197" s="209"/>
      <c r="C197" s="156" t="s">
        <v>267</v>
      </c>
      <c r="D197" s="180"/>
      <c r="E197" s="180"/>
      <c r="F197" s="175">
        <v>1</v>
      </c>
      <c r="G197" s="161"/>
      <c r="H197" s="286" t="s">
        <v>288</v>
      </c>
      <c r="I197" s="286"/>
      <c r="J197" s="286"/>
      <c r="K197" s="210"/>
    </row>
    <row r="198" spans="2:11" ht="15" customHeight="1">
      <c r="B198" s="209"/>
      <c r="C198" s="180"/>
      <c r="D198" s="180"/>
      <c r="E198" s="180"/>
      <c r="F198" s="175">
        <v>2</v>
      </c>
      <c r="G198" s="161"/>
      <c r="H198" s="286" t="s">
        <v>289</v>
      </c>
      <c r="I198" s="286"/>
      <c r="J198" s="286"/>
      <c r="K198" s="210"/>
    </row>
    <row r="199" spans="2:11" ht="15" customHeight="1">
      <c r="B199" s="209"/>
      <c r="C199" s="180"/>
      <c r="D199" s="180"/>
      <c r="E199" s="180"/>
      <c r="F199" s="175">
        <v>3</v>
      </c>
      <c r="G199" s="161"/>
      <c r="H199" s="286" t="s">
        <v>290</v>
      </c>
      <c r="I199" s="286"/>
      <c r="J199" s="286"/>
      <c r="K199" s="210"/>
    </row>
    <row r="200" spans="2:11" ht="15" customHeight="1">
      <c r="B200" s="209"/>
      <c r="C200" s="180"/>
      <c r="D200" s="180"/>
      <c r="E200" s="180"/>
      <c r="F200" s="175">
        <v>4</v>
      </c>
      <c r="G200" s="161"/>
      <c r="H200" s="286" t="s">
        <v>291</v>
      </c>
      <c r="I200" s="286"/>
      <c r="J200" s="286"/>
      <c r="K200" s="210"/>
    </row>
    <row r="201" spans="2:11" ht="12.75" customHeight="1">
      <c r="B201" s="213"/>
      <c r="C201" s="214"/>
      <c r="D201" s="214"/>
      <c r="E201" s="214"/>
      <c r="F201" s="214"/>
      <c r="G201" s="214"/>
      <c r="H201" s="214"/>
      <c r="I201" s="214"/>
      <c r="J201" s="214"/>
      <c r="K201" s="215"/>
    </row>
  </sheetData>
  <sheetProtection/>
  <mergeCells count="77"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32:J32"/>
    <mergeCell ref="D33:J33"/>
    <mergeCell ref="G34:J34"/>
    <mergeCell ref="G35:J35"/>
    <mergeCell ref="D26:J26"/>
    <mergeCell ref="D28:J28"/>
    <mergeCell ref="D29:J29"/>
    <mergeCell ref="D31:J31"/>
    <mergeCell ref="G40:J40"/>
    <mergeCell ref="G41:J41"/>
    <mergeCell ref="G42:J42"/>
    <mergeCell ref="G43:J43"/>
    <mergeCell ref="G36:J36"/>
    <mergeCell ref="G37:J37"/>
    <mergeCell ref="G38:J38"/>
    <mergeCell ref="G39:J39"/>
    <mergeCell ref="D49:J49"/>
    <mergeCell ref="C50:J50"/>
    <mergeCell ref="C52:J52"/>
    <mergeCell ref="C53:J53"/>
    <mergeCell ref="D45:J45"/>
    <mergeCell ref="E46:J46"/>
    <mergeCell ref="E47:J47"/>
    <mergeCell ref="E48:J48"/>
    <mergeCell ref="D62:J62"/>
    <mergeCell ref="D63:J63"/>
    <mergeCell ref="D66:J66"/>
    <mergeCell ref="D67:J67"/>
    <mergeCell ref="C58:J58"/>
    <mergeCell ref="D59:J59"/>
    <mergeCell ref="D60:J60"/>
    <mergeCell ref="D61:J61"/>
    <mergeCell ref="D68:J68"/>
    <mergeCell ref="C98:J98"/>
    <mergeCell ref="D64:J64"/>
    <mergeCell ref="C157:J157"/>
    <mergeCell ref="C117:J117"/>
    <mergeCell ref="C139:J139"/>
    <mergeCell ref="D69:J69"/>
    <mergeCell ref="D70:J70"/>
    <mergeCell ref="D71:J71"/>
    <mergeCell ref="C76:J76"/>
    <mergeCell ref="H186:J186"/>
    <mergeCell ref="H192:J192"/>
    <mergeCell ref="C182:J182"/>
    <mergeCell ref="H191:J191"/>
    <mergeCell ref="H189:J189"/>
    <mergeCell ref="H187:J187"/>
    <mergeCell ref="H185:J185"/>
    <mergeCell ref="H183:J183"/>
    <mergeCell ref="H200:J200"/>
    <mergeCell ref="H198:J198"/>
    <mergeCell ref="H193:J193"/>
    <mergeCell ref="H188:J188"/>
    <mergeCell ref="H195:J195"/>
    <mergeCell ref="H194:J194"/>
    <mergeCell ref="H197:J197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 (UPT-OTA)</dc:creator>
  <cp:keywords/>
  <dc:description/>
  <cp:lastModifiedBy>Očenášek Jan Mgr. GR (MPSV)</cp:lastModifiedBy>
  <dcterms:created xsi:type="dcterms:W3CDTF">2014-09-09T11:01:42Z</dcterms:created>
  <dcterms:modified xsi:type="dcterms:W3CDTF">2014-09-09T14:11:28Z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