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6795" activeTab="1"/>
  </bookViews>
  <sheets>
    <sheet name="Rekapitulace stavby" sheetId="22" r:id="rId1"/>
    <sheet name="stavební část" sheetId="15" r:id="rId2"/>
    <sheet name="kanalizace " sheetId="16" r:id="rId3"/>
    <sheet name="vodovod" sheetId="17" r:id="rId4"/>
    <sheet name="zařizovací předměty" sheetId="18" r:id="rId5"/>
    <sheet name="Silnoproud celkem" sheetId="8" r:id="rId6"/>
    <sheet name="Svítidla" sheetId="9" r:id="rId7"/>
    <sheet name="Kuso" sheetId="10" r:id="rId8"/>
    <sheet name="Délk" sheetId="11" r:id="rId9"/>
    <sheet name="Stavební výpomoci" sheetId="12" r:id="rId10"/>
    <sheet name="Seznam specifikací" sheetId="13" r:id="rId11"/>
    <sheet name="výkaz výměr silnoproud" sheetId="14" r:id="rId12"/>
    <sheet name="Slaboproud celkem" sheetId="7" r:id="rId13"/>
    <sheet name="EZS" sheetId="1" r:id="rId14"/>
    <sheet name="EPS" sheetId="4" r:id="rId15"/>
    <sheet name="CCTV" sheetId="6" r:id="rId16"/>
    <sheet name="SK" sheetId="5" r:id="rId17"/>
    <sheet name="VZT" sheetId="19" r:id="rId18"/>
    <sheet name="vedlejší náklady" sheetId="20" r:id="rId19"/>
    <sheet name="Pokyny pro vyplnění" sheetId="21" r:id="rId20"/>
  </sheets>
  <externalReferences>
    <externalReference r:id="rId23"/>
    <externalReference r:id="rId24"/>
  </externalReferences>
  <definedNames>
    <definedName name="cisloobjektu">#REF!</definedName>
    <definedName name="cislostavby">#REF!</definedName>
    <definedName name="Datum">#REF!</definedName>
    <definedName name="Dil">#REF!</definedName>
    <definedName name="Dodavka">#REF!</definedName>
    <definedName name="Dodavka0">#REF!</definedName>
    <definedName name="Excel_BuiltIn__FilterDatabase_2">"$#REF!.$B$8:$J$105"</definedName>
    <definedName name="Excel_BuiltIn_Print_Area_2">"$#REF!.$B$2:$J$86"</definedName>
    <definedName name="Excel_BuiltIn_Print_Titles_2">"$#REF!.$A$2:$IT$8"</definedName>
    <definedName name="G___P__" localSheetId="8">#REF!</definedName>
    <definedName name="G___P__" localSheetId="7">#REF!</definedName>
    <definedName name="G___P__" localSheetId="10">#REF!</definedName>
    <definedName name="G___P__" localSheetId="9">#REF!</definedName>
    <definedName name="G___P__" localSheetId="6">#REF!</definedName>
    <definedName name="G___P__" localSheetId="11">#REF!</definedName>
    <definedName name="G___P__">#REF!</definedName>
    <definedName name="G___P___10">NA()</definedName>
    <definedName name="G___P___11">NA()</definedName>
    <definedName name="G___P___12">NA()</definedName>
    <definedName name="G___P___13">NA()</definedName>
    <definedName name="G___P___14">NA()</definedName>
    <definedName name="G___P___15">NA()</definedName>
    <definedName name="G___P___16">NA()</definedName>
    <definedName name="G___P___17">NA()</definedName>
    <definedName name="G___P___18">NA()</definedName>
    <definedName name="G___P___19">NA()</definedName>
    <definedName name="G___P___20">NA()</definedName>
    <definedName name="G___P___21">NA()</definedName>
    <definedName name="G___P___22">NA()</definedName>
    <definedName name="G___P___23">NA()</definedName>
    <definedName name="G___P___24">NA()</definedName>
    <definedName name="G___P___25">NA()</definedName>
    <definedName name="G___P___26">NA()</definedName>
    <definedName name="G___P___27">NA()</definedName>
    <definedName name="G___P___28">NA()</definedName>
    <definedName name="G___P___6">NA()</definedName>
    <definedName name="G___P___7">NA()</definedName>
    <definedName name="G___P___8">NA()</definedName>
    <definedName name="G___P___9">NA()</definedName>
    <definedName name="HSV">#REF!</definedName>
    <definedName name="HSV0">#REF!</definedName>
    <definedName name="HZS">#REF!</definedName>
    <definedName name="HZS0">#REF!</definedName>
    <definedName name="JKSO">#REF!</definedName>
    <definedName name="MJ">#REF!</definedName>
    <definedName name="Mont">#REF!</definedName>
    <definedName name="Montaz0">#REF!</definedName>
    <definedName name="NazevDilu">#REF!</definedName>
    <definedName name="nazevobjektu">#REF!</definedName>
    <definedName name="nazevstavby">#REF!</definedName>
    <definedName name="Objednatel">#REF!</definedName>
    <definedName name="_xlnm.Print_Area" localSheetId="15">'CCTV'!$A$1:$O$31</definedName>
    <definedName name="_xlnm.Print_Area" localSheetId="14">'EPS'!$A$1:$O$52</definedName>
    <definedName name="_xlnm.Print_Area" localSheetId="13">'EZS'!$A$1:$O$49</definedName>
    <definedName name="_xlnm.Print_Area" localSheetId="2">'kanalizace '!$A$1:$F$54</definedName>
    <definedName name="_xlnm.Print_Area" localSheetId="19">'Pokyny pro vyplnění'!$B$2:$K$69,'Pokyny pro vyplnění'!$B$72:$K$116,'Pokyny pro vyplnění'!$B$119:$K$184,'Pokyny pro vyplnění'!$B$187:$K$207</definedName>
    <definedName name="_xlnm.Print_Area" localSheetId="0">'Rekapitulace stavby'!$D$4:$AO$32,'Rekapitulace stavby'!$C$38:$AQ$53</definedName>
    <definedName name="_xlnm.Print_Area" localSheetId="5">'Silnoproud celkem'!$A$1:$H$29</definedName>
    <definedName name="_xlnm.Print_Area" localSheetId="16">'SK'!$A$1:$O$118</definedName>
    <definedName name="_xlnm.Print_Area" localSheetId="12">'Slaboproud celkem'!$A$1:$K$41</definedName>
    <definedName name="_xlnm.Print_Area" localSheetId="1">'stavební část'!$C$4:$P$32,'stavební část'!$C$38:$Q$89,'stavební část'!$C$95:$R$2265</definedName>
    <definedName name="_xlnm.Print_Area" localSheetId="18">'vedlejší náklady'!$C$4:$P$32,'vedlejší náklady'!$C$38:$Q$52,'vedlejší náklady'!$C$58:$R$83</definedName>
    <definedName name="_xlnm.Print_Area" localSheetId="3">'vodovod'!$A$1:$F$94</definedName>
    <definedName name="_xlnm.Print_Area" localSheetId="11">'výkaz výměr silnoproud'!$A$1:$J$75</definedName>
    <definedName name="_xlnm.Print_Area" localSheetId="4">'zařizovací předměty'!$A$1:$F$88</definedName>
    <definedName name="PocetMJ">#REF!</definedName>
    <definedName name="Poznamka">#REF!</definedName>
    <definedName name="Projektant">#REF!</definedName>
    <definedName name="PSV">#REF!</definedName>
    <definedName name="PSV0">#REF!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'Rekapitulace stavby'!$48:$48</definedName>
    <definedName name="_xlnm.Print_Titles" localSheetId="1">'stavební část'!$104:$104</definedName>
    <definedName name="_xlnm.Print_Titles" localSheetId="2">'kanalizace '!$1:$2</definedName>
    <definedName name="_xlnm.Print_Titles" localSheetId="3">'vodovod'!$1:$2</definedName>
    <definedName name="_xlnm.Print_Titles" localSheetId="4">'zařizovací předměty'!$1:$2</definedName>
    <definedName name="_xlnm.Print_Titles" localSheetId="18">'vedlejší náklady'!$67:$67</definedName>
  </definedNames>
  <calcPr calcId="152511"/>
</workbook>
</file>

<file path=xl/sharedStrings.xml><?xml version="1.0" encoding="utf-8"?>
<sst xmlns="http://schemas.openxmlformats.org/spreadsheetml/2006/main" count="19222" uniqueCount="4021">
  <si>
    <t>+62,48+16,25+3,24+11,44+4,72+164,94</t>
  </si>
  <si>
    <t>4NPA</t>
  </si>
  <si>
    <t>+62,66+16,25+1,57+12,28+80,90</t>
  </si>
  <si>
    <t>400</t>
  </si>
  <si>
    <t>965042141</t>
  </si>
  <si>
    <t>Bourání podkladů pod dlažby nebo mazanin betonových nebo z litého asfaltu tl do 100 mm pl přes 4 m2</t>
  </si>
  <si>
    <t>1983828746</t>
  </si>
  <si>
    <t>Bourání podkladů pod dlažby nebo litých celistvých podlah a mazanin betonových nebo z litého asfaltu tl. do 100 mm, plochy přes 4 m2</t>
  </si>
  <si>
    <t>+845,36*0,10</t>
  </si>
  <si>
    <t>401</t>
  </si>
  <si>
    <t>631311124</t>
  </si>
  <si>
    <t>Mazanina tl do 120 mm z betonu prostého tř. C 16/20</t>
  </si>
  <si>
    <t>1892874503</t>
  </si>
  <si>
    <t>Mazanina z betonu prostého tl. přes 80 do 120 mm tř. C 16/20</t>
  </si>
  <si>
    <t>+875,86*0,10</t>
  </si>
  <si>
    <t>402</t>
  </si>
  <si>
    <t>631319173</t>
  </si>
  <si>
    <t>Příplatek k mazanině tl do 120 mm za stržení povrchu spodní vrstvy před vložením výztuže</t>
  </si>
  <si>
    <t>1940059072</t>
  </si>
  <si>
    <t>Příplatek k cenám mazanin za stržení povrchu spodní vrstvy mazaniny latí před vložením výztuže nebo pletiva pro tl. obou vrstev mazaniny přes 80 do 120 mm</t>
  </si>
  <si>
    <t>403</t>
  </si>
  <si>
    <t>631362021</t>
  </si>
  <si>
    <t>Výztuž mazanin svařovanými sítěmi Kari</t>
  </si>
  <si>
    <t>2041599510</t>
  </si>
  <si>
    <t>Výztuž mazanin ze svařovaných sítí z drátů typu KARI</t>
  </si>
  <si>
    <t>+87,586*0,08</t>
  </si>
  <si>
    <t>404</t>
  </si>
  <si>
    <t>771474113</t>
  </si>
  <si>
    <t>Montáž soklíků z dlaždic keramických rovných flexibilní lepidlo v do 120 mm</t>
  </si>
  <si>
    <t>25912853</t>
  </si>
  <si>
    <t>Montáž soklíků z dlaždic keramických lepených flexibilním lepidlem rovných výšky přes 90 do 120 mm</t>
  </si>
  <si>
    <t>"m.č.1NPA.16" +7,00+21,87+5,15+13,77+5,10+2,10-(1,65+1,45+2*1,00+0,90+5*0,80+2*0,60)</t>
  </si>
  <si>
    <t>"m.č.1NPC.01" +12,20+5,17+6*(0,60+0,15+0,60)+11,30</t>
  </si>
  <si>
    <t>"m.č.1NPC.08" +2*(7,55+1,55)-1,25-3*0,80</t>
  </si>
  <si>
    <t>"m.č.2NPA.02" +(0,60+6,20+2*4,00+0,30+9,80)-2*0,80-3*0,60-1,00-1,20</t>
  </si>
  <si>
    <t>"m.č.2NPA.20" +2*39,54-6*0,80</t>
  </si>
  <si>
    <t>"m.č.2NPA.23" +2,97+0,30+2*0,80-2*0,60</t>
  </si>
  <si>
    <t>"m.č.2NPA.41" 2*40,34-13*0,80</t>
  </si>
  <si>
    <t>"m.č.3NPA.02" +(0,60+6,40+2*4,00+0,30+9,80)-2*0,80-3*0,60-1,00-1,20</t>
  </si>
  <si>
    <t>"m.č.3NPA.37" +2*89,15-1,45-13*0,80</t>
  </si>
  <si>
    <t>"m.č.4NPA.02" +0,60+6,40+2*4,00+0,30+9,80</t>
  </si>
  <si>
    <t>"m.č.4NPA.20" +38,90*2,98-8*0,80</t>
  </si>
  <si>
    <t>405</t>
  </si>
  <si>
    <t>597614240</t>
  </si>
  <si>
    <t>dlaždice keramické slinuté sokl 29,8 x 10,0 x 0,9 cm</t>
  </si>
  <si>
    <t>1350866533</t>
  </si>
  <si>
    <t>obkládačky a dlaždice keramické  dlaždice keramické vysoce slinuté neglazované mrazuvzdorné S-hladké  SL- zdrsněné - hladké sokl - rozměr  29,8 x 8,0 x 0,9 Super White  S      28</t>
  </si>
  <si>
    <t>+583,212/0,30*1,1</t>
  </si>
  <si>
    <t>406</t>
  </si>
  <si>
    <t>771574153</t>
  </si>
  <si>
    <t>Montáž podlah keramických velkoformátových lepených rozlivovým lepidlem přes 2 do 4 ks/ m2</t>
  </si>
  <si>
    <t>1671733477</t>
  </si>
  <si>
    <t>Montáž podlah z dlaždic keramických lepených flexibilním lepidlem režných nebo glazovaných velkoformátových s rozlivovým lepidlem přes 2 do 4 ks/ m2</t>
  </si>
  <si>
    <t>"m.č.1NPA.17" +10,36</t>
  </si>
  <si>
    <t>"m.č.1NPA.24" +5,80</t>
  </si>
  <si>
    <t>"m.č.1NPB.13" +14,02</t>
  </si>
  <si>
    <t>"m.č.1NPB.15" +1,19</t>
  </si>
  <si>
    <t>"m.č.1NPB.16" +11,75</t>
  </si>
  <si>
    <t>"m.č.1NPC.01" +98,04</t>
  </si>
  <si>
    <t>"m.č.1NPC.08" +12,26</t>
  </si>
  <si>
    <t>"m.č.2NPA.02" +61,82</t>
  </si>
  <si>
    <t>"m.č.2NPA.05" +16,26</t>
  </si>
  <si>
    <t>"m.č.2NPA.06" +2,03</t>
  </si>
  <si>
    <t>"m.č.2NPA.07" +12,48</t>
  </si>
  <si>
    <t>"m.č.2NPA.20" +78,27</t>
  </si>
  <si>
    <t>"m.č.2NPA.21" +2,28</t>
  </si>
  <si>
    <t>"m.č.2NPA.22" +9,65</t>
  </si>
  <si>
    <t>"m.č.2NPA.23" +12,06</t>
  </si>
  <si>
    <t>"m.č.2NPA.41" +72,62</t>
  </si>
  <si>
    <t>"m.č.3NPA.02" +62,48</t>
  </si>
  <si>
    <t>"m.č.3NPA.05" +16,25</t>
  </si>
  <si>
    <t>"m.č.3NPA.06" +3,24</t>
  </si>
  <si>
    <t>"m.č.3NPA.07" +11,44</t>
  </si>
  <si>
    <t>"m.č.3NPA.30" +4,72</t>
  </si>
  <si>
    <t>"m.č.3NPA.37" +164,94</t>
  </si>
  <si>
    <t>"m.č.4NPA.05" +16,25</t>
  </si>
  <si>
    <t>"m.č.4NPA.06" +1,57</t>
  </si>
  <si>
    <t>"m.č.4NPA.07" +12,28</t>
  </si>
  <si>
    <t>"m.č.4NPA.20" +80,90</t>
  </si>
  <si>
    <t>"m.č.4NPA.45" +80,90</t>
  </si>
  <si>
    <t>407</t>
  </si>
  <si>
    <t>597612980</t>
  </si>
  <si>
    <t>dlaždice keramické - podlahy (barevné) 44,5 x 44,5 x 1 cm I. j. (cen.skup. 78)</t>
  </si>
  <si>
    <t>170697266</t>
  </si>
  <si>
    <t>obkládačky a dlaždice keramické podlahy -  dlaždice formát 44,5 x 44,5 x  1 cm  (barevné) ATRIUM     I.j.  (cen.skup. 78)</t>
  </si>
  <si>
    <t>+875,86*1,1</t>
  </si>
  <si>
    <t>408</t>
  </si>
  <si>
    <t>711493112</t>
  </si>
  <si>
    <t>Izolace proti podpovrchové a tlakové vodě vodorovná  těsnicí stěrkou</t>
  </si>
  <si>
    <t>441063875</t>
  </si>
  <si>
    <t>Izolace proti podpovrchové a tlakové vodě - ostatní SCHOMBURG na ploše vodorovné V těsnicí stěrkou</t>
  </si>
  <si>
    <t>409</t>
  </si>
  <si>
    <t>771579191</t>
  </si>
  <si>
    <t>Příplatek k montáž podlah keramických za plochu do 5 m2</t>
  </si>
  <si>
    <t>-618998138</t>
  </si>
  <si>
    <t>Montáž podlah z dlaždic keramických Příplatek k cenám za plochu do 5 m2 jednotlivě</t>
  </si>
  <si>
    <t>410</t>
  </si>
  <si>
    <t>771579196</t>
  </si>
  <si>
    <t>Příplatek k montáž podlah keramických za spárování tmelem dvousložkovým</t>
  </si>
  <si>
    <t>-819536838</t>
  </si>
  <si>
    <t>Montáž podlah z dlaždic keramických Příplatek k cenám za dvousložkový spárovací tmel</t>
  </si>
  <si>
    <t>411</t>
  </si>
  <si>
    <t>-921287109</t>
  </si>
  <si>
    <t>412</t>
  </si>
  <si>
    <t>771990112</t>
  </si>
  <si>
    <t>Vyrovnání podkladu samonivelační stěrkou tl 4 mm pevnosti 30 Mpa</t>
  </si>
  <si>
    <t>1378489787</t>
  </si>
  <si>
    <t>Vyrovnání podkladní vrstvy samonivelační stěrkou tl. 4 mm, min. pevnosti 30 MPa</t>
  </si>
  <si>
    <t>413</t>
  </si>
  <si>
    <t>771990192</t>
  </si>
  <si>
    <t>Příplatek k vyrovnání podkladu dlažby samonivelační stěrkou pevnosti 30 Mpa ZKD 1 mm tloušťky</t>
  </si>
  <si>
    <t>-1918905249</t>
  </si>
  <si>
    <t>Vyrovnání podkladní vrstvy samonivelační stěrkou tl. 4 mm, min. pevnosti Příplatek k cenám za každý další 1 mm tloušťky, min. pevnosti 30 MPa</t>
  </si>
  <si>
    <t>414</t>
  </si>
  <si>
    <t>998771103</t>
  </si>
  <si>
    <t>Přesun hmot tonážní pro podlahy z dlaždic v objektech v do 24 m</t>
  </si>
  <si>
    <t>367043565</t>
  </si>
  <si>
    <t>Přesun hmot pro podlahy z dlaždic stanovený z hmotnosti přesunovaného materiálu vodorovná dopravní vzdálenost do 50 m v objektech výšky přes 12 do 24 m</t>
  </si>
  <si>
    <t>415</t>
  </si>
  <si>
    <t>776511820</t>
  </si>
  <si>
    <t>Demontáž povlakových podlah lepených s podložkou</t>
  </si>
  <si>
    <t>205956214</t>
  </si>
  <si>
    <t>Odstranění povlakových podlah lepených s podložkou</t>
  </si>
  <si>
    <t>koberce, podlahoviny PVC</t>
  </si>
  <si>
    <t>1NP A</t>
  </si>
  <si>
    <t>+31,22+27,72+27,72+13,92+19,21</t>
  </si>
  <si>
    <t>+60,60+72,03</t>
  </si>
  <si>
    <t>+98,04+20,37+18,06+20,04+19,57+38,44+44,68+33,81+20,31</t>
  </si>
  <si>
    <t>+17,28+14,81+2*13,55+27,32+19,67+26,75+15,09+18,20+29,19+78,27+12,06+17,28+2*16,59+14,51+25,85+15,79+17,13+11,63+24,09+68,44+19,76</t>
  </si>
  <si>
    <t>+17,28+14,67+28,19+26,99+17,69+19,49+26,78+15,09+29,27+21,46+19,35+15,68+30,66+65,90+5,17+21,00+12,88+11,32</t>
  </si>
  <si>
    <t>+18,14+14,14+27,88+27,45+17,90+19,70+26,34+20,02+13,14+29,29+12,79+26,51+28,80+28,80+25,46+12,91+20,23+20,14+27,55+20,58+19,50+13,79+37,02+11,71</t>
  </si>
  <si>
    <t>416</t>
  </si>
  <si>
    <t>776401800</t>
  </si>
  <si>
    <t>Odstranění soklíků a lišt pryžových nebo plastových</t>
  </si>
  <si>
    <t>425599402</t>
  </si>
  <si>
    <t>Demontáž soklíků nebo lišt pryžových nebo plastových</t>
  </si>
  <si>
    <t>417</t>
  </si>
  <si>
    <t>776991852</t>
  </si>
  <si>
    <t>Odstranění lepidla ručně z podlah</t>
  </si>
  <si>
    <t>401862426</t>
  </si>
  <si>
    <t>Ostatní práce odstranění lepidla ručně z podlah</t>
  </si>
  <si>
    <t>418</t>
  </si>
  <si>
    <t>776421100</t>
  </si>
  <si>
    <t>Lepení obvodových soklíků nebo lišt z měkčených plastů</t>
  </si>
  <si>
    <t>-1016451475</t>
  </si>
  <si>
    <t>Lepení obvodových soklíků nebo lišt z plastů měkčených</t>
  </si>
  <si>
    <t>"m.č.1NPA.14" +2*(6,00+4,15)-0,80</t>
  </si>
  <si>
    <t>"m.č.1NPA.20" +2*(5,10+4,40)-0,80</t>
  </si>
  <si>
    <t>"m.č.1NPA.21" +(3,45+1,00+1,65+5,10+3,12)-0,80</t>
  </si>
  <si>
    <t>"m.č.1NPA.28" +2*(7,28+2,60)-1,50</t>
  </si>
  <si>
    <t>"m.č.1NPB.12" +(5,50+6,95+9,40+7,15+1,80+0,10+0,45)-0,90</t>
  </si>
  <si>
    <t>"m.č.1NPB.17" +2*(6,01+12,05)-1,25</t>
  </si>
  <si>
    <t>"m.č.1NPC.02" +2*(6,68+3,05)-0,80</t>
  </si>
  <si>
    <t>"m.č.1NPC.04" +2*(6,68+2,60)-2*0,80</t>
  </si>
  <si>
    <t>"m.č.1NPC.05" +2*(6,68+2,95)-0,90-0,80</t>
  </si>
  <si>
    <t>"m.č.1NPC.06" +2*(6,68+2,85)-2*0,80</t>
  </si>
  <si>
    <t>"m.č.1NPC.07" +2*(6,68+5,60)-0,90-0,80</t>
  </si>
  <si>
    <t>"m.č.1NPC.09" +2*(7,70+6,00)-0,80</t>
  </si>
  <si>
    <t>"m.č.1NPC.10" +2*(5,85+6,00)-0,80</t>
  </si>
  <si>
    <t>"m.č.1NPC.11" +(2,35+3,10+3,50+1,45+5,85)-0,80</t>
  </si>
  <si>
    <t>"m.č.2NPA.09" +2*(5,08+3,45)-0,80</t>
  </si>
  <si>
    <t>"m.č.2NPA.10" +2*(5,08+2,70)-2*0,80</t>
  </si>
  <si>
    <t>"m.č.2NPA.12" +2*(5,08+2,65)-2*0,80</t>
  </si>
  <si>
    <t>"m.č.2NPA.13" +(5,08+1,50+1,00+3,98)-2*0,80</t>
  </si>
  <si>
    <t>"m.č.2NPA.15" +(3,88+5,10+3,88)-0,80</t>
  </si>
  <si>
    <t>"m.č.2NPA.16" +(3,88+7,00+3,88)-0,80</t>
  </si>
  <si>
    <t>"m.č.2NPA.17" +(3,88+3,90+3,88)-0,80</t>
  </si>
  <si>
    <t>"m.č.2NPA.18" +(3,88+4,71+3,88)-2*0,80</t>
  </si>
  <si>
    <t>"m.č.2NPA.19" +(5,40+1,20+0,30+3,88)-2*0,80</t>
  </si>
  <si>
    <t>"m.č.3NPA.09" +2*(5,08+3,45)-0,80</t>
  </si>
  <si>
    <t>"m.č.3NPA.10" +2*(5,10+2,70)-2*0,80</t>
  </si>
  <si>
    <t>"m.č.3NPA.11" +(5,08+5,55+5,08)-2*0,80</t>
  </si>
  <si>
    <t>"m.č.3NPA.12" +(5,08+2,08+1,10+2,97+6,00+4,20)-2*0,80</t>
  </si>
  <si>
    <t>"m.č.3NPA.13" +(3,88+4,65+3,88)*2,98-2*0,80*1,97</t>
  </si>
  <si>
    <t>"m.č.3NPA.14" +(3,88+5,050+3,88)*2,98-2*0,80*1,97</t>
  </si>
  <si>
    <t>"m.č.3NPA.15" +(3,88+6,75+3,88)*2,98-2*0,80*1,97</t>
  </si>
  <si>
    <t>"m.č.3NPA.16" +(3,88+3,90+3,88)*2,98-2*0,80*1,97</t>
  </si>
  <si>
    <t>"m.č.3NPA.18" +(5,40+2,18+0,50+3,88)*2,98-2*0,80*1,97</t>
  </si>
  <si>
    <t>"m.č.3NPA.23" +(4,98+4,50+3,22+0,60+1,65)*2,98-2*0,80*1,97</t>
  </si>
  <si>
    <t>"m.č.3NPA.24" +(4,98+3,99+4,98)*2,98-2*0,80*1,97</t>
  </si>
  <si>
    <t>"m.č.3NPA.25" +(1,75+0,60+3,22+2,40+4,98)*2,98-2*0,80*1,97</t>
  </si>
  <si>
    <t>"m.č.3NPA.26" +(6,20+4,20)*2,98-2*0,80*1,97</t>
  </si>
  <si>
    <t>"m.č.3NPA.28" +(5,80+11,37+5,80)*2,98-0,80*1,97-1,45*1,97</t>
  </si>
  <si>
    <t>"m.č.3NPA.31" +(2,22+2,30+2,22)*2,98-0,60*1,97</t>
  </si>
  <si>
    <t>"m.č.3NPA.33" +(5,80+2,30+1,25+1,45+4,64+3,90)*2,98-2*0,80*1,97</t>
  </si>
  <si>
    <t>"m.č.3NPA.34" +(2,40+1,00+0,70+2,80)*2,98-0,60*1,97</t>
  </si>
  <si>
    <t>"m.č.3NPA.36" +(3,90+2,94+3,90)*2,98-0,80*1,97</t>
  </si>
  <si>
    <t>419</t>
  </si>
  <si>
    <t>284110060</t>
  </si>
  <si>
    <t>lišta speciální soklová PVC 17310 samolepící 15 x 50 mm role 25 m</t>
  </si>
  <si>
    <t>-923884827</t>
  </si>
  <si>
    <t>podlahoviny z polyvinylchloridu bez podkladu speciální soklové lišty - vytahované PVC rozměr:  š x v 17310    15 x 50 mm  role 25 m samolepící</t>
  </si>
  <si>
    <t>420</t>
  </si>
  <si>
    <t>776521100</t>
  </si>
  <si>
    <t>Lepení pásů povlakových podlah plastových</t>
  </si>
  <si>
    <t>-1287775323</t>
  </si>
  <si>
    <t>Montáž povlakových podlah plastových lepením bez podkladu pásů</t>
  </si>
  <si>
    <t>"m.č.1NPA.14" +27,72</t>
  </si>
  <si>
    <t>"m.č.1NPA.21" +13,92</t>
  </si>
  <si>
    <t>"m.č.1NPA.28" +19,21</t>
  </si>
  <si>
    <t>"m.č.1NPB.12" +60,60</t>
  </si>
  <si>
    <t>"m.č.1NPC.02" +20,37</t>
  </si>
  <si>
    <t>"m.č.1NPC.04" +18,06</t>
  </si>
  <si>
    <t>"m.č.1NPC.05" +20,04</t>
  </si>
  <si>
    <t>"m.č.1NPC.06" +19,57</t>
  </si>
  <si>
    <t>"m.č.1NPC.07" +38,24</t>
  </si>
  <si>
    <t>"m.č.1NPC.09" +44,60</t>
  </si>
  <si>
    <t>"m.č.1NPC.10" +14,81</t>
  </si>
  <si>
    <t>"m.č.2NPA.09" +17,28</t>
  </si>
  <si>
    <t>"m.č.2NPA.10" +14,81</t>
  </si>
  <si>
    <t>"m.č.2NPA.13" +27,32</t>
  </si>
  <si>
    <t>"m.č.2NPA.15" +19,67</t>
  </si>
  <si>
    <t>"m.č.2NPA.16" +26,75</t>
  </si>
  <si>
    <t>"m.č.2NPA.17" +15,09</t>
  </si>
  <si>
    <t>"m.č.2NPA.18" +18,20</t>
  </si>
  <si>
    <t>"m.č.2NPA.19" +29,19</t>
  </si>
  <si>
    <t>"m.č.3NPA.09" +17,28</t>
  </si>
  <si>
    <t>"m.č.3NPA.10" +14,67</t>
  </si>
  <si>
    <t>"m.č.3NPA.11" +28,19</t>
  </si>
  <si>
    <t>"m.č.3NPA.12" +26,99</t>
  </si>
  <si>
    <t>"m.č.3NPA.13" +17,69</t>
  </si>
  <si>
    <t>"m.č.3NPA.14" +19,49</t>
  </si>
  <si>
    <t>"m.č.3NPA.15" +26,78</t>
  </si>
  <si>
    <t>"m.č.3NPA.16" +15,09</t>
  </si>
  <si>
    <t>"m.č.3NPA.18" +29,27</t>
  </si>
  <si>
    <t>"m.č.3NPA.23" +21,46</t>
  </si>
  <si>
    <t>"m.č.3NPA.24" +19,35</t>
  </si>
  <si>
    <t>"m.č.3NPA.25" +15,68</t>
  </si>
  <si>
    <t>"m.č.3NPA.26" +30,66</t>
  </si>
  <si>
    <t>"m.č.3.NPA.28" +65,90</t>
  </si>
  <si>
    <t>"m.č.3NPA.31" +5,17</t>
  </si>
  <si>
    <t>"m.č.3NPA.33" +21,00</t>
  </si>
  <si>
    <t>"m.č.3NPA.34" +12,88</t>
  </si>
  <si>
    <t>"m.č.3NPA.36" +11,32</t>
  </si>
  <si>
    <t>"m.č.4NPA.14" +19,70</t>
  </si>
  <si>
    <t>"m.č.4NPA.16" +20,02</t>
  </si>
  <si>
    <t>"m.č.4NPA.17" +13,14</t>
  </si>
  <si>
    <t>421</t>
  </si>
  <si>
    <t>284121000</t>
  </si>
  <si>
    <t>krytina podlahová</t>
  </si>
  <si>
    <t>1140704423</t>
  </si>
  <si>
    <t>422</t>
  </si>
  <si>
    <t>776521227</t>
  </si>
  <si>
    <t>Lepení pásů povlakových podlah plastových elektrostaticky vodivých</t>
  </si>
  <si>
    <t>103460868</t>
  </si>
  <si>
    <t>Montáž povlakových podlah plastových elektrostaticky vodivých na Cu pásku, lepením pásů</t>
  </si>
  <si>
    <t>"4NPA.43" +37,02</t>
  </si>
  <si>
    <t>"4NPA.44" +11,71</t>
  </si>
  <si>
    <t>423</t>
  </si>
  <si>
    <t>284102420</t>
  </si>
  <si>
    <t>krytina podlahová homogenní  tl 2,0 mm 608 x 608 mm</t>
  </si>
  <si>
    <t>-1726164708</t>
  </si>
  <si>
    <t>podlahoviny z polyvinylchloridu bez podkladu homogenní podlahová krytina rozměr 608 x 608 mm   tl 2,0 mm</t>
  </si>
  <si>
    <t>+48,73*1,1</t>
  </si>
  <si>
    <t>424</t>
  </si>
  <si>
    <t>776525115</t>
  </si>
  <si>
    <t>Spojování podlah z plastů svařování za studena</t>
  </si>
  <si>
    <t>-473181861</t>
  </si>
  <si>
    <t>Montáž povlakových podlah plastových svařování spojů za studena</t>
  </si>
  <si>
    <t>425</t>
  </si>
  <si>
    <t>776491114</t>
  </si>
  <si>
    <t>Lepení soklíků nebo lišty soklové řezané</t>
  </si>
  <si>
    <t>369017324</t>
  </si>
  <si>
    <t>"4NPA.09" +(5,08+3,60+5,08)-0,80</t>
  </si>
  <si>
    <t>"4NPA.10" +(5,08+2,80+5,08)-0,80</t>
  </si>
  <si>
    <t>"4NPA.11" +(5,08+6,00+5,08)-0,80</t>
  </si>
  <si>
    <t>"4NPA.13" +(3,88+4,65+3,88)-3*0,80</t>
  </si>
  <si>
    <t>"4NPA.15" +(3,88+6,75+3,88)-0,80</t>
  </si>
  <si>
    <t>"4NPA.18" +(5,40+1,10+0,30+3,88)-0,80</t>
  </si>
  <si>
    <t>"4NPA.19" +(4,92+2,60+4,92)-0,80</t>
  </si>
  <si>
    <t>"4NPA.24" +(5,18+5,15+5,18)-0,80</t>
  </si>
  <si>
    <t>"4NPA.28" +(5,18+5,15+5,18)-0,80</t>
  </si>
  <si>
    <t>"4NPA.31" +(5,18+5,15+5,18)-0,80</t>
  </si>
  <si>
    <t>"4NPA.33" +(4,20+6,10)</t>
  </si>
  <si>
    <t>"4NPA.34" +2*(3,00+1,65)-0,80+(4,35+3,00+4,35)-0,80</t>
  </si>
  <si>
    <t>"4NPA.35" +(6,10+3,30+6,10)-0,80</t>
  </si>
  <si>
    <t>"4NPA.36" +(6,10+3,30+6,10)-0,80</t>
  </si>
  <si>
    <t>"4NPA.38" +(6,10+4,62+6,10)-2*0,80</t>
  </si>
  <si>
    <t>"4NPA.39" +(6,10+3,40+6,10)-0,80</t>
  </si>
  <si>
    <t>426</t>
  </si>
  <si>
    <t>697510150</t>
  </si>
  <si>
    <t>koberec zátěžový vysoká zátěž šíře 4 m</t>
  </si>
  <si>
    <t>365080190</t>
  </si>
  <si>
    <t>textilie podlahové zátěžové koberce vysoká zátěž           -  šíře  4 m</t>
  </si>
  <si>
    <t>427</t>
  </si>
  <si>
    <t>776572100</t>
  </si>
  <si>
    <t>Lepení pásů povlakových podlah textilních</t>
  </si>
  <si>
    <t>-551544162</t>
  </si>
  <si>
    <t>Položení povlakových podlah textilních lepení pásů</t>
  </si>
  <si>
    <t>"m.č.4NPA.09" +18,14</t>
  </si>
  <si>
    <t>"m.č.4NPA.10" +14,14</t>
  </si>
  <si>
    <t>"m.č.4NPA.11" +27,88</t>
  </si>
  <si>
    <t>"m.č.4NPA.13" +17,90</t>
  </si>
  <si>
    <t>"m.č.4NPA.15" +26,34</t>
  </si>
  <si>
    <t>"m.č.4NPA.18" +29,29</t>
  </si>
  <si>
    <t>"m.č.4NPA.19" +12,79</t>
  </si>
  <si>
    <t>"m.č.4NPA.24" +26,51</t>
  </si>
  <si>
    <t>"m.č.4NPA.28" +28,80</t>
  </si>
  <si>
    <t>"m.č.4NPA.31" +28,80</t>
  </si>
  <si>
    <t>"m.č.4NPA.33" +25,46</t>
  </si>
  <si>
    <t>"m.č.4NPA.34" +12,91</t>
  </si>
  <si>
    <t>"m.č.4NPA.35" +20,23</t>
  </si>
  <si>
    <t>"m.č.4NPA.36" +20,14</t>
  </si>
  <si>
    <t>"m.č.4NPA.38" +27,55</t>
  </si>
  <si>
    <t>"m.č.4NPA.39" +20,58</t>
  </si>
  <si>
    <t>428</t>
  </si>
  <si>
    <t>-1286576739</t>
  </si>
  <si>
    <t>textilie podlahové zátěžové koberce vysoká zátěž            -  šíře  4 m</t>
  </si>
  <si>
    <t>429</t>
  </si>
  <si>
    <t>776573111</t>
  </si>
  <si>
    <t>Položení textilních rohoží čistících zón</t>
  </si>
  <si>
    <t>315423863</t>
  </si>
  <si>
    <t>Montáž textilních čistících zón položení rohože</t>
  </si>
  <si>
    <t>"m.č.1NPA.01" +31,22</t>
  </si>
  <si>
    <t>430</t>
  </si>
  <si>
    <t>697521100</t>
  </si>
  <si>
    <t>rohož textilní  provedení PA, hustý povrch, jemné dočištění</t>
  </si>
  <si>
    <t>-645773018</t>
  </si>
  <si>
    <t>čistící zóny rohože textilní rohož provedení PA, hustý povrch, jemné dočištění</t>
  </si>
  <si>
    <t>+31,22*1,1</t>
  </si>
  <si>
    <t>431</t>
  </si>
  <si>
    <t>697521530</t>
  </si>
  <si>
    <t>náběh gumový pro textilní rohože</t>
  </si>
  <si>
    <t>-114839949</t>
  </si>
  <si>
    <t>432</t>
  </si>
  <si>
    <t>776590100</t>
  </si>
  <si>
    <t>Úprava podkladu nášlapných ploch vysátím</t>
  </si>
  <si>
    <t>1120413044</t>
  </si>
  <si>
    <t>Ostatní práce na nášlapných plochách úprava podkladu (materiály ve specifikaci) vysátí</t>
  </si>
  <si>
    <t>+1002,76+48,73+357,46+34,342</t>
  </si>
  <si>
    <t>433</t>
  </si>
  <si>
    <t>776590150</t>
  </si>
  <si>
    <t>Úprava podkladu nášlapných ploch penetrací</t>
  </si>
  <si>
    <t>-16776015</t>
  </si>
  <si>
    <t>Ostatní práce na nášlapných plochách úprava podkladu (materiály ve specifikaci) penetrování</t>
  </si>
  <si>
    <t>434</t>
  </si>
  <si>
    <t>611552200</t>
  </si>
  <si>
    <t>penetrace  760 (á 10 kg)</t>
  </si>
  <si>
    <t>-716591609</t>
  </si>
  <si>
    <t>podlahoviny dřevěné příslušenství k plovoucím podlahám penetrace     (á 10 kg)</t>
  </si>
  <si>
    <t>435</t>
  </si>
  <si>
    <t>776590210</t>
  </si>
  <si>
    <t>Pastování a leštění podlahovin ručně</t>
  </si>
  <si>
    <t>-60574779</t>
  </si>
  <si>
    <t>Ostatní práce na nášlapných plochách pastování a leštění podlahovin ručně</t>
  </si>
  <si>
    <t>436</t>
  </si>
  <si>
    <t>776990112</t>
  </si>
  <si>
    <t>Vyrovnání podkladu samonivelační stěrkou tl 3 mm pevnosti 30 Mpa</t>
  </si>
  <si>
    <t>417509364</t>
  </si>
  <si>
    <t>Vyrovnání podkladní vrstvy samonivelační stěrkou tl. 3 mm, min. pevnosti 30 MPa</t>
  </si>
  <si>
    <t>437</t>
  </si>
  <si>
    <t>776990192</t>
  </si>
  <si>
    <t>Příplatek k vyrovnání podkladu podlahy samonivelační stěrkou pevnosti 30 Mpa ZKD 1 mm tloušťky</t>
  </si>
  <si>
    <t>-565795126</t>
  </si>
  <si>
    <t>Vyrovnání podkladní vrstvy Příplatek k cenám za každý další 1 mm tloušťky, min. pevnosti 30 MPa</t>
  </si>
  <si>
    <t>438</t>
  </si>
  <si>
    <t>776991853</t>
  </si>
  <si>
    <t>Přebroušení podlah</t>
  </si>
  <si>
    <t>-690926703</t>
  </si>
  <si>
    <t>Ostatní práce odstranění lepidla ručně Přebroušení podlah</t>
  </si>
  <si>
    <t>439</t>
  </si>
  <si>
    <t>998776103</t>
  </si>
  <si>
    <t>Přesun hmot tonážní pro podlahy povlakové v objektech v do 24 m</t>
  </si>
  <si>
    <t>897602812</t>
  </si>
  <si>
    <t>Přesun hmot pro podlahy povlakové stanovený z hmotnosti přesunovaného materiálu vodorovná dopravní vzdálenost do 50 m v objektech výšky přes 12 do 24 m</t>
  </si>
  <si>
    <t>440</t>
  </si>
  <si>
    <t>781411810</t>
  </si>
  <si>
    <t>Demontáž obkladů z obkladaček pórovinových kladených do malty</t>
  </si>
  <si>
    <t>1183699890</t>
  </si>
  <si>
    <t>"m.č.1NPA.17" +2*(1,40+2,20)*1,50-2*0,60*1,50+2*(2,60+1,20)*1,80-5*0,60*1,80+3*2*(0,80+1,10)*1,80-3*0,60*1,80+2*(0,60+0,80)*1,75-0,60*1,75</t>
  </si>
  <si>
    <t>"m.č.1NPA.18" +(0,60+0,90+1,40+1,20)*1,75-1*0,60*1,97+2*(0,80+1,00)*1,75-1*0,60*1,97</t>
  </si>
  <si>
    <t>"m.č.1NPA.21" +(1,00+3,45+1,00)*2,00</t>
  </si>
  <si>
    <t>"m.č.1NPA.24" +2,50*1,80</t>
  </si>
  <si>
    <t>"m.č.1NPB.13" +2*(1,50+1,45)*1,50+2*(4,50+1,45)*1,80+4*2*(0,80+1,55)*1,80-11*0,60*1,80</t>
  </si>
  <si>
    <t>"m.č.1NPB.15" +2*(1,50+0,80)*1,5-0,60*1,50</t>
  </si>
  <si>
    <t>"m.č.1NPB.16" +(0,30+0,50+1,20+1,90+1,50+1,60)*1,50+(2,80+0,30+0,30+0,30+0,60+1,10+3,80+1,20)*1,80+4*2*(0,80+1,20)*1,80-11*0,60*1,80</t>
  </si>
  <si>
    <t>"m.č.1NPC.08" +(1,00+0,50)*1,50</t>
  </si>
  <si>
    <t>"m.č.2NPA.05" +2*(0,80+1,05)*1,80+2*(0,80+1,35)*1,80+2*(0,80+1,60)*1,80+(1,38+3,58+1,50+1,60+3,60)*1,80+2*(1,50+1,50)*1,50-9*0,60*1,50</t>
  </si>
  <si>
    <t>"m.č.2NPA.06" +(1,20+0,20+0,30+1,20+1,20+0,30+0,30+0,30+1,00)*1,35-0,60*1,35</t>
  </si>
  <si>
    <t>"m.č.2NPA.07" +(3,58+1,50+2,70+1,50+0,88)*1,80+2*(1,50+1,50)*1,80+3*2*(0,80+1,40)*1,80-9*0,60*1,97</t>
  </si>
  <si>
    <t>"m.č.2NPA.08" +(1,00+0,50)*1,50</t>
  </si>
  <si>
    <t>"m.č.2NPA.09" +(1,00+0,50)*1,50</t>
  </si>
  <si>
    <t>"m.č.2NPA.10" +(1,00+0,50)*1,50</t>
  </si>
  <si>
    <t>"m.č.2NPA.11" +(1,00+0,50)*1,50</t>
  </si>
  <si>
    <t>"m.č.2NPA.12" +(1,00+0,50)*1,50</t>
  </si>
  <si>
    <t>"m.č.2NPA.13" +(1,00+0,50)*1,50</t>
  </si>
  <si>
    <t>"m.č.2NPA.14" +(1,00+0,50)*1,50</t>
  </si>
  <si>
    <t>"m.č.2NPA.15" +(1,00+0,50)*1,50</t>
  </si>
  <si>
    <t>"m.č.2NPA.16" +(1,00+0,50)*1,50</t>
  </si>
  <si>
    <t>"m.č.2NPA.17" +(1,00+0,50)*1,50</t>
  </si>
  <si>
    <t>"m.č.2NPA.18" +(1,00+0,50)*1,50</t>
  </si>
  <si>
    <t>"m.č.2NPA.19" +(1,00+0,50)*1,50</t>
  </si>
  <si>
    <t>"m.č.2NPA.21" +(1,85+1,40+1,40+0,15+1,45+1,20)*1,80-0,60*1,80</t>
  </si>
  <si>
    <t>"m.č.2NPA.22" +(3,45+2,50+0,45+1,50+3,00+1,10)*1,80+2*(0,80+1,30)*1,80+2*(0,80+1,40)*1,80+2*(0,80+1,40)*1,80+2*(1,10+1,50)*1,50-10*1,60*1,80</t>
  </si>
  <si>
    <t>"m.č.2NPA.25" +(1,00+0,50)*1,50</t>
  </si>
  <si>
    <t>"m.č.2NPA.26" +(1,00+0,50)*1,50</t>
  </si>
  <si>
    <t>"m.č.2NPA.27" +(1,00+0,50)*1,50</t>
  </si>
  <si>
    <t>Zařízení staveniště a napojení na elektro a vodu, projekt předpokládá, že zařízení staveniště, bude uvnitř objektu v prostoru 1.NP až 4.NP.</t>
  </si>
  <si>
    <t>Místa napojení na jednotlivá média budou určena uživatelem. Vybraný dodavatel se na tyto nápojné body napojí přes vlastní měření spotřeby.</t>
  </si>
  <si>
    <t>provozní vlivy - jedná se o zajištění bezpečného přístupu do 5.NP a zajištění provozuschopnosti tohoto podlaží.</t>
  </si>
  <si>
    <t>Územní vlivy - jedná se o zajištění čištění příjezdových komunikací, úpravu a vykácení stávajících keřových porostů pro možnost postavení fasádního lešení.</t>
  </si>
  <si>
    <t>Pasportizace objektu - jedná se o zdokumentování stávajících prostor, prvků, zařízení a 5.NP dodavatelem, před zahájením stavebních prací.</t>
  </si>
  <si>
    <t>Provozní a komplexní vyzkoušení díla - kontrola funkčnosti celé budovy vč.5.NP.</t>
  </si>
  <si>
    <t>"odpočet otvory, obklad" -(0,80*1,97+(1,00+0,55)*1,55)</t>
  </si>
  <si>
    <t>"m.č.1NPC.04 strop" +18,06</t>
  </si>
  <si>
    <t>"stěny" +(6,68+2,60+6,68)*3,52</t>
  </si>
  <si>
    <t>"odpočet otvory, obklad" -(2*0,80*1,97+(1,00+0,55)*1,55)</t>
  </si>
  <si>
    <t>"m.č.1NPC.05 strop" +20,04</t>
  </si>
  <si>
    <t>"stěny" +(6,68+2,95+6,68)*3,52</t>
  </si>
  <si>
    <t>"odpočet otvory, obklad" -(0,90*1,97+0,80*1,97+(1,00+0,55)*1,55)</t>
  </si>
  <si>
    <t>"m.č.1NPC.06 strop" +19,57</t>
  </si>
  <si>
    <t>"stěny" +(6,68+2,85+6,68)*3,52</t>
  </si>
  <si>
    <t>"m.č.1NPC.07 strop" +38,24</t>
  </si>
  <si>
    <t>"stěny" +(6,68+5,60+6,68)*3,52</t>
  </si>
  <si>
    <t>"m.č.1NPC.08 strop" +12,26</t>
  </si>
  <si>
    <t>"stěny" +2*(7,55+1,55)*3,52</t>
  </si>
  <si>
    <t>"odpočet otvory" -(1,25*1,97+3*0,80*1,97)</t>
  </si>
  <si>
    <t>"m.č.1NPC.09 strop" +44,68</t>
  </si>
  <si>
    <t>"stěny" +(7,70+6,00+7,70+3,40)*3,52</t>
  </si>
  <si>
    <t>"odpočet otvory, obklad" -(0,80*1,97+1,50*1,50)</t>
  </si>
  <si>
    <t>"m.č.1NPC.10 strop" +33,81</t>
  </si>
  <si>
    <t>"stěny" +(5,85+6,00+5,85)*3,52</t>
  </si>
  <si>
    <t>"m.č.1NPC.11 strop" +20,31</t>
  </si>
  <si>
    <t>"stěny" +(5,85+1,45+2,35+3,10+3,50)*3,52</t>
  </si>
  <si>
    <t>"odpočet otvory" -0,80*1,97</t>
  </si>
  <si>
    <t>"m.č.2NPA.01 strop" +17,82</t>
  </si>
  <si>
    <t>"stěny" +3*5,10*2,98</t>
  </si>
  <si>
    <t>"stěny" +(0,60+6,20+2*4,00+0,30+9,80)*2,98</t>
  </si>
  <si>
    <t>"odpočet otvory" -(2*0,80*1,97+3*0,60*1,97+1,00*2,00+1,20*2,00)</t>
  </si>
  <si>
    <t>"m.č.2NPA.05 strop" +16,26</t>
  </si>
  <si>
    <t>"stěny" +2*(0,80+1,05)*0,98+2*(0,80+1,35)*0,98+2*(0,80+1,60)*0,98+(1,38+3,58+1,50+1,60+3,60)*0,98+2*(1,50+1,50)*0,98</t>
  </si>
  <si>
    <t>"m.č.2NPA.06 strop" +2,03</t>
  </si>
  <si>
    <t>"stěny" +(1,20+0,20+0,30+1,20+1,20+0,30+0,30+0,30+1,00)*0,98</t>
  </si>
  <si>
    <t>"m.č.2NPA.07 strop" +12,48</t>
  </si>
  <si>
    <t>"stěny" +(3,58+1,50+2,70+1,50+0,88)*0,98+2*(1,50+1,50)*0,98+3*2*(0,80+1,40)*0,98</t>
  </si>
  <si>
    <t>"m.č.2NPA.08 strop" +11,75</t>
  </si>
  <si>
    <t>"stěny" +(5,08+2,27+5,08)*2,98-0,80*1,97</t>
  </si>
  <si>
    <t>"m.č.2NPA.09 strop" +17,28</t>
  </si>
  <si>
    <t>"stěny" +(5,08+3,45+5,08)*2,98-0,80*1,97</t>
  </si>
  <si>
    <t>"m.č.2NPA.10 strop" +14,81</t>
  </si>
  <si>
    <t>"stěny" +(5,08+2,90+5,08)*2,98-2*0,80*1,97</t>
  </si>
  <si>
    <t>"m.č.2NPA.11 strop" +13,70</t>
  </si>
  <si>
    <t>"stěny" +(5,08+2,70+5,08)*2,98-2*0,80*1,97</t>
  </si>
  <si>
    <t>"m.č.2NPA.12 strop" +13,55</t>
  </si>
  <si>
    <t>"stěny" +(5,08+2,60+5,08)*2,98-2*0,80*1,97</t>
  </si>
  <si>
    <t>"stěny" +(5,08+1,50+1,00+3,98)*2,98-2*0,80*1,97</t>
  </si>
  <si>
    <t>"m.č.2NPA.14 strop" +17,74</t>
  </si>
  <si>
    <t>"stěny" +(3,88+4,66+3,888)*2,98-0,80*1,97</t>
  </si>
  <si>
    <t>"stěny" +(3,88+5,10+3,88)*2,98-0,80*1,97</t>
  </si>
  <si>
    <t>"m.č.2NPA.16 strop" +26,75</t>
  </si>
  <si>
    <t>"stěny" +(3,88+7,00+3,88)*2,98-0,80*1,97</t>
  </si>
  <si>
    <t>"m.č.2NPA.17 strop" +15,09</t>
  </si>
  <si>
    <t>"stěny" +(3,88+3,90+3,88)*2,98-0,80*1,97</t>
  </si>
  <si>
    <t>"stěny" +(3,88+4,71+3,88)*2,98-2*0,80*1,97</t>
  </si>
  <si>
    <t>"m.č.2NPA.19 strop" +29,19</t>
  </si>
  <si>
    <t>"stěny" +(5,40+1,20+0,30+3,88)*2,98-2*0,80*1,97</t>
  </si>
  <si>
    <t>"m.č.2NPA.20 strop" +78,27</t>
  </si>
  <si>
    <t>"stěny" +37,62*2,98-6*0,80*1,97</t>
  </si>
  <si>
    <t>"m.č.2NPA.21 strop" +2,28</t>
  </si>
  <si>
    <t>"stěny" +(1,85+1,40+1,40+0,15+1,45+1,20)*0,98</t>
  </si>
  <si>
    <t>"m.č.2NPA.22 strop" +9,65</t>
  </si>
  <si>
    <t>"stěny" +(3,45+2,50+0,45+1,50+3,00+1,10)*0,98+2*(0,80+1,30)*0,98+2*(0,80+1,40)*0,98+2*(0,80+1,40)*0,98+2*(1,10+1,50)*0,98</t>
  </si>
  <si>
    <t>"m.č.2NPA.23 strop" +12,06</t>
  </si>
  <si>
    <t>"stěny" (2,97+0,30+1,80+2*0,80+1,80)*2,98-2*1,60*1,97-2*0,60*1,97</t>
  </si>
  <si>
    <t>"m.č.2NPA.24 strop" +14,94</t>
  </si>
  <si>
    <t>"stěny" +2*5,30*2,98</t>
  </si>
  <si>
    <t>"m.č.2NPA.25 strop" +17,28</t>
  </si>
  <si>
    <t>"stěny" (4,98+3,48+4,98)*2,98-0,80*1,97</t>
  </si>
  <si>
    <t>"m.č.2NPA.26 strop" +16,59</t>
  </si>
  <si>
    <t>"m.č.2NPA.27 strop" +14,51</t>
  </si>
  <si>
    <t>"stěny" (4,98+2,90+4,98)*2,98-2*0,80*1,97</t>
  </si>
  <si>
    <t>"m.č.2NPA.28 strop" +25,85</t>
  </si>
  <si>
    <t>"stěny" (4,98+5,24+4,98)*2,98-2*0,80*1,97</t>
  </si>
  <si>
    <t>"m.č.2NPA.29 strop" +15,79</t>
  </si>
  <si>
    <t>"stěny" (4,98+2,50+2,00+1,00+2,98)*2,98-2*0,80*1,97</t>
  </si>
  <si>
    <t>"m.č.2NPA.30 strop" +17,13</t>
  </si>
  <si>
    <t>"stěny" (4,20+4,10)*2,98-2*0,80*1,97</t>
  </si>
  <si>
    <t>"m.č.2NPA.31 strop" +11,83</t>
  </si>
  <si>
    <t>"stěny" (4,10+2,90+4,10)*2,98-0,80*1,97</t>
  </si>
  <si>
    <t>"m.č.2NPA.32 strop" +24,09</t>
  </si>
  <si>
    <t>"stěny" (6,00+3,90+6,00)*2,98-0,80*1,97</t>
  </si>
  <si>
    <t>"m.č.2NPA.33 strop" +16,17</t>
  </si>
  <si>
    <t>"stěny" (6,00+2,65+6,00)*2,98-0,80*1,97</t>
  </si>
  <si>
    <t>"m.č.2NPA.35 strop" +68,44</t>
  </si>
  <si>
    <t>"stěny" (6,20+11,34+6,20)*2,98-2*0,80*1,97</t>
  </si>
  <si>
    <t>"m.č.2NPA.36 strop" +19,76</t>
  </si>
  <si>
    <t>"stěny" (3,60+1,00+0,40+4,14+4,00)*2,98-0,80*1,97</t>
  </si>
  <si>
    <t>"stěny" (4,00+3,50+4,00)*2,98-2*0,80*1,97</t>
  </si>
  <si>
    <t>"m.č.2NPA.38 strop" +20,56</t>
  </si>
  <si>
    <t>"stěny" (4,00+5,12+4,00)*2,98-3*0,80*1,97</t>
  </si>
  <si>
    <t>"m.č.2NPA.39 strop" +16,50</t>
  </si>
  <si>
    <t>"stěny" (4,00+4,32+4,00)*2,98-2*0,80*1,97</t>
  </si>
  <si>
    <t>"m.č.2NPA.40 strop" +11,66</t>
  </si>
  <si>
    <t>"stěny" (4,00+2,94+4,00)*2,98-0,80*1,97</t>
  </si>
  <si>
    <t>"m.č.2NPA.41 strop" +72,62</t>
  </si>
  <si>
    <t>"stěny" 40,34*2,98-13*0,80*1,97</t>
  </si>
  <si>
    <t>"m.č.3NPA.01 strop" +17,82</t>
  </si>
  <si>
    <t>"stěny" +(0,60+6,40+2*4,00+0,30+9,80)*2,98</t>
  </si>
  <si>
    <t>"m.č.3NPA.05 strop" +16,25</t>
  </si>
  <si>
    <t>"stěny" +2*(0,80+1,05)*0,98+2*(0,80+1,35)*0,98+2*(0,80+1,60)*0,98+(1,38+3,60+1,50+1,60+3,60)*0,98+2*(1,50+1,50)*0,98</t>
  </si>
  <si>
    <t>"m.č.3NPA.06 strop" +3,24</t>
  </si>
  <si>
    <t>"stěny" +(1,20+0,15+0,30+0,80+1,40+1,65+1,40)*0,98</t>
  </si>
  <si>
    <t>"m.č.3NPA.07 strop" +11,44</t>
  </si>
  <si>
    <t>"stěny" +(3,58+1,80+2,70+1,80+0,88)*0,98+2*(1,50+1,50)*0,98+3*2*(0,80+1,40)*0,98</t>
  </si>
  <si>
    <t>"m.č.3NPA.08 strop" +11,75</t>
  </si>
  <si>
    <t>"m.č.3NPA.09 strop" +17,28</t>
  </si>
  <si>
    <t>"m.č.3NPA.10 strop" +14,67</t>
  </si>
  <si>
    <t>"m.č.3NPA.11 strop" +28,19</t>
  </si>
  <si>
    <t>"stěny" +(5,08+5,55+5,08)*2,98-2*0,80*1,97</t>
  </si>
  <si>
    <t>"m.č.3NPA.12 strop" +26,99</t>
  </si>
  <si>
    <t>"stěny" +(5,08+2,08+1,10+2,97)*2,98-0,80*1,97</t>
  </si>
  <si>
    <t>"m.č.3NPA.13 strop" +17,69</t>
  </si>
  <si>
    <t>"stěny" +(3,88+4,65+3,88)*2,98-2*0,80*1,97</t>
  </si>
  <si>
    <t>"m.č.3NPA.14 strop" +19,49</t>
  </si>
  <si>
    <t>"stěny" +(3,88+5,050+3,88)*2,98-2*0,80*1,97</t>
  </si>
  <si>
    <t>"m.č.3NPA.15 strop" +26,78</t>
  </si>
  <si>
    <t>"stěny" +(3,88+6,75+3,88)*2,98-2*0,80*1,97</t>
  </si>
  <si>
    <t>"m.č.3NPA.16 strop" +15,09</t>
  </si>
  <si>
    <t>"stěny" +(3,88+3,90+3,88)*2,98-2*0,80*1,97</t>
  </si>
  <si>
    <t>"m.č.3NPA.17 strop" +17,69</t>
  </si>
  <si>
    <t>"stěny" +(3,88+4,60+3,88)*2,98-0,80*1,987</t>
  </si>
  <si>
    <t>"m.č.3NPA.18 strop" +29,27</t>
  </si>
  <si>
    <t>"stěny" +(5,40+2,18+0,50+3,88)*2,98-2*0,80*1,97</t>
  </si>
  <si>
    <t>"m.č.3NPA.19 strop" +13,01</t>
  </si>
  <si>
    <t>"stěny" +(4,90+2,65+4,90)*2,98-2*0,80*1,97</t>
  </si>
  <si>
    <t>"m.č.3NPA.20 strop" +14,94</t>
  </si>
  <si>
    <t>"stěny" +(4,90+3,30+4,90)*2,98</t>
  </si>
  <si>
    <t>"m.č.3NPA.21 strop" +17,30</t>
  </si>
  <si>
    <t>"stěny" +(4,98+3,45+4,98)*2,98-2*0,80*1,97</t>
  </si>
  <si>
    <t>"m.č.3NPA.22 strop" +15,20</t>
  </si>
  <si>
    <t>"stěny" +(1,55+0,60+3,22+3,45+4,98)*2,98-3*0,80*1,97</t>
  </si>
  <si>
    <t>"m.č.3NPA.23 strop" +21,46</t>
  </si>
  <si>
    <t>"stěny" +(4,98+4,50+3,22+0,60+1,65)*2,98-2*0,80*1,97</t>
  </si>
  <si>
    <t>"m.č.3NPA.24 strop" +19,35</t>
  </si>
  <si>
    <t>"stěny" +(4,98+3,99+4,98)*2,98-2*0,80*1,97</t>
  </si>
  <si>
    <t>"m.č.3NPA.25 strop" +15,68</t>
  </si>
  <si>
    <t>"stěny" +(1,75+0,60+3,22+2,40+4,98)*2,98-2*0,80*1,97</t>
  </si>
  <si>
    <t>"m.č.3NPA.26 strop" +30,66</t>
  </si>
  <si>
    <t>"stěny" +(6,20+4,20)*2,98-2*0,80*1,97</t>
  </si>
  <si>
    <t>"m.č.3NPA.27 strop" +41,85</t>
  </si>
  <si>
    <t>"stěny" +(6,20+7,20+4,20)*2,98-0,80*1,97</t>
  </si>
  <si>
    <t>"m.č.3NPA.28 strop" +41,85</t>
  </si>
  <si>
    <t>"stěny" +(5,80+11,37+5,80)*2,98-0,80*1,97-1,45*1,97</t>
  </si>
  <si>
    <t>"m.č.3NPA.29 strop" +5,17</t>
  </si>
  <si>
    <t>"stěny" +(3,90+1,10+3,90)*2,98-0,80*1,97-2*0,60*1,97</t>
  </si>
  <si>
    <t>"m.č.3NPA.30 strop" +4,72</t>
  </si>
  <si>
    <t>"stěny" +(1,54+1,05+0,80+0,10+0,80+1,54+3,40)*0,98+(1,00+3,40+1,00)*0,98</t>
  </si>
  <si>
    <t>"m.č.3NPA.31 strop" +5,17</t>
  </si>
  <si>
    <t>"stěny" +(2,22+2,30+2,22)*2,98-0,60*1,97</t>
  </si>
  <si>
    <t>"m.č.3NPA.32 strop" +3,16</t>
  </si>
  <si>
    <t>"stěny" +2*(1,58+2,00)*2,98-0,80*1,97</t>
  </si>
  <si>
    <t>"m.č.3NPA.33 strop" +21,00</t>
  </si>
  <si>
    <t>"stěny" +(5,80+2,30+1,25+1,45+4,64+3,90)*2,98-2*0,80*1,97</t>
  </si>
  <si>
    <t>"m.č.3NPA.34 strop" +12,88</t>
  </si>
  <si>
    <t>"stěny" +(2,40+1,00+0,70+2,80)*2,98-0,60*1,97</t>
  </si>
  <si>
    <t>"m.č.3NPA.35 strop" +14,37</t>
  </si>
  <si>
    <t>"stěny" +(3,00+1,00+1,00+2,90+3,92+3,90)*2,98-2*0,80*1,97</t>
  </si>
  <si>
    <t>"m.č.3NPA.36 strop" +11,32</t>
  </si>
  <si>
    <t>"stěny" +(3,90+2,94+3,90)*2,98-0,80*1,97</t>
  </si>
  <si>
    <t>"m.č.3NPA.37 strop" +164,94</t>
  </si>
  <si>
    <t>"stěny" +89,15*2,98-1*1,45*1,97+13*0,80*1,97</t>
  </si>
  <si>
    <t>"m.č.4NPA.01 strop" +17,82</t>
  </si>
  <si>
    <t>"m.č.4NPA.02 strop" +62,48</t>
  </si>
  <si>
    <t>"m.č.4NPA.05 strop" +16,25</t>
  </si>
  <si>
    <t>"m.č.4NPA.0,6 strop" +1,57</t>
  </si>
  <si>
    <t>"stěny" +(1,00+0,40+0,50+1,40+1,17)*0,98</t>
  </si>
  <si>
    <t>"m.č.4NPA.07 strop" +12,28</t>
  </si>
  <si>
    <t>"stěny" +(3,58+1,80+2,90+1,80+0,88)*0,98+2*(1,50+1,50)*0,98+3*2*(0,80+1,40)*0,98</t>
  </si>
  <si>
    <t>"m.č.4NPA.08 strop" +11,75</t>
  </si>
  <si>
    <t>"m.č.4NPA.09 strop" +18,14</t>
  </si>
  <si>
    <t>Demontáž lešení řadového trubkového lehkého s podlahami zatížení do 200 kg/m2 š do 1,2 m v do 25 m</t>
  </si>
  <si>
    <t>934515875</t>
  </si>
  <si>
    <t>Demontáž lešení řadového trubkového lehkého pracovního s podlahami s provozním zatížením tř. 3 do 200 kg/m2 šířky tř. W09 přes 0,9 do 1,2 m, výšky přes 10 do 25 m</t>
  </si>
  <si>
    <t>244</t>
  </si>
  <si>
    <t>944511111</t>
  </si>
  <si>
    <t>Montáž ochranné sítě z textilie z umělých vláken</t>
  </si>
  <si>
    <t>1089746526</t>
  </si>
  <si>
    <t>Montáž ochranné sítě zavěšené na konstrukci lešení z textilie z umělých vláken</t>
  </si>
  <si>
    <t>245</t>
  </si>
  <si>
    <t>944511211</t>
  </si>
  <si>
    <t>Příplatek k ochranné síti za první a ZKD den použití</t>
  </si>
  <si>
    <t>484146170</t>
  </si>
  <si>
    <t>Montáž ochranné sítě Příplatek za první a každý další den použití sítě k ceně -1111</t>
  </si>
  <si>
    <t>246</t>
  </si>
  <si>
    <t>944511811</t>
  </si>
  <si>
    <t>Demontáž ochranné sítě z textilie z umělých vláken</t>
  </si>
  <si>
    <t>1770798919</t>
  </si>
  <si>
    <t>Demontáž ochranné sítě zavěšené na konstrukci lešení z textilie z umělých vláken</t>
  </si>
  <si>
    <t>247</t>
  </si>
  <si>
    <t>949101111</t>
  </si>
  <si>
    <t>Lešení pomocné pro objekty pozemních staveb s lešeňovou podlahou v do 1,9 m zatížení do 150 kg/m2</t>
  </si>
  <si>
    <t>1143958720</t>
  </si>
  <si>
    <t>87 kusů panelů viz projektová dokumentace</t>
  </si>
  <si>
    <t>87*5*0,4</t>
  </si>
  <si>
    <t>275</t>
  </si>
  <si>
    <t>977151113</t>
  </si>
  <si>
    <t>Jádrové vrty diamantovými korunkami do D 50 mm do stavebních materiálů</t>
  </si>
  <si>
    <t>-751997588</t>
  </si>
  <si>
    <t>Jádrové vrty diamantovými korunkami do stavebních materiálů (železobetonu, betonu, cihel, obkladů, dlažeb, kamene) průměru přes 40 do 50 mm</t>
  </si>
  <si>
    <t>"odvrtání betonu" 0,4*4</t>
  </si>
  <si>
    <t>"pro vodovod" 30*0,32</t>
  </si>
  <si>
    <t>"pro vodovod" 15*0,15+15*0,30</t>
  </si>
  <si>
    <t>276</t>
  </si>
  <si>
    <t>977151122</t>
  </si>
  <si>
    <t>Jádrové vrty diamantovými korunkami do D 130 mm do stavebních materiálů</t>
  </si>
  <si>
    <t>1344125012</t>
  </si>
  <si>
    <t>Jádrové vrty diamantovými korunkami do stavebních materiálů (železobetonu, betonu, cihel, obkladů, dlažeb, kamene) průměru přes 120 do 130 mm</t>
  </si>
  <si>
    <t>"pro kanalizaci" 49*0,32</t>
  </si>
  <si>
    <t>277</t>
  </si>
  <si>
    <t>953961115</t>
  </si>
  <si>
    <t>Kotvy chemickým tmelem M 20 hl 170 mm do betonu, ŽB nebo kamene s vyvrtáním otvoru</t>
  </si>
  <si>
    <t>-117291891</t>
  </si>
  <si>
    <t>Kotvy chemické s vyvrtáním otvoru do betonu, železobetonu nebo tvrdého kamene tmel, velikost M 20, hloubka 170 mm</t>
  </si>
  <si>
    <t>87*5</t>
  </si>
  <si>
    <t>278</t>
  </si>
  <si>
    <t>132853200</t>
  </si>
  <si>
    <t>tyč ocelová žebírková, výztuž do betonu, zn.oceli BSt 500 D 20 mm</t>
  </si>
  <si>
    <t>34316396</t>
  </si>
  <si>
    <t>tyče ocelové žebírkové pro výztuž do betonu v tyčích značka oceli BSt 500 VOC - Ferona D 20 mm zn. BSt 500</t>
  </si>
  <si>
    <t>Poznámka k položce:
Hmotnost: 2,46 kg/m</t>
  </si>
  <si>
    <t>hmotnost 1,525 kg/m</t>
  </si>
  <si>
    <t>435*0,40*0,001525*1,1</t>
  </si>
  <si>
    <t>279</t>
  </si>
  <si>
    <t>953965113</t>
  </si>
  <si>
    <t>Kotevní šroub pro chemické kotvy  RE 500 + HAS M 8</t>
  </si>
  <si>
    <t>1151050396</t>
  </si>
  <si>
    <t>Kotvy chemické s vyvrtáním otvoru kotevní šrouby pro chemické kotvy, velikost M 8, délka Kotevní šroub pro chemické kotvy RE 500 + HAS M 8</t>
  </si>
  <si>
    <t>280</t>
  </si>
  <si>
    <t>977211113</t>
  </si>
  <si>
    <t>Řezání ŽB kcí hl do 420 mm stěnovou pilou do průměru výztuže 16 mm</t>
  </si>
  <si>
    <t>1650020428</t>
  </si>
  <si>
    <t>Řezání železobetonových konstrukcí stěnovou pilou do průměru řezané výztuže 16 mm hloubka řezu od 350 do 420 mm</t>
  </si>
  <si>
    <t>"dořezání" 0,4*4*2</t>
  </si>
  <si>
    <t>281</t>
  </si>
  <si>
    <t>978011141</t>
  </si>
  <si>
    <t>Otlučení vnitřních omítek MV nebo MVC stropů o rozsahu do 30 %</t>
  </si>
  <si>
    <t>1050586685</t>
  </si>
  <si>
    <t>Otlučení omítek vápenných nebo vápenocementových stěn, stropů vnitřních stropů, v rozsahu do 30 %</t>
  </si>
  <si>
    <t>249,52</t>
  </si>
  <si>
    <t>282</t>
  </si>
  <si>
    <t>978011161</t>
  </si>
  <si>
    <t>Otlučení vnitřních omítek MV nebo MVC stropů o rozsahu do 50 %</t>
  </si>
  <si>
    <t>-995397806</t>
  </si>
  <si>
    <t>Otlučení omítek vápenných nebo vápenocementových stěn, stropů vnitřních stropů, v rozsahu do 50 %</t>
  </si>
  <si>
    <t>283</t>
  </si>
  <si>
    <t>978013141</t>
  </si>
  <si>
    <t>Otlučení vnitřních omítek stěn MV nebo MVC stěn v rozsahu do 30 %</t>
  </si>
  <si>
    <t>753725181</t>
  </si>
  <si>
    <t>Otlučení omítek vápenných nebo vápenocementových stěn, stropů vnitřních stěn s vyškrabáním spar, s očištěním zdiva, v rozsahu do 30 %</t>
  </si>
  <si>
    <t>284</t>
  </si>
  <si>
    <t>978013161</t>
  </si>
  <si>
    <t>Otlučení vnitřních omítek stěn MV nebo MVC stěn v rozsahu do 50 %</t>
  </si>
  <si>
    <t>-528479074</t>
  </si>
  <si>
    <t>Otlučení omítek vápenných nebo vápenocementových stěn, stropů vnitřních stěn s vyškrabáním spar, s očištěním zdiva, v rozsahu do 50 %</t>
  </si>
  <si>
    <t>285</t>
  </si>
  <si>
    <t>978013191</t>
  </si>
  <si>
    <t>Otlučení vnitřních omítek stěn MV nebo MVC stěn v rozsahu do 100 %</t>
  </si>
  <si>
    <t>1433088276</t>
  </si>
  <si>
    <t>Otlučení omítek vápenných nebo vápenocementových stěn, stropů vnitřních stěn s vyškrabáním spar, s očištěním zdiva, v rozsahu do 100 %</t>
  </si>
  <si>
    <t>286</t>
  </si>
  <si>
    <t>978023478</t>
  </si>
  <si>
    <t>Ochrana konstrukcí vč.schodiště</t>
  </si>
  <si>
    <t>-267006838</t>
  </si>
  <si>
    <t>(640,14*4+758,38+329,65)/3</t>
  </si>
  <si>
    <t>287</t>
  </si>
  <si>
    <t>978023479</t>
  </si>
  <si>
    <t>Odstranění ochrany konstrukcí vč.schodiště</t>
  </si>
  <si>
    <t>-333074823</t>
  </si>
  <si>
    <t>288</t>
  </si>
  <si>
    <t>978023481</t>
  </si>
  <si>
    <t>Ochrana podlahové konstrukce před poškozením těžkou mechanizací vrtací techniky</t>
  </si>
  <si>
    <t>-2074376041</t>
  </si>
  <si>
    <t>(640,14+758,38+329,65)/2</t>
  </si>
  <si>
    <t>289</t>
  </si>
  <si>
    <t>997013001</t>
  </si>
  <si>
    <t>Vyklizení ulehlé suti z prostorů do 15 m2 s naložením z hl do 2 m</t>
  </si>
  <si>
    <t>-170370027</t>
  </si>
  <si>
    <t>Vyklizení ulehlé suti na vzdálenost do 3 m od okraje vyklízeného prostoru nebo s naložením na dopravní prostředek z prostorů o půdorysné ploše do 15 m2 z výšky (hloubky) do 2 m</t>
  </si>
  <si>
    <t>640,14/6*0,2</t>
  </si>
  <si>
    <t>290</t>
  </si>
  <si>
    <t>997013117</t>
  </si>
  <si>
    <t>Vnitrostaveništní doprava suti a vybouraných hmot pro budovy v do 24 m s použitím mechanizace</t>
  </si>
  <si>
    <t>275825963</t>
  </si>
  <si>
    <t>Vnitrostaveništní doprava suti a vybouraných hmot vodorovně do 50 m svisle s použitím mechanizace pro budovy a haly výšky přes 21 do 24 m</t>
  </si>
  <si>
    <t>291</t>
  </si>
  <si>
    <t>997013219</t>
  </si>
  <si>
    <t>Příplatek k vnitrostaveništní dopravě suti a vybouraných hmot za zvětšenou dopravu suti ZKD 10 m</t>
  </si>
  <si>
    <t>-325588377</t>
  </si>
  <si>
    <t>Vnitrostaveništní doprava suti a vybouraných hmot vodorovně do 50 m Příplatek k cenám -3111 až -3217 za zvětšenou vodorovnou dopravu přes vymezenou dopravní vzdálenost za každých dalších i započatých 10 m</t>
  </si>
  <si>
    <t>945,105*2 'Přepočtené koeficientem množství</t>
  </si>
  <si>
    <t>292</t>
  </si>
  <si>
    <t>997013501</t>
  </si>
  <si>
    <t>Odvoz suti na skládku a vybouraných hmot nebo meziskládku do 1 km se složením</t>
  </si>
  <si>
    <t>-904295537</t>
  </si>
  <si>
    <t>Odvoz suti a vybouraných hmot na skládku nebo meziskládku se složením, na vzdálenost do 1 km</t>
  </si>
  <si>
    <t>293</t>
  </si>
  <si>
    <t>997013509</t>
  </si>
  <si>
    <t>Příplatek k odvozu suti a vybouraných hmot na skládku ZKD 1 km přes 1 km</t>
  </si>
  <si>
    <t>-1611808901</t>
  </si>
  <si>
    <t>Odvoz suti a vybouraných hmot na skládku nebo meziskládku se složením, na vzdálenost Příplatek k ceně za každý další i započatý 1 km přes 1 km</t>
  </si>
  <si>
    <t>945,105*9 'Přepočtené koeficientem množství</t>
  </si>
  <si>
    <t>294</t>
  </si>
  <si>
    <t>997013804</t>
  </si>
  <si>
    <t>Poplatek za uložení stavebního odpadu ze skla na skládce (skládkovné)</t>
  </si>
  <si>
    <t>-1159860248</t>
  </si>
  <si>
    <t>Poplatek za uložení stavebního odpadu na skládce (skládkovné) ze  skla</t>
  </si>
  <si>
    <t>63,567+6,57</t>
  </si>
  <si>
    <t>295</t>
  </si>
  <si>
    <t>997013833</t>
  </si>
  <si>
    <t>Poplatek za uložení stavebního směsného odpadu na skládce (skládkovné)</t>
  </si>
  <si>
    <t>428011373</t>
  </si>
  <si>
    <t>Poplatek za uložení stavebního odpadu na skládce (skládkovné) Poplatek za uložení stavebního směsného odpadu na skládce (skládkovné)</t>
  </si>
  <si>
    <t>945,105-70,137</t>
  </si>
  <si>
    <t>296</t>
  </si>
  <si>
    <t>998017003</t>
  </si>
  <si>
    <t>Přesun hmot s omezením mechanizace pro budovy v do 24 m</t>
  </si>
  <si>
    <t>-1940800364</t>
  </si>
  <si>
    <t>Přesun hmot pro budovy občanské výstavby, bydlení, výrobu a služby s omezením mechanizace vodorovná dopravní vzdálenost do 100 m pro budovy s jakoukoliv nosnou konstrukcí výšky přes 12 do 24 m</t>
  </si>
  <si>
    <t>297</t>
  </si>
  <si>
    <t>711121131</t>
  </si>
  <si>
    <t>Provedení izolace proti zemní vlhkosti vodorovné za horka nátěrem asfaltovým</t>
  </si>
  <si>
    <t>426500689</t>
  </si>
  <si>
    <t>Provedení izolace proti zemní vlhkosti natěradly a tmely za horka na ploše vodorovné V nátěrem asfaltovým</t>
  </si>
  <si>
    <t>"m.č. 1NPB.17" +72,03</t>
  </si>
  <si>
    <t>298</t>
  </si>
  <si>
    <t>111631502</t>
  </si>
  <si>
    <t>lak asfaltový  sudy (0,0015 t/m2)</t>
  </si>
  <si>
    <t>1733698567</t>
  </si>
  <si>
    <t>72,03*0,0015</t>
  </si>
  <si>
    <t>299</t>
  </si>
  <si>
    <t>711141559</t>
  </si>
  <si>
    <t>Provedení izolace proti zemní vlhkosti pásy přitavením vodorovné NAIP</t>
  </si>
  <si>
    <t>1853348637</t>
  </si>
  <si>
    <t>Provedení izolace proti zemní vlhkosti pásy přitavením NAIP na ploše vodorovné V</t>
  </si>
  <si>
    <t>"m.č. 1NPB.17" +72,03*2</t>
  </si>
  <si>
    <t>300</t>
  </si>
  <si>
    <t>629111072</t>
  </si>
  <si>
    <t>special mineral pás modif. podkladní</t>
  </si>
  <si>
    <t>1681315262</t>
  </si>
  <si>
    <t>special mineral pás modif.</t>
  </si>
  <si>
    <t>+72,03*1,15</t>
  </si>
  <si>
    <t>301</t>
  </si>
  <si>
    <t>628321320</t>
  </si>
  <si>
    <t>pás těžký asfaltovaný  (V60S35)</t>
  </si>
  <si>
    <t>CS ÚRS 2009 02</t>
  </si>
  <si>
    <t>-1772790641</t>
  </si>
  <si>
    <t>pásy asfaltované těžké vložka skleněná rohož role 10 m2</t>
  </si>
  <si>
    <t>72,03*1,2 'Přepočtené koeficientem množství</t>
  </si>
  <si>
    <t>302</t>
  </si>
  <si>
    <t>711193121</t>
  </si>
  <si>
    <t>Izolace proti zemní vlhkosti na vodorovné ploše těsnicí kaší</t>
  </si>
  <si>
    <t>-329652013</t>
  </si>
  <si>
    <t>Izolace proti zemní vlhkosti ostatní  těsnicí kaší  na ploše vodorovné V</t>
  </si>
  <si>
    <t>64*2 'Přepočtené koeficientem množství</t>
  </si>
  <si>
    <t>303</t>
  </si>
  <si>
    <t>-258612620</t>
  </si>
  <si>
    <t>304</t>
  </si>
  <si>
    <t>721141108</t>
  </si>
  <si>
    <t>Zdravotechnika - vnitřní kanalizace</t>
  </si>
  <si>
    <t>-37142184</t>
  </si>
  <si>
    <t>305</t>
  </si>
  <si>
    <t>722110119</t>
  </si>
  <si>
    <t>Zdravotechnika - vnitřní vodovod</t>
  </si>
  <si>
    <t>-194012280</t>
  </si>
  <si>
    <t>306</t>
  </si>
  <si>
    <t>725111233</t>
  </si>
  <si>
    <t>Zdravotechnika - zařizovací předměty</t>
  </si>
  <si>
    <t>soubor</t>
  </si>
  <si>
    <t>1153859588</t>
  </si>
  <si>
    <t>307</t>
  </si>
  <si>
    <t>740100100</t>
  </si>
  <si>
    <t>Elektroinstalace silnoproud, hromosvody</t>
  </si>
  <si>
    <t>1105261096</t>
  </si>
  <si>
    <t>308</t>
  </si>
  <si>
    <t>740200100</t>
  </si>
  <si>
    <t>852773031</t>
  </si>
  <si>
    <t>309</t>
  </si>
  <si>
    <t>750100100</t>
  </si>
  <si>
    <t>"stěny" +(5,08+3,60+5,08)*2,98-0,80*1,97</t>
  </si>
  <si>
    <t>"m.č.4NPA.10 strop" +14,14</t>
  </si>
  <si>
    <t>"stěny" +(5,08+2,80+5,08)*2,98-0,80*1,97</t>
  </si>
  <si>
    <t>"m.č.4NPA.11 strop" +27,88</t>
  </si>
  <si>
    <t>"stěny" +(5,08+6,00+5,08)*2,98-0,80*1,97</t>
  </si>
  <si>
    <t>"stěny" +(5,08+2,08+0,90+5,08)*2,98-2*0,80*1,97</t>
  </si>
  <si>
    <t>"m.č.4NPA.13 strop" +17,90</t>
  </si>
  <si>
    <t>"stěny" +(3,88+4,65+3,88)*2,98-3*0,80*1,97</t>
  </si>
  <si>
    <t>"stěny" +(3,88+4,65+3,88)*2,98-0,80*1,97</t>
  </si>
  <si>
    <t>"stěny" +(3,88+6,75+3,88)*2,98-0,80*1,97</t>
  </si>
  <si>
    <t>"stěny" +(3,88+5,06+3,88)*2,98-2*0,80*1,97</t>
  </si>
  <si>
    <t>"stěny" +(3,88+3,40+3,88)*2,98-2*0,80*1,97</t>
  </si>
  <si>
    <t>"m.č.4NPA.18 strop" +29,29</t>
  </si>
  <si>
    <t>"stěny" +(5,40+1,10+0,30+3,88)*2,98-0,80*1,97</t>
  </si>
  <si>
    <t>"stěny" +(4,92+2,60+4,92)*2,98-0,80*1,97</t>
  </si>
  <si>
    <t>"m.č.4NPA.20 strop" +80,90</t>
  </si>
  <si>
    <t>"stěny" +38,90*2,98-8*0,80*1,97</t>
  </si>
  <si>
    <t>"m.č.4NPA.21 strop" +14,94</t>
  </si>
  <si>
    <t>"m.č.4NPA.24 strop" +26,51</t>
  </si>
  <si>
    <t>"stěny" +(5,18+5,15+5,18)*2,98-0,80*1,97</t>
  </si>
  <si>
    <t>"m.č.4NPA.28 strop" +28,80</t>
  </si>
  <si>
    <t>"m.č.4NPA.31 strop" +28,80</t>
  </si>
  <si>
    <t>"stěny" +(4,20+6,10)*2,98</t>
  </si>
  <si>
    <t>"stěny" +2*(3,00+1,65)*2,98-0,80*1,97+(4,35+3,00+4,35)*2,98-0,80*1,97</t>
  </si>
  <si>
    <t>"m.č.4NPA.35 strop" +20,23</t>
  </si>
  <si>
    <t>"stěny" +(6,10+3,30+6,10)*2,98-0,80*1,97</t>
  </si>
  <si>
    <t>"m.č.4NPA.36 strop" +20,14</t>
  </si>
  <si>
    <t>"m.č.4NPA.37 strop" +18,18</t>
  </si>
  <si>
    <t>"stěny" +(6,10+3,30+6,10)*2,98-2*0,80*1,97</t>
  </si>
  <si>
    <t>"stěny" +(6,10+4,62+6,10)*2,98-2*0,80*1,97</t>
  </si>
  <si>
    <t>"m.č.4NPA.39 strop" +20,58</t>
  </si>
  <si>
    <t>"stěny" +(6,10+3,40+6,10)*2,98-0,80*1,97</t>
  </si>
  <si>
    <t>"m.č.4NPA.40 strop" +19,50</t>
  </si>
  <si>
    <t>"stěny" +(4,00+5,08+4,00)*2,98-0,80*1,97</t>
  </si>
  <si>
    <t>"m.č.4NPA.41 strop" +13,79</t>
  </si>
  <si>
    <t>"m.č.4NPA.43 strop" +37,02</t>
  </si>
  <si>
    <t>"stěny" +(4,00+5,00+1,10+0,60+1,10+2,70+0,45+1,10)*2,98-3*0,80*1,97</t>
  </si>
  <si>
    <t>"m.č.4NPA.44 strop" +11,71</t>
  </si>
  <si>
    <t>"stěny" +(4,00+2,94+4,00)*2,98-2*0,80*1,97</t>
  </si>
  <si>
    <t>"m.č.4NPA.45 strop" +80,90</t>
  </si>
  <si>
    <t>"stěny" +46,25*2,98-(2*1,60*1,97+11*0,80*1,97)</t>
  </si>
  <si>
    <t>452</t>
  </si>
  <si>
    <t>786612201</t>
  </si>
  <si>
    <t>Demontáž pro zpětnou montáž stávajících vertikálních látkových žaluzií</t>
  </si>
  <si>
    <t>883541020</t>
  </si>
  <si>
    <t>1596,338+342,036</t>
  </si>
  <si>
    <t>453</t>
  </si>
  <si>
    <t>786612202</t>
  </si>
  <si>
    <t>Včištění stávajících vertikálních látkových žaluzií</t>
  </si>
  <si>
    <t>-1795183360</t>
  </si>
  <si>
    <t>454</t>
  </si>
  <si>
    <t>786612203</t>
  </si>
  <si>
    <t>Vyspravení stávajících vertikálních látkových žaluzií</t>
  </si>
  <si>
    <t>-1416625297</t>
  </si>
  <si>
    <t>455</t>
  </si>
  <si>
    <t>786612204</t>
  </si>
  <si>
    <t>Montáž a seřízení vertikálních látkových žaluzií s doplnění do 10 procent</t>
  </si>
  <si>
    <t>-222669733</t>
  </si>
  <si>
    <t>456</t>
  </si>
  <si>
    <t>553462010</t>
  </si>
  <si>
    <t>žaluzie vertikální látkové interiérové</t>
  </si>
  <si>
    <t>613549533</t>
  </si>
  <si>
    <t>1938,374*0,05 'Přepočtené koeficientem množství</t>
  </si>
  <si>
    <t>457</t>
  </si>
  <si>
    <t>786681803</t>
  </si>
  <si>
    <t>Demontáž skládacích stěn jednodílných nebo dvoudílných typu Variant nebo Universal přes 7 m2</t>
  </si>
  <si>
    <t>1053990248</t>
  </si>
  <si>
    <t>"m.č.1NPB.01" (5*0,90*2,10)*4</t>
  </si>
  <si>
    <t>458</t>
  </si>
  <si>
    <t>998786103</t>
  </si>
  <si>
    <t>Přesun hmot tonážní pro čalounické úpravy v objektech v do 24 m</t>
  </si>
  <si>
    <t>18280694</t>
  </si>
  <si>
    <t>Přesun hmot pro čalounické úpravy stanovený z hmotnosti přesunovaného materiálu vodorovná dopravní vzdálenost do 50 m v objektech výšky (hloubky) přes 12 do 24 m</t>
  </si>
  <si>
    <t>459</t>
  </si>
  <si>
    <t>331030330</t>
  </si>
  <si>
    <t>Výměna ovládání a řídící jednotky osobního výtahu</t>
  </si>
  <si>
    <t>-2076001852</t>
  </si>
  <si>
    <t>viz projektová dokumentace D.1.1.1. technická zpráva</t>
  </si>
  <si>
    <t>Pozice</t>
  </si>
  <si>
    <t>Množ.</t>
  </si>
  <si>
    <t>Mn.</t>
  </si>
  <si>
    <t>Cena [Kč]</t>
  </si>
  <si>
    <t>jed.</t>
  </si>
  <si>
    <t>jednotková cena</t>
  </si>
  <si>
    <t>1.PP + 1.NP + 2.NP + 3.NP + 4.NP</t>
  </si>
  <si>
    <t xml:space="preserve">Potrubí HT odpadní  DN 50 x 1,8 mm </t>
  </si>
  <si>
    <t xml:space="preserve">0 + 30,0 + 15,0 +21,0 + 10,0 </t>
  </si>
  <si>
    <t xml:space="preserve">Potrubí HT odpadní  DN 75 x 1,9 mm </t>
  </si>
  <si>
    <t>10,0 + 38,0 + 18,0 +12,0 + 7,0</t>
  </si>
  <si>
    <t xml:space="preserve">Potrubí HT odpadní  DN 110 x 2,7 mm </t>
  </si>
  <si>
    <t>14,0 + 70,0 +40,00 +33,0 + 16,0</t>
  </si>
  <si>
    <t xml:space="preserve">Potrubí HT odpadní  DN 125 x 3,1 mm </t>
  </si>
  <si>
    <t xml:space="preserve">16,0 + 14,0 +12,0 +13,0 +5,0 </t>
  </si>
  <si>
    <t xml:space="preserve">Potrubí HT odpadní  DN 160 x 3,9 mm </t>
  </si>
  <si>
    <t>6,0 + 0 + 0 +0 + 0</t>
  </si>
  <si>
    <t xml:space="preserve">Potrubí PVC SN4 odpadní  DN 110 x 3,2 mm </t>
  </si>
  <si>
    <t>0 + 30,0 + 0 +0 + 0</t>
  </si>
  <si>
    <t xml:space="preserve">Závěsy a objímky na podv.potrubí do DN 200 dl.potr. </t>
  </si>
  <si>
    <t xml:space="preserve">Vyvedení odpadních výpustek D 50 </t>
  </si>
  <si>
    <t>0 + 16,0 + 7,0 +8,0 +5,0</t>
  </si>
  <si>
    <t xml:space="preserve">Vyvedení odpadních výpustek D 110 </t>
  </si>
  <si>
    <t>0 + 16,0 +10, 0 +6,0 + 7,0</t>
  </si>
  <si>
    <t xml:space="preserve">Zkouška těsnosti kanalizace vodou DN 200 </t>
  </si>
  <si>
    <t>46,0 + 182,0 + 85,0 +79,0 + 38,0</t>
  </si>
  <si>
    <t>Napojení na stáv. kanal. do DN 150</t>
  </si>
  <si>
    <t>4,0 + 17,0 +1, 0 +2,0 + 5,0</t>
  </si>
  <si>
    <t xml:space="preserve">Demontáž potrubí litinového DN 50 (vč. tvarovek) </t>
  </si>
  <si>
    <t>0+30,0+15,0+21,0+22,0</t>
  </si>
  <si>
    <t xml:space="preserve">Demontáž potrubí litinového DN 70 (vč. tvarovek) </t>
  </si>
  <si>
    <t>10,0+40,0+18,0+12,0+7,0</t>
  </si>
  <si>
    <t xml:space="preserve">Demontáž potrubí litinového DN 100 (vč. tvarovek)   </t>
  </si>
  <si>
    <t>14,0+64,0+40,0+33,0+29,0</t>
  </si>
  <si>
    <t xml:space="preserve">Demontáž potrubí litinového DN 125 (vč. tvarovek) </t>
  </si>
  <si>
    <t>16,0+14,0+12,0+13,0+6,0</t>
  </si>
  <si>
    <t xml:space="preserve">Demontáž potrubí litinového DN 150 (vč. tvarovek) </t>
  </si>
  <si>
    <t>6,0+0+0+0+0</t>
  </si>
  <si>
    <t>Zaslepení kanalizace do DN 100</t>
  </si>
  <si>
    <t>0+4+22+20,0+27</t>
  </si>
  <si>
    <t>Vnitrostav. přesun vybouraných hmot - kanalizace</t>
  </si>
  <si>
    <t>7,402</t>
  </si>
  <si>
    <t>Odvoz, uložení na skládku vybouraných hmot - kanalizace</t>
  </si>
  <si>
    <t>Skládkovné vybouraných hmot - kanalizace</t>
  </si>
  <si>
    <t xml:space="preserve">Přesun hmot pro vnitřní kanalizaci, výšky do 24 m </t>
  </si>
  <si>
    <t>%</t>
  </si>
  <si>
    <t>Zdravotechnika -  KANALIZACE</t>
  </si>
  <si>
    <t>Potrubí z PP-R-PN 20, (DN 15) ,D20x2,8  (Plast+Al)</t>
  </si>
  <si>
    <t>2,0+93,0+68,0+57,0+39,0</t>
  </si>
  <si>
    <t>Potrubí z PP-R-PN 20, (DN 20), D25x3,5  (Plast+Al)</t>
  </si>
  <si>
    <t>26,0+83,0+23,0+8,0+5,0</t>
  </si>
  <si>
    <t>Potrubí z PP-R-PN 20, (DN 25), D32x4,4 (Plast+Al)</t>
  </si>
  <si>
    <t>16,0+84,0+38,0+34,0+42,0</t>
  </si>
  <si>
    <t>Potrubí z PP-R-PN 20,(DN 32), D40x5,5  (Plast+Al)</t>
  </si>
  <si>
    <t>18,0+20,0+31,0+7,0+7,0</t>
  </si>
  <si>
    <t>Potrubí z PP-R-PN 20, (DN 40), D50x6,9  (Plast+Al)</t>
  </si>
  <si>
    <t>16,0+37,0+6,0+6,0+6,0</t>
  </si>
  <si>
    <t>Potrubí z PP-R-PN 20, (DN 50), D63x8,6 (Plast+Al)</t>
  </si>
  <si>
    <t>56,0++12,0+12,0+12,0+12,0</t>
  </si>
  <si>
    <t>Izolace potrubí návl.- pro D 20  tl.9 mm</t>
  </si>
  <si>
    <t>0,0+58,0+33,0+29,0+21,0</t>
  </si>
  <si>
    <t>Izolace potrubí návl.- pro D 25  tl.9 mm</t>
  </si>
  <si>
    <t>2,0+30,0+8,0+4,0+2,0</t>
  </si>
  <si>
    <t>Izolace potrubí návl.- pro D 32  tl.9 mm</t>
  </si>
  <si>
    <t>0,0+49,0+28,0+22,0+28,0</t>
  </si>
  <si>
    <t>Izolace potrubí návl.- pro D 40  tl.9 mm</t>
  </si>
  <si>
    <t>12,0+12,0+19,0+7,0+7,0</t>
  </si>
  <si>
    <t>Izolace potrubí návl.- pro D 50  tl.9 mm</t>
  </si>
  <si>
    <t>Izolace potrubí návl.- pro D 63  tl.9 mm</t>
  </si>
  <si>
    <t>56,0+12,0+12,0+12,0+12,0</t>
  </si>
  <si>
    <t>Izolace potrubí návl. - pro (C+TV) D 20 tl.20 mm</t>
  </si>
  <si>
    <t>2,0+35,0+35,0+28,0+18,0</t>
  </si>
  <si>
    <t>Izolace potrubí návl.- pro (C+TV) D25  tl.20 mm</t>
  </si>
  <si>
    <t>24,0+53,0+15,0+4,0+3,0</t>
  </si>
  <si>
    <t>Izolace potrubí návl.- pro (C+TV) D 32  tl.30 mm</t>
  </si>
  <si>
    <t>16,0+35,0+10,0+12,0+14,0</t>
  </si>
  <si>
    <t>Izolace potrubí návl.- pro (C+TV) D 40  tl.40mm</t>
  </si>
  <si>
    <t>6,0+8,0+12,0+0,0+0,0</t>
  </si>
  <si>
    <t xml:space="preserve">Kohout kulový,2xvnitřní záv. DN 1/2" </t>
  </si>
  <si>
    <t>0+5+0+2+0</t>
  </si>
  <si>
    <t xml:space="preserve">Kohout kulový,2xvnitřní záv. DN 3/4" </t>
  </si>
  <si>
    <t>0+2+0+2+0</t>
  </si>
  <si>
    <t xml:space="preserve">Kohout kulový,2xvnitřní záv. DN 1" </t>
  </si>
  <si>
    <t>0+0+1+1+4</t>
  </si>
  <si>
    <t>Kohout kulový,2xvnitřní záv. DN 6/4"</t>
  </si>
  <si>
    <t>0+0+2+2+2</t>
  </si>
  <si>
    <t>Kohout kulový s vypouštěním, DN 1/2"</t>
  </si>
  <si>
    <t>1+0+0+0+0</t>
  </si>
  <si>
    <t>Kohout kulový s vypouštěním, DN 3/4"</t>
  </si>
  <si>
    <t>5+1+0+0+0</t>
  </si>
  <si>
    <t>Kohout kulový s vypouštěním, DN 1"</t>
  </si>
  <si>
    <t>2+0+0+0+0</t>
  </si>
  <si>
    <t>Kohout kulový s vypouštěním, DN 5/4"</t>
  </si>
  <si>
    <t>4+2+0+0+0</t>
  </si>
  <si>
    <t>Kohout kulový s vypouštěním, DN 6/4"</t>
  </si>
  <si>
    <t>Kohout kulový s vypouštěním, DN 2"</t>
  </si>
  <si>
    <t>2,0 + 0 + 0 + 0 + 0</t>
  </si>
  <si>
    <t>Ventil regulační (cirkulace), DN1/ 2"</t>
  </si>
  <si>
    <t>1,0 + 0 + 0 + 0 + 0</t>
  </si>
  <si>
    <t>Ventil regulační (cirkulace), DN3/4"</t>
  </si>
  <si>
    <t>1+1+0+0+0</t>
  </si>
  <si>
    <t>Ventil regulační (cirkulace), DN1"</t>
  </si>
  <si>
    <t xml:space="preserve">Vyvedení a upevnění výpustek DN 15 </t>
  </si>
  <si>
    <t>0+34,0+17,0+16,0+13,0</t>
  </si>
  <si>
    <t xml:space="preserve">Vyvedení a upevnění výpustek DN 20 </t>
  </si>
  <si>
    <t>0+13,0+8,0+6,0+6,0</t>
  </si>
  <si>
    <t xml:space="preserve">Závěsy a objímky na podv.potrubí , dl.potr. </t>
  </si>
  <si>
    <t>Napojení na stáv. vodovod do DN 50</t>
  </si>
  <si>
    <t>18+11+2+2+8</t>
  </si>
  <si>
    <t xml:space="preserve">Proplach a dezinfekce vodovod.potrubí DN 50 </t>
  </si>
  <si>
    <t>134,0+329,0+178,0+124,0+111,0</t>
  </si>
  <si>
    <t xml:space="preserve">Zkouška tlaku potrubí  do DN50 </t>
  </si>
  <si>
    <t>Demontáž potrubí ocelových závitových DN 50 (vč.tvarovek)</t>
  </si>
  <si>
    <t>134,0+260,0+178,0+124,0+144,0</t>
  </si>
  <si>
    <t>Zaslepení vodovodu do DN 50</t>
  </si>
  <si>
    <t>0+11+44+40,0+52,0</t>
  </si>
  <si>
    <t>5,88</t>
  </si>
  <si>
    <t xml:space="preserve">Přesun hmot pro vnitřní vodovod, výšky do 24 m </t>
  </si>
  <si>
    <t>Zdravotechnika -  vodovod</t>
  </si>
  <si>
    <t xml:space="preserve">Klozet keramický, kotven. k podlaze, pro připojení tlačného splachovače,  včetně , sedátka, přípoj. had.,  a připojov. a kotvících prvků, vč.montáže   - komplet  </t>
  </si>
  <si>
    <t>0+13+8+6+6</t>
  </si>
  <si>
    <t xml:space="preserve">Umývadlo keram.  +umývadl. sifon plast, včetně připoj. had., připojov. a kotvících  prvků,    -(komplet ) </t>
  </si>
  <si>
    <t>0+13+5+4+3</t>
  </si>
  <si>
    <t xml:space="preserve">Montáž umyvadel do zdiva </t>
  </si>
  <si>
    <t>0+14+5+4+3</t>
  </si>
  <si>
    <t>Vybavení pro umyv.,  umyv. sifon plast., připoj. had., připojov. a kotvící prvky(dod+montáž)</t>
  </si>
  <si>
    <t>0+1+0+0+0</t>
  </si>
  <si>
    <t xml:space="preserve">Sprch. vanička 1000/750, sifon, včet. přední posuv. zástěny, včetně připojovacích a kotvících prvků </t>
  </si>
  <si>
    <t>0+0+0+1+0</t>
  </si>
  <si>
    <t xml:space="preserve">Montáž sprchových mís a vaniček </t>
  </si>
  <si>
    <t>0+0+0+01+0</t>
  </si>
  <si>
    <t xml:space="preserve">Výlevka keram.  (včet. horní nádržky),propoj.potr.nádr.,přípoj.had. nádrž., včetně kotvících a připoj. prvků -komplet </t>
  </si>
  <si>
    <t>0+2+2+0+1</t>
  </si>
  <si>
    <t>Montáž výlevky</t>
  </si>
  <si>
    <t xml:space="preserve">Umývátko keram.  +umývadl. sifon plast, včetně připoj. had., připojov. a kotvících  prvků,    -(komplet ) </t>
  </si>
  <si>
    <t xml:space="preserve">Montáž umývátek do zdiva </t>
  </si>
  <si>
    <t>Montáž , připojení kuchyňského dřezu</t>
  </si>
  <si>
    <t>0+1+1+2+2</t>
  </si>
  <si>
    <t xml:space="preserve">Montáž pisoáru </t>
  </si>
  <si>
    <t>0+5+3+3+3</t>
  </si>
  <si>
    <t>Montáž automat.splach pro pisoár, včet. el. zdroje(dod.+mont.)</t>
  </si>
  <si>
    <t>0+0+1+0+0</t>
  </si>
  <si>
    <t>0+7+0+0+0</t>
  </si>
  <si>
    <t>Vpusť podlahová DN 100, se zápach uzávěrou funkční i při nedost. vody, nerez mříž, dod. + mont.</t>
  </si>
  <si>
    <t>Ventilační hlavice DN 125 (dod.+ mont.)</t>
  </si>
  <si>
    <t>0+32+16+14+11</t>
  </si>
  <si>
    <t>Dvířka plast.300 x 300 mm  (dod. +mont.)</t>
  </si>
  <si>
    <t>0+1+2+4+2</t>
  </si>
  <si>
    <t xml:space="preserve">Demontáž klozetů  </t>
  </si>
  <si>
    <t>0+14+8+6+9</t>
  </si>
  <si>
    <t xml:space="preserve">Demontáž sprchových kabin bez výtokových armatur </t>
  </si>
  <si>
    <t>0+1+0+1+3</t>
  </si>
  <si>
    <t xml:space="preserve">Demontáž umyvadel bez výtokových armatur </t>
  </si>
  <si>
    <t>0+15+28+25+26</t>
  </si>
  <si>
    <t>klika a knoflík se štíty pro vložku 26104</t>
  </si>
  <si>
    <t>-1863737836</t>
  </si>
  <si>
    <t>351</t>
  </si>
  <si>
    <t>549141000</t>
  </si>
  <si>
    <t>kování bezpečnostní Rostex, knoflík-klika R 802 Cr</t>
  </si>
  <si>
    <t>784652849</t>
  </si>
  <si>
    <t>352</t>
  </si>
  <si>
    <t>766691914</t>
  </si>
  <si>
    <t>Vyvěšení nebo zavěšení dřevěných křídel dveří pl do 2 m2</t>
  </si>
  <si>
    <t>321185534</t>
  </si>
  <si>
    <t>Ostatní práce vyvěšení nebo zavěšení křídel s případným uložením a opětovným zavěšením po provedení stavebních změn dřevěných dveřních, plochy do 2 m2</t>
  </si>
  <si>
    <t>353</t>
  </si>
  <si>
    <t>766694115</t>
  </si>
  <si>
    <t xml:space="preserve">Montáž parapetních desek dřevěných, laminovaných šířka do 300 mm </t>
  </si>
  <si>
    <t>202256018</t>
  </si>
  <si>
    <t>Montáž ostatních truhlářských konstrukcí parapetních desek šířky do 300 mm, délky Montáž parapetních desek dřevěných, laminovaných šířka do 300 mm</t>
  </si>
  <si>
    <t>"T1" 193</t>
  </si>
  <si>
    <t>"T5" 25</t>
  </si>
  <si>
    <t>"T6" 20</t>
  </si>
  <si>
    <t>"T7" 4</t>
  </si>
  <si>
    <t>354</t>
  </si>
  <si>
    <t>607941010</t>
  </si>
  <si>
    <t>deska parapetní dřevotřísková vnitřní  0,2 x 1 m</t>
  </si>
  <si>
    <t>259507430</t>
  </si>
  <si>
    <t>242*1,1 'Přepočtené koeficientem množství</t>
  </si>
  <si>
    <t>355</t>
  </si>
  <si>
    <t>607941210</t>
  </si>
  <si>
    <t>koncovka PVC k parapetním deskám 600 mm</t>
  </si>
  <si>
    <t>-1581783841</t>
  </si>
  <si>
    <t>87,7720207253886*2 'Přepočtené koeficientem množství</t>
  </si>
  <si>
    <t>356</t>
  </si>
  <si>
    <t>766694124</t>
  </si>
  <si>
    <t>Montáž parapetních desek dřevěných, laminovaných šířky přes 30 cm délky přes 2,6 m</t>
  </si>
  <si>
    <t>1235323549</t>
  </si>
  <si>
    <t>Montáž ostatních truhlářských konstrukcí parapetních desek šířky přes 300 mm, délky přes 2600 mm</t>
  </si>
  <si>
    <t>357</t>
  </si>
  <si>
    <t>607941040</t>
  </si>
  <si>
    <t>deska parapetní dřevotřísková vnitřní  0,34 x 1 m</t>
  </si>
  <si>
    <t>1655299987</t>
  </si>
  <si>
    <t>2,8*1,1 'Přepočtené koeficientem množství</t>
  </si>
  <si>
    <t>358</t>
  </si>
  <si>
    <t>-1082662862</t>
  </si>
  <si>
    <t>359</t>
  </si>
  <si>
    <t>766694125</t>
  </si>
  <si>
    <t>Montáž parapetních desek dřevěných, laminovaných šířky do 60 cm délky přes 2,6 m</t>
  </si>
  <si>
    <t>1726983586</t>
  </si>
  <si>
    <t>"T3" 375</t>
  </si>
  <si>
    <t>"T4" 15,20</t>
  </si>
  <si>
    <t>360</t>
  </si>
  <si>
    <t>607941100</t>
  </si>
  <si>
    <t>deska parapetní dřevotřísková vnitřní viz.výpis truhlářských prvků</t>
  </si>
  <si>
    <t>1200322279</t>
  </si>
  <si>
    <t>"T4"15,20</t>
  </si>
  <si>
    <t>390,2*1,1 'Přepočtené koeficientem množství</t>
  </si>
  <si>
    <t>361</t>
  </si>
  <si>
    <t>607941110</t>
  </si>
  <si>
    <t>hliníková průběžná mřížka viz.výpis truhlářských prvků</t>
  </si>
  <si>
    <t>-1538516870</t>
  </si>
  <si>
    <t>208*1,1 'Přepočtené koeficientem množství</t>
  </si>
  <si>
    <t>362</t>
  </si>
  <si>
    <t>766811153</t>
  </si>
  <si>
    <t>Montáž kuchyňské linky vč.vestavných předmětů</t>
  </si>
  <si>
    <t>812180798</t>
  </si>
  <si>
    <t>"T8, T9,T10, T11"1+3+1+1</t>
  </si>
  <si>
    <t>363</t>
  </si>
  <si>
    <t>607215310</t>
  </si>
  <si>
    <t>T8 kuchyňská linka 2450 x 600 mm se závěsnými skříňkami viz truhlářské prvky</t>
  </si>
  <si>
    <t>1382769082</t>
  </si>
  <si>
    <t>364</t>
  </si>
  <si>
    <t>607215320</t>
  </si>
  <si>
    <t>T9 kuchyňská linka 1200 x 600 mm se závěsnými skříňkami viz truhlářské prvky</t>
  </si>
  <si>
    <t>958150404</t>
  </si>
  <si>
    <t>365</t>
  </si>
  <si>
    <t>607215330</t>
  </si>
  <si>
    <t>T10 kuchyňská linka 2300 x 600 mm se závěsnými skříňkami viz truhlářské prvky</t>
  </si>
  <si>
    <t>-1967284507</t>
  </si>
  <si>
    <t>366</t>
  </si>
  <si>
    <t>607215340</t>
  </si>
  <si>
    <t>T11 kuchyňská linka 4500 x 600 mm se závěsnými skříňkami viz truhlářské prvky</t>
  </si>
  <si>
    <t>-1413470411</t>
  </si>
  <si>
    <t>367</t>
  </si>
  <si>
    <t>766811154</t>
  </si>
  <si>
    <t>Navýšení stávajícího schodiš´tového zábradlí pomocí dřevěného madla viz.truhlářské prvky - T12</t>
  </si>
  <si>
    <t>1183106140</t>
  </si>
  <si>
    <t>368</t>
  </si>
  <si>
    <t>766812840</t>
  </si>
  <si>
    <t>Demontáž kuchyňských linek dřevěných nebo kovových délky do 2,1 m</t>
  </si>
  <si>
    <t>837504110</t>
  </si>
  <si>
    <t>Demontáž kuchyňských linek dřevěných nebo kovových včetně skříněk uchycených na stěně, délky přes 1800 do 2100 mm</t>
  </si>
  <si>
    <t>369</t>
  </si>
  <si>
    <t>998766103</t>
  </si>
  <si>
    <t>Přesun hmot tonážní pro konstrukce truhlářské v objektech v do 24 m</t>
  </si>
  <si>
    <t>10190896</t>
  </si>
  <si>
    <t>Přesun hmot pro konstrukce truhlářské stanovený z hmotnosti přesunovaného materiálu vodorovná dopravní vzdálenost do 50 m v objektech výšky přes 12 do 24 m</t>
  </si>
  <si>
    <t>370</t>
  </si>
  <si>
    <t>767311810</t>
  </si>
  <si>
    <t>Demontáž světlíků všech typů se zasklením</t>
  </si>
  <si>
    <t>1156378248</t>
  </si>
  <si>
    <t>Demontáž světlíků se zasklením</t>
  </si>
  <si>
    <t>1,65*3,75*3</t>
  </si>
  <si>
    <t>371</t>
  </si>
  <si>
    <t>767581802</t>
  </si>
  <si>
    <t>Demontáž podhledu lamel</t>
  </si>
  <si>
    <t>735773644</t>
  </si>
  <si>
    <t>Demontáž podhledů lamel</t>
  </si>
  <si>
    <t>"m.č.1NPB.17" +72,03</t>
  </si>
  <si>
    <t>372</t>
  </si>
  <si>
    <t>767590830</t>
  </si>
  <si>
    <t>Demontáž podlah zdvojených - desek</t>
  </si>
  <si>
    <t>801396924</t>
  </si>
  <si>
    <t>Demontáž podlahových konstrukcí zdvojených podlah desek</t>
  </si>
  <si>
    <t>"m.č.1NPC.11" +20,31</t>
  </si>
  <si>
    <t>373</t>
  </si>
  <si>
    <t>767590840</t>
  </si>
  <si>
    <t>Demontáž podlah zdvojených - nosného roštu</t>
  </si>
  <si>
    <t>-1634493895</t>
  </si>
  <si>
    <t>Demontáž podlahových konstrukcí zdvojených podlah nosného roštu</t>
  </si>
  <si>
    <t>374</t>
  </si>
  <si>
    <t>767646533</t>
  </si>
  <si>
    <t>Montáž vnějších stěn hliníkových výšky nad 3000 mm</t>
  </si>
  <si>
    <t>-1579509094</t>
  </si>
  <si>
    <t xml:space="preserve"> Montáž vnějších stěn hliníkových výšky nad 3000 mm</t>
  </si>
  <si>
    <t>13,1*3,52+16,10*3,52+3,97*3,52+6,85*3,52+3,15*3,52+16,80*3,52+20,60*3,60</t>
  </si>
  <si>
    <t>5,5*3,52+5,6*3,52+5,5*3,22</t>
  </si>
  <si>
    <t>375</t>
  </si>
  <si>
    <t>553417620</t>
  </si>
  <si>
    <t>81 vnější prosklená hliníková stěna s hliníkovými jednokřídlovými okny 13100 x 3520 mm viz.výplně otvorů</t>
  </si>
  <si>
    <t>734883336</t>
  </si>
  <si>
    <t>376</t>
  </si>
  <si>
    <t>553417621</t>
  </si>
  <si>
    <t>82 vnější prosklená hliníková stěna s hliníkovými jednokřídlovými okny 16100 x 3520 mm viz.výplně otvorů</t>
  </si>
  <si>
    <t>820724860</t>
  </si>
  <si>
    <t>377</t>
  </si>
  <si>
    <t>553417622</t>
  </si>
  <si>
    <t>83 vnější prosklená hliníková stěna s hliníkovými jednokřídlovými okny 3970 x 3520 mm viz.výplně otvorů</t>
  </si>
  <si>
    <t>-412789172</t>
  </si>
  <si>
    <t>378</t>
  </si>
  <si>
    <t>553417623</t>
  </si>
  <si>
    <t>84 vnější prosklená hliníková stěna s hliníkovými jednokřídlovými okny 6850 x 3520 mm viz.výplně otvorů</t>
  </si>
  <si>
    <t>1995456786</t>
  </si>
  <si>
    <t>379</t>
  </si>
  <si>
    <t>553417624</t>
  </si>
  <si>
    <t>85 vnější prosklená hliníková stěna s hliníkovými jednokřídlovými okny 3150 x 3520 mm viz.výplně otvorů</t>
  </si>
  <si>
    <t>595773229</t>
  </si>
  <si>
    <t>380</t>
  </si>
  <si>
    <t>553417625</t>
  </si>
  <si>
    <t>86 vnější prosklená hliníková stěna s hliníkovými jednokřídlovými okny 16800 x 3520 mm viz.výplně otvorů</t>
  </si>
  <si>
    <t>1615909976</t>
  </si>
  <si>
    <t>381</t>
  </si>
  <si>
    <t>553417626</t>
  </si>
  <si>
    <t>87 vnější prosklená hliníková stěna s hliníkovými jednokřídlovými okny 20600 x 3600 mm viz.výplně otvorů</t>
  </si>
  <si>
    <t>598825679</t>
  </si>
  <si>
    <t>382</t>
  </si>
  <si>
    <t>553417627</t>
  </si>
  <si>
    <t>88 vnější prosklená hliníková stěna s hliníkovými jednokřídlovými okny 5500 x 3520 mm viz.výplně otvorů</t>
  </si>
  <si>
    <t>1694610573</t>
  </si>
  <si>
    <t>383</t>
  </si>
  <si>
    <t>553417628</t>
  </si>
  <si>
    <t>89 vnější prosklená hliníková stěna s hliníkovými jednokřídlovými okny 5600 x 3600 mm viz.výplně otvorů</t>
  </si>
  <si>
    <t>-1314427551</t>
  </si>
  <si>
    <t>384</t>
  </si>
  <si>
    <t>553417629</t>
  </si>
  <si>
    <t>90 vnější prosklená hliníková stěna s hliníkovými jednokřídlovými okny 5500 x 3220 mm viz.výplně otvorů</t>
  </si>
  <si>
    <t>626729193</t>
  </si>
  <si>
    <t>385</t>
  </si>
  <si>
    <t>767712812</t>
  </si>
  <si>
    <t>Demontáž výkladců zapuštěných svařovaných</t>
  </si>
  <si>
    <t>1472911930</t>
  </si>
  <si>
    <t>"demontáž výkladců" 342,036</t>
  </si>
  <si>
    <t>386</t>
  </si>
  <si>
    <t>767833101</t>
  </si>
  <si>
    <t>Z2 žebřík pro přístup na střešní plochu</t>
  </si>
  <si>
    <t>-2121506765</t>
  </si>
  <si>
    <t>387</t>
  </si>
  <si>
    <t>767833102</t>
  </si>
  <si>
    <t>Z3 žebřík pro přístup na střešní plochu</t>
  </si>
  <si>
    <t>-2053212829</t>
  </si>
  <si>
    <t>388</t>
  </si>
  <si>
    <t>767833103</t>
  </si>
  <si>
    <t>Z4 obloukový pásový světlík, pevný viz.zámečnické prvky</t>
  </si>
  <si>
    <t>-430724858</t>
  </si>
  <si>
    <t>389</t>
  </si>
  <si>
    <t>767833104</t>
  </si>
  <si>
    <t>Z5 venkovní ocelová obdélníková protidešťová žaluzie viz.zámečnické prvky</t>
  </si>
  <si>
    <t>696091512</t>
  </si>
  <si>
    <t>390</t>
  </si>
  <si>
    <t>767833105</t>
  </si>
  <si>
    <t>Z6 vnitřní ocelová rampa viz.zámečnické prvky</t>
  </si>
  <si>
    <t>-944264176</t>
  </si>
  <si>
    <t>391</t>
  </si>
  <si>
    <t>767833106</t>
  </si>
  <si>
    <t>Z7 rozebrání stávající krytiny z trapézového plechu viz.zámečnické prvky</t>
  </si>
  <si>
    <t>kpl</t>
  </si>
  <si>
    <t>881563431</t>
  </si>
  <si>
    <t>392</t>
  </si>
  <si>
    <t>767833107</t>
  </si>
  <si>
    <t>Z8 zkrácení stávajícího ocelového oplocení viz.zámečnické prvky</t>
  </si>
  <si>
    <t>1912449802</t>
  </si>
  <si>
    <t>393</t>
  </si>
  <si>
    <t>767833108</t>
  </si>
  <si>
    <t>Z9 demontáž a zpětná montáž stávající obloukové markýzy viz.zámečnické prvky</t>
  </si>
  <si>
    <t>-1767478148</t>
  </si>
  <si>
    <t>394</t>
  </si>
  <si>
    <t>767833109</t>
  </si>
  <si>
    <t>Z10 úprava ocelových mříží anglických dvorků viz.zámečnické prvky</t>
  </si>
  <si>
    <t>1979207363</t>
  </si>
  <si>
    <t>395</t>
  </si>
  <si>
    <t>767833110</t>
  </si>
  <si>
    <t>Z11 ocelové vnitřní svařované trubkové zábradlí viz.zámečnické prvky</t>
  </si>
  <si>
    <t>-564012300</t>
  </si>
  <si>
    <t>396</t>
  </si>
  <si>
    <t>767833111</t>
  </si>
  <si>
    <t>Omítka vápenocementová vnitřních ploch nanášená ručně dvouvrstvá, tloušťky jádrové omítky do 10 mm štuková vodorovných konstrukcí stropů rovných</t>
  </si>
  <si>
    <t>"1NPA.21"  +13,92</t>
  </si>
  <si>
    <t>68</t>
  </si>
  <si>
    <t>611325121</t>
  </si>
  <si>
    <t>Vápenocementová štuková omítka rýh ve stropech šířky do 150 mm</t>
  </si>
  <si>
    <t>1934734288</t>
  </si>
  <si>
    <t>Vápenocementová nebo vápenná omítka rýh štuková ve stropech, šířky rýhy do 150 mm</t>
  </si>
  <si>
    <t>69</t>
  </si>
  <si>
    <t>612325422</t>
  </si>
  <si>
    <t>Oprava vnitřní vápenocementové štukové omítky stěn v rozsahu plochy do 30%</t>
  </si>
  <si>
    <t>-2001973306</t>
  </si>
  <si>
    <t>Oprava vápenocementové nebo vápenné omítky vnitřních ploch štukové dvouvrstvé, tloušťky do 20 mm stěn, v rozsahu opravované plochy přes 10 do 30%</t>
  </si>
  <si>
    <t>m.č.1NPA.14</t>
  </si>
  <si>
    <t>"stěny" +2*(6,00+4,15)*3,52/2</t>
  </si>
  <si>
    <t>m.č.1NPA.20</t>
  </si>
  <si>
    <t>"stěny" +(2*(5,10+4,40)*3,52)/2-0,80*1,97-2,10*1,60</t>
  </si>
  <si>
    <t xml:space="preserve">m.č.1NPB.12 </t>
  </si>
  <si>
    <t>"stěny" +(6,95+9,40+7,15+1,80+0,10+0,45)*3,52/2</t>
  </si>
  <si>
    <t>m.č.2NPA.02</t>
  </si>
  <si>
    <t>"stěny" +(0,60+6,20+2*4,00+0,30+9,80)*2,98/2</t>
  </si>
  <si>
    <t>m.č.2NPA.13</t>
  </si>
  <si>
    <t>"stěny" +(5,08+1,50+1,00+3,98)*2,98/2-2*0,80*1,97</t>
  </si>
  <si>
    <t>m.č.2NPA.15</t>
  </si>
  <si>
    <t>"stěny" +(3,88+5,10+3,88)*2,98/2-0,80*1,97</t>
  </si>
  <si>
    <t>m.č.2NPA.18</t>
  </si>
  <si>
    <t>"stěny" +(3,88+4,71+3,88)*2,98/2-2*0,80*1,97</t>
  </si>
  <si>
    <t>m.č.2NPA.19</t>
  </si>
  <si>
    <t>"stěny" +(5,40+1,20+0,30+3,88)*2,98/2-2*0,80*1,97</t>
  </si>
  <si>
    <t>m.č.2NPA.37</t>
  </si>
  <si>
    <t>"stěny" (4,00+3,50+4,00)*2,98/2-2*0,80*1,97</t>
  </si>
  <si>
    <t>m.č.3NPA.02</t>
  </si>
  <si>
    <t>"stěny" +(0,60+6,40+2*4,00+0,30+9,80)*2,98/2</t>
  </si>
  <si>
    <t>m.č.4NPA.12</t>
  </si>
  <si>
    <t>"stěny" +(5,08+2,08+0,90+5,08)*2,98/2-2*0,80*1,97</t>
  </si>
  <si>
    <t>m.č.4NPA.14</t>
  </si>
  <si>
    <t>"stěny" +(3,88+4,65+3,88)*2,98/2-0,80*1,97</t>
  </si>
  <si>
    <t>m.č.4NPA.15</t>
  </si>
  <si>
    <t>"stěny" +(3,88+6,75+3,88)*2,98/2-0,80*1,97</t>
  </si>
  <si>
    <t>m.č.4NPA.16</t>
  </si>
  <si>
    <t>"stěny" +(3,88+5,06+3,88)*2,98/2-2*0,80*1,97</t>
  </si>
  <si>
    <t>m.č.4NPA.17</t>
  </si>
  <si>
    <t xml:space="preserve">Demontáž dřezů kuch.linky bez výtokových armatur </t>
  </si>
  <si>
    <t>0+1+0+1+0</t>
  </si>
  <si>
    <t xml:space="preserve">Demontáž pisoárů </t>
  </si>
  <si>
    <t xml:space="preserve">Demontáž, zásobník elektrický 5 l </t>
  </si>
  <si>
    <t>0+3+0+0+0</t>
  </si>
  <si>
    <t xml:space="preserve">Demontáž baterie nástěnné do G 3/4 </t>
  </si>
  <si>
    <t>0+17+28+27+29</t>
  </si>
  <si>
    <t>Demontáž tlačn. splachovacích ventilů WC</t>
  </si>
  <si>
    <t>4,915</t>
  </si>
  <si>
    <t xml:space="preserve">Přesun hmot pro vnitřní zařizovací předměty, výšky do 24 m </t>
  </si>
  <si>
    <t>Zdravotechnika -  zařizovací předměty</t>
  </si>
  <si>
    <t>Montáž zateplení vnějších stěn z minerální vlny s podélnou orientací vláken, polystyrén tl do 160 mm dle projektové dokumentace</t>
  </si>
  <si>
    <t>Montáž kontaktního zateplení z desek z minerální vlny s podélnou orientací vláken na vnější stěny, polystyrén tloušťky desek přes 120 do 160 mm dle projektové dokumentace</t>
  </si>
  <si>
    <t>deska minerální izolační, polystyrén  tl. 130 mm dle projekktové dokumentace</t>
  </si>
  <si>
    <t>631515311</t>
  </si>
  <si>
    <t>6222210318</t>
  </si>
  <si>
    <t>621531001</t>
  </si>
  <si>
    <t>Tenkovrstvá silikonová zrnitá omítka tl. 1,0 mm včetně penetrace vnějších podhledů</t>
  </si>
  <si>
    <t>Omítka tenkovrstvá silikonová vnějších ploch probarvená, včetně penetrace podkladu zrnitá, tloušťky 1,0 mm podhledů</t>
  </si>
  <si>
    <t>621221031</t>
  </si>
  <si>
    <t>Montáž zateplení vnějších podhledů z minerální vlny s podélnou orientací vláken tl do 160 mm</t>
  </si>
  <si>
    <t>Montáž kontaktního zateplení z desek z minerální vlny s podélnou orientací vláken na vnější podhledy, tloušťky desek přes 120 do 160 mm</t>
  </si>
  <si>
    <t>Montáž izolace tepelné střech plochých volně položené atikový klín tl.130 až 160 mm</t>
  </si>
  <si>
    <t>283759900</t>
  </si>
  <si>
    <t>deska z pěnového polystyrenu bílá EPS 150 S 1000 x 1000 x 140 mm</t>
  </si>
  <si>
    <t>Montáž obložení atiky deskami dřevoštěpkovými na sraz</t>
  </si>
  <si>
    <t>Obložení atiky nebo střešních podhledů montáž deskami z dřevovláknitých hmot s tvarováním a úpravou pro olištování spár tvrdými dřevotřískovými nebo dřevoštěpkovými na sraz</t>
  </si>
  <si>
    <t>607262420</t>
  </si>
  <si>
    <t>deska dřevoštěpkováOSB 3 SE 15 mm</t>
  </si>
  <si>
    <t>P. č.</t>
  </si>
  <si>
    <t>m.j</t>
  </si>
  <si>
    <t>počet m.j.</t>
  </si>
  <si>
    <t>jednotková 
cena</t>
  </si>
  <si>
    <t>cena 
celkem</t>
  </si>
  <si>
    <t>Zařízení č.1 - Větrání vstupní chodby místnost č. 1NPC.01</t>
  </si>
  <si>
    <t>sb</t>
  </si>
  <si>
    <t>Tlumič hluku do kruhového potrubí</t>
  </si>
  <si>
    <t>1.2</t>
  </si>
  <si>
    <t xml:space="preserve"> průměr 315
(1NP+2NP+3NP+4NP = 2+0+0+0 = 2)</t>
  </si>
  <si>
    <t>Výustka pro kruhové potrubí s možností regulace průtoku
(1NP+2NP+3NP+4NP = 10+0+0+0 = 10)</t>
  </si>
  <si>
    <t>1.3</t>
  </si>
  <si>
    <t>625 x 75</t>
  </si>
  <si>
    <t>Zařízení č.2 - Větrání sociálních zařízení</t>
  </si>
  <si>
    <t>Zvukově izolovaný radiální potrubní ventilátor s regulací a základním příslušenstvím</t>
  </si>
  <si>
    <t>2.1</t>
  </si>
  <si>
    <t>odvod 300 m3/hod, dispoziční tlak 200 Pa,
do potrubí průměr 160 mm
(1NP+2NP+3NP+4NP = 1+3+2+2 = 8)</t>
  </si>
  <si>
    <t>2.2</t>
  </si>
  <si>
    <t>odvod 500 m3/hod, dispoziční tlak 200 Pa,
do potrubí průměr 200 mm
(1NP+2NP+3NP+4NP = 2+0+0+0 = 2)</t>
  </si>
  <si>
    <t>Malý radiální ventilátor s doběhem</t>
  </si>
  <si>
    <t>2.3</t>
  </si>
  <si>
    <t>odvod 200 m3/hod, dispoziční tlak 200 Pa,
(1NP+2NP+3NP+4NP = 0+0+1+0 = 8)</t>
  </si>
  <si>
    <t>2.4</t>
  </si>
  <si>
    <t>Talířový odvodní ventil odvod do 50 m3/hod, připojovací potrubí průměr 100 včetně příslušenství
(1NP+2NP+3NP+4NP = 20+16+10+10 = 56)</t>
  </si>
  <si>
    <t>zpětná klapka do kruhového potrubí průměr 160
(1NP+2NP+3NP+4NP = 1+3+2+2 = 8)</t>
  </si>
  <si>
    <t>2.6</t>
  </si>
  <si>
    <t>zpětná klapka do kruhového potrubí průměr 200
(1NP+2NP+3NP+4NP = 2+0+0+0 = 2)</t>
  </si>
  <si>
    <t>2.7</t>
  </si>
  <si>
    <t>krycí stěnová mřížka na potrubí průměr 250
(1NP+2NP+3NP+4NP = 2+0+0+0 = 2)</t>
  </si>
  <si>
    <t>2.8</t>
  </si>
  <si>
    <t>výfuková hlavice průměr 100
(1NP+2NP+3NP+4NP+střecha = 0+0+0+0+1 = 1)</t>
  </si>
  <si>
    <t>2.9</t>
  </si>
  <si>
    <t>výfuková hlavice průměr 160
(1NP+2NP+3NP+4NP+střecha = 0+0+0+0+1 = 1)</t>
  </si>
  <si>
    <t>2.10</t>
  </si>
  <si>
    <t>výfuková hlavice průměr 250
(1NP+2NP+3NP+4NP+střecha = 0+0+0+0+2 = 2)</t>
  </si>
  <si>
    <t>Zařízení č.3 - Chlazení serverovny</t>
  </si>
  <si>
    <t>Venkovní chladící kondenzační jednotka s chladícím výkonem 5,5 kW 
(1NP+2NP+3NP+4NP+střecha = 0+0+0+1+0 = 1)</t>
  </si>
  <si>
    <t>Vnitřní chladící jednotka nástěnná s infraovladačem
(1NP+2NP+3NP+4NP+střecha = 0+0+0+1+0 = 1)</t>
  </si>
  <si>
    <t>Potrubí, akustické a tepelné izolace potrubí, doplňkový materiál</t>
  </si>
  <si>
    <t>Potrubí měděné pro propojení vnitřní a venkovní 
chladící jednotky</t>
  </si>
  <si>
    <t>Cu průměr 12/1</t>
  </si>
  <si>
    <t>Potrubí SPIRO ( včetně montáže ) uvažováno 
20 % tvarovek</t>
  </si>
  <si>
    <t>průměr 100
(1NP+2NP+3NP+4NP+střecha = 18+6+8+6+10 = 48)</t>
  </si>
  <si>
    <t>průměr 160
(1NP+2NP+3NP+4NP+střecha=12+30+12+12 +12 = 78)</t>
  </si>
  <si>
    <t>průměr 200
(1NP+2NP+3NP+4NP+střecha =18+0+0+0 +0 = 18)</t>
  </si>
  <si>
    <t>průměr 250
(1NP+2NP+3NP+4NP+střecha = 0+0+8+8 +2 = 18)</t>
  </si>
  <si>
    <t>průměr 315
(1NP+2NP+3NP+4NP+střecha =48+0+0+0 +0 = 48)</t>
  </si>
  <si>
    <t>koleno  90°</t>
  </si>
  <si>
    <t>průměr 100
(1NP+2NP+3NP+4NP+střecha = 3+1+1+1+0 = 6)</t>
  </si>
  <si>
    <t>průměr 160
(1NP+2NP+3NP+4NP+střecha = 2+3+2+4+0 = 11)</t>
  </si>
  <si>
    <t>průměr 200
(1NP+2NP+3NP+4NP+střecha = 2+0+0+0+0 = 2)</t>
  </si>
  <si>
    <t>průměr 315
(1NP+2NP+3NP+4NP+střecha = 2+0+0+0+0 = 2)</t>
  </si>
  <si>
    <t>průměr 250
(1NP+2NP+3NP+4NP+střecha = 0+0+0+0+4 = 4)</t>
  </si>
  <si>
    <t>Odbočka jednostranná 90°</t>
  </si>
  <si>
    <t>OBJ 90° 200/100
(1NP+2NP+3NP+4NP+střecha = 3+0+0+0+0 = 3)</t>
  </si>
  <si>
    <t>OBJ 90° 160/100
(1NP+2NP+3NP+4NP+střecha = 6+4+4+4+0 = 18)</t>
  </si>
  <si>
    <t>OBJ 90° 100/100
(1NP+2NP+3NP+4NP+střecha = 5+5+3+3+0 = 16)</t>
  </si>
  <si>
    <t>OBJ 90° 250/160
(1NP+2NP+3NP+4NP+střecha = 0+2+2+2+0 = 6)</t>
  </si>
  <si>
    <t>OBJ 90° 250/250
(1NP+2NP+3NP+4NP+střecha = 1+0+0+0+0 = 1)</t>
  </si>
  <si>
    <t>Odbočka oboustranná 90°</t>
  </si>
  <si>
    <t>OBJ 90° 200/100
(1NP+2NP+3NP+4NP+střecha = 1+0+0+0+0 = 1)</t>
  </si>
  <si>
    <t>OBJ 90° 160/100
(1NP+2NP+3NP+4NP+střecha = 0+1+0+0+0 = 1)</t>
  </si>
  <si>
    <t>Přechod osový</t>
  </si>
  <si>
    <t>PRO 200/100
(1NP+2NP+3NP+4NP+střecha = 1+0+0+0+0 = 1)</t>
  </si>
  <si>
    <t>PRO 200/160
(1NP+2NP+3NP+4NP+střecha = 1+0+0+0+0 = 1)</t>
  </si>
  <si>
    <t>PRO 160/100
(1NP+2NP+3NP+4NP+střecha = 3+4+4+3+0 = 14)</t>
  </si>
  <si>
    <t>PRO 250/160
(1NP+2NP+3NP+4NP+střecha = 1+0+0+0+0 = 1)</t>
  </si>
  <si>
    <t>PRO 250/200
(1NP+2NP+3NP+4NP+střecha = 1+0+0+0+0 = 1)</t>
  </si>
  <si>
    <t xml:space="preserve">Přechod </t>
  </si>
  <si>
    <t>300x300 / průměr 315
(1NP+2NP+3NP+4NP+střecha = 2+0+0+0+0 = 2)</t>
  </si>
  <si>
    <t>Izolace tepelné a akustické-jsou izolovány přívodní potrubí , výdech,přívody a výdechy, izolací tl. 3 cm, krytá folií po celém obvodu bez přerušení ( parotěsná zábrana), spoje izolací kvalitně přelepit "Al" páskem, rohy oplechovány, držáky izolovaných pot</t>
  </si>
  <si>
    <t>tloušťka 40 mm</t>
  </si>
  <si>
    <t>Vzduchotechnika celkem bez DPH</t>
  </si>
  <si>
    <r>
      <t>Univerální větrací jednotka s protiproudým rekuperačním výměníkem  v nástřešním provedení. Včetně teplovodního ohřívacího dílu a instalačníjho nosného rámu s nožičkami, protimrazovou ochranou a základní regulací přívod a odvod 1000 m</t>
    </r>
    <r>
      <rPr>
        <vertAlign val="superscript"/>
        <sz val="10"/>
        <rFont val="Arial CE"/>
        <family val="2"/>
      </rPr>
      <t>3</t>
    </r>
    <r>
      <rPr>
        <sz val="10"/>
        <rFont val="Arial CE"/>
        <family val="2"/>
      </rPr>
      <t>/hod, dispoziční tlak</t>
    </r>
  </si>
  <si>
    <r>
      <t>m</t>
    </r>
    <r>
      <rPr>
        <vertAlign val="superscript"/>
        <sz val="10"/>
        <rFont val="Arial CE"/>
        <family val="2"/>
      </rPr>
      <t>2</t>
    </r>
  </si>
  <si>
    <t>v místě rušených sociálních zařízeních místnost 4.NP A.24, 28, 31 vč.zaslepení a zapravení u stropu nad 4.NP, potrubí pr.200 mm, dl. 3x3,0m = 9,0bm vč.likvidace a odvozu</t>
  </si>
  <si>
    <t>obklad VZT potrubí v m.č. 5NP A.21 sádrokartonovými impregnovanými deskami na pozink.konstrukci rozměr 250x250 mm v=3000mm vč.keramického obkladu v= 1500 mm + demontáž a opětovná montáž stávajícího umyvadla</t>
  </si>
  <si>
    <t>Bourání potrubí a obklad VZT u umyvadla</t>
  </si>
  <si>
    <t>Oplechování parapetů Pz rš 330 mm včetně rohů lakovaný</t>
  </si>
  <si>
    <t>Oplechování parapetů Pz rš 400 mm včetně rohů lakovaný</t>
  </si>
  <si>
    <t>Oplechování říms Pz rš 400 mm lakovaný</t>
  </si>
  <si>
    <t>Oplechování říms Pz rš 500 mm lakovaný</t>
  </si>
  <si>
    <t>Oplechování Pz zdí rš 330 mm včetně rohů lakovaný</t>
  </si>
  <si>
    <t>Oplechování Pz zdí rš 400 mm včetně rohů lakovaný</t>
  </si>
  <si>
    <t>Odpadní trouby Pz čtvercové strana 100 mm lakovaný</t>
  </si>
  <si>
    <t xml:space="preserve">podlahoviny z polyvinylchloridu na podložce  vrstvená podlahovina šíře 2/3/4 m </t>
  </si>
  <si>
    <t>Dvojnásobné malby středně sytého odstínu ze směsí za mokra výborně otěruvzdorných v místnostech výšky do 3,80 m</t>
  </si>
  <si>
    <t>Malby z malířských směsí otěruvzdorných za mokra dvojnásobné, středně sytého odstínu za mokra otěruvzdorné výborně v místnostech výšky do 3,80 m</t>
  </si>
  <si>
    <t>784211169</t>
  </si>
  <si>
    <t>tmel izolační trvale pružný S3 (bal. 25 kg)</t>
  </si>
  <si>
    <t xml:space="preserve">         Soupis prací- silnoproud, vnitřní rozvody</t>
  </si>
  <si>
    <t>Soupis prací - slaboproud</t>
  </si>
  <si>
    <t>Z12 vybavení WC imobilních  viz.zámečnické prvky</t>
  </si>
  <si>
    <t>1739852073</t>
  </si>
  <si>
    <t>397</t>
  </si>
  <si>
    <t>767996800</t>
  </si>
  <si>
    <t xml:space="preserve">Demontáž atypických zámečnických konstrukcí rozebráním hmotnosti jednotlivých dílů </t>
  </si>
  <si>
    <t>-320334969</t>
  </si>
  <si>
    <t>Demontáž atypických zámečnických konstrukcí rozebráním hmotnosti jednotlivých dílů do 20 kg</t>
  </si>
  <si>
    <t>"m.č.1NPB.17 odstranění konstrukce regálů vč.2ramenného schodiště" +2150</t>
  </si>
  <si>
    <t>"m.č.1NPC.11 odstranění konstrukce serveru, skříňí racku" +200,00</t>
  </si>
  <si>
    <t>398</t>
  </si>
  <si>
    <t>605144602</t>
  </si>
  <si>
    <t>399</t>
  </si>
  <si>
    <t>771571810</t>
  </si>
  <si>
    <t>Demontáž podlah z dlaždic keramických kladených do malty</t>
  </si>
  <si>
    <t>1312188653</t>
  </si>
  <si>
    <t>1NPA</t>
  </si>
  <si>
    <t>+10,36+5,80</t>
  </si>
  <si>
    <t>1NPB</t>
  </si>
  <si>
    <t>+14,02+1,19+11,75</t>
  </si>
  <si>
    <t>1NPC</t>
  </si>
  <si>
    <t>+98,04</t>
  </si>
  <si>
    <t>2NPA</t>
  </si>
  <si>
    <t>+61,82+16,26+2,03+12,48+78,27+2,28+9,65+12,06+72,62</t>
  </si>
  <si>
    <t>3NPA</t>
  </si>
  <si>
    <t>+(9,080+31,15+34,82+19,77+17,95+11,60+9,95+2,07+18,79+0,65+10,52+30,90+13,35+4,35+11,88)</t>
  </si>
  <si>
    <t>+4*36,75*3</t>
  </si>
  <si>
    <t>104</t>
  </si>
  <si>
    <t>283759310</t>
  </si>
  <si>
    <t>deska fasádní polystyrénová EPS 70 F 1000 x 500 x 30 mm</t>
  </si>
  <si>
    <t>1234467195</t>
  </si>
  <si>
    <t>desky z lehčených plastů desky fasádní polystyrénové typ EPS 70 F fasádní, stabilizovaný, samozhášivý objemová hmotnost 15 až 20 kg/m3 1000 x 500 x  30 mm</t>
  </si>
  <si>
    <t>667,83*0,2*1,1</t>
  </si>
  <si>
    <t>105</t>
  </si>
  <si>
    <t>622252002</t>
  </si>
  <si>
    <t>Montáž ostatních lišt zateplení</t>
  </si>
  <si>
    <t>-1199857665</t>
  </si>
  <si>
    <t>Montáž lišt kontaktního zateplení ostatních stěnových, dilatačních apod. lepených do tmelu</t>
  </si>
  <si>
    <t>106</t>
  </si>
  <si>
    <t>590514770</t>
  </si>
  <si>
    <t xml:space="preserve">profil okenní začišťující s tkaninou </t>
  </si>
  <si>
    <t>-1419359098</t>
  </si>
  <si>
    <t>Poznámka k položce:
délka 2,4 m, přesah tkaniny 100 mm</t>
  </si>
  <si>
    <t>667,83*1,05 'Přepočtené koeficientem množství</t>
  </si>
  <si>
    <t>107</t>
  </si>
  <si>
    <t>590514940</t>
  </si>
  <si>
    <t>připojovací profil parapetní variabilní s tkaninou, výška pěnové pásky 4 mm, délka 2 m</t>
  </si>
  <si>
    <t>-1479842027</t>
  </si>
  <si>
    <t>108</t>
  </si>
  <si>
    <t>590514820</t>
  </si>
  <si>
    <t>lišta rohová Al ,10/15 cm s tkaninou bal. 2,5 m</t>
  </si>
  <si>
    <t>2050639911</t>
  </si>
  <si>
    <t>109</t>
  </si>
  <si>
    <t>624601115</t>
  </si>
  <si>
    <t>Tmelení styku špalet s okenním rámem</t>
  </si>
  <si>
    <t>-183379581</t>
  </si>
  <si>
    <t>110</t>
  </si>
  <si>
    <t>246380200</t>
  </si>
  <si>
    <t>tmel izolační trvale pružný Mastic S3 (bal. 25 kg)</t>
  </si>
  <si>
    <t>-916288803</t>
  </si>
  <si>
    <t>667,83*0,38</t>
  </si>
  <si>
    <t>111</t>
  </si>
  <si>
    <t>629135103</t>
  </si>
  <si>
    <t>Vyrovnávací vrstva pod klempířské prvky z MC š do 450 mm</t>
  </si>
  <si>
    <t>-357416894</t>
  </si>
  <si>
    <t>Vyrovnávací vrstva z cementové malty pod klempířskými prvky šířky Vyrovnávací vrstva pod klempířské prvky z MC š do 450 mm</t>
  </si>
  <si>
    <t>112</t>
  </si>
  <si>
    <t>622131111</t>
  </si>
  <si>
    <t>Polymercementový spojovací můstek vnějších stěn nanášený ručně</t>
  </si>
  <si>
    <t>-903848712</t>
  </si>
  <si>
    <t>113</t>
  </si>
  <si>
    <t>622221001</t>
  </si>
  <si>
    <t>Montáž zateplení vnějších stěn z minerální vlny s podélnou orientací vláken tl do 40 mm</t>
  </si>
  <si>
    <t>-741292026</t>
  </si>
  <si>
    <t>Montáž kontaktního zateplení z desek z minerální vlny s podélnou orientací vláken na vnější stěny, tloušťky desek do 40 mm</t>
  </si>
  <si>
    <t>S2 od 3,050</t>
  </si>
  <si>
    <t>+(9,080+31,15+34,82+19,77+17,95+11,60+9,95+2,07+18,79+0,65+10,52+30,90+13,35+4,35+11,88)*0,38</t>
  </si>
  <si>
    <t>S2 od 6,880</t>
  </si>
  <si>
    <t>+4*36,75*0,38</t>
  </si>
  <si>
    <t>S2 od 10,180</t>
  </si>
  <si>
    <t>S2 od 13,480</t>
  </si>
  <si>
    <t>114</t>
  </si>
  <si>
    <t>621221001</t>
  </si>
  <si>
    <t>Montáž zateplení vnějších podhledů z minerální vlny s podélnou orientací vláken tl do 40 mm</t>
  </si>
  <si>
    <t>156034018</t>
  </si>
  <si>
    <t>Montáž kontaktního zateplení z desek z minerální vlny s podélnou orientací vláken na vnější podhledy, tloušťky desek do 40 mm</t>
  </si>
  <si>
    <t>+(9,080+31,15+34,82+19,77+17,95+11,60+9,95+2,07+18,79+0,65+10,52+30,90+13,35+4,35+11,88)*0,47</t>
  </si>
  <si>
    <t>+4*36,75*0,47</t>
  </si>
  <si>
    <t>115</t>
  </si>
  <si>
    <t>631515180</t>
  </si>
  <si>
    <t>deska minerální izolační  tl. 30 mm</t>
  </si>
  <si>
    <t>643879629</t>
  </si>
  <si>
    <t>vlákno minerální a výrobky z něj (desky, skruže, pásy, rohože, vložkové pytle apod.) desky z orientovaných vláken Is podélnou orientací vláken pro zateplovací systémy 500 x 1000 mm, la = 0,039 W/mK tl. 40 mm</t>
  </si>
  <si>
    <t>567,656*1,15</t>
  </si>
  <si>
    <t>116</t>
  </si>
  <si>
    <t>764321843</t>
  </si>
  <si>
    <t>Demontáž oplechování říms rš 750 mm do 30°</t>
  </si>
  <si>
    <t>37221183</t>
  </si>
  <si>
    <t>Demontáž oplechování říms pod nadřímsovým žlabem s podkladním plechem rš 750 mm, sklonu do 30 st.</t>
  </si>
  <si>
    <t>+4*36,75</t>
  </si>
  <si>
    <t>117</t>
  </si>
  <si>
    <t>764422210</t>
  </si>
  <si>
    <t>Oplechování říms Pz rš 800 mm</t>
  </si>
  <si>
    <t>1309196047</t>
  </si>
  <si>
    <t>Oplechování říms a ozdobných prvků z pozinkovaného Pz plechu včetně rohů rš 800 mm</t>
  </si>
  <si>
    <t>118</t>
  </si>
  <si>
    <t>622211001</t>
  </si>
  <si>
    <t>Montáž zateplení vnějších stěn z polystyrénových desek tl do 40 mm</t>
  </si>
  <si>
    <t>901773433</t>
  </si>
  <si>
    <t>Montáž kontaktního zateplení z polystyrenových desek na vnější stěny, tloušťky desek do 40 mm</t>
  </si>
  <si>
    <t>119</t>
  </si>
  <si>
    <t>283760110</t>
  </si>
  <si>
    <t>deska fasádní polystyrénová soklová 1000 x 500 x 30 mm</t>
  </si>
  <si>
    <t>437172228</t>
  </si>
  <si>
    <t>253,775*1,15</t>
  </si>
  <si>
    <t>120</t>
  </si>
  <si>
    <t>1932725915</t>
  </si>
  <si>
    <t>+(9,080+31,15+34,82+19,77+17,95+11,60+9,95+2,07+18,79+0,65+10,52+30,90+13,35+4,35+11,88)*4</t>
  </si>
  <si>
    <t>+4*36,75*3*4</t>
  </si>
  <si>
    <t>121</t>
  </si>
  <si>
    <t>-1810968205</t>
  </si>
  <si>
    <t>122</t>
  </si>
  <si>
    <t>590515160</t>
  </si>
  <si>
    <t>profil ukončovací 1,4 cm PVC hrana (délka 3 m)</t>
  </si>
  <si>
    <t>-772143253</t>
  </si>
  <si>
    <t>123</t>
  </si>
  <si>
    <t>1543860296</t>
  </si>
  <si>
    <t xml:space="preserve"> Tmelení styku špalet s okenním rámem</t>
  </si>
  <si>
    <t>+(9,080+31,15+34,82+19,77+17,95+11,60+9,95+2,07+18,79+0,65+10,52+30,90+13,35+4,35+11,88)*2</t>
  </si>
  <si>
    <t>+4*36,75*3*2</t>
  </si>
  <si>
    <t>124</t>
  </si>
  <si>
    <t>tmel izolační trvale pružný  S3 (bal. 25 kg)</t>
  </si>
  <si>
    <t>-513023347</t>
  </si>
  <si>
    <t>667,83*2*0,38</t>
  </si>
  <si>
    <t>125</t>
  </si>
  <si>
    <t>-941830050</t>
  </si>
  <si>
    <t>126</t>
  </si>
  <si>
    <t>-1439832319</t>
  </si>
  <si>
    <t>19,78*0,47</t>
  </si>
  <si>
    <t>127</t>
  </si>
  <si>
    <t>1846777329</t>
  </si>
  <si>
    <t>vlákno minerální a výrobky z něj (desky, skruže, pásy, rohože, vložkové pytle apod.) desky z orientovaných vláken  s podélnou orientací vláken pro zateplovací systémy 500 x 1000 mm, la = 0,039 W/mK tl. 40 mm</t>
  </si>
  <si>
    <t>16,813*0,47*1,15</t>
  </si>
  <si>
    <t>128</t>
  </si>
  <si>
    <t>622221031</t>
  </si>
  <si>
    <t>Montáž zateplení vnějších stěn z minerální vlny s podélnou orientací vláken tl do 160 mm</t>
  </si>
  <si>
    <t>528801803</t>
  </si>
  <si>
    <t>Montáž kontaktního zateplení z desek z minerální vlny s podélnou orientací vláken na vnější stěny, tloušťky desek přes 120 do 160 mm</t>
  </si>
  <si>
    <t>19,78*0,38</t>
  </si>
  <si>
    <t>129</t>
  </si>
  <si>
    <t>631515310</t>
  </si>
  <si>
    <t>deska minerální izolační  tl. 130 mm</t>
  </si>
  <si>
    <t>922982925</t>
  </si>
  <si>
    <t>vlákno minerální a výrobky z něj (desky, skruže, pásy, rohože, vložkové pytle apod.) desky z orientovaných vláken  s podélnou orientací vláken pro zateplovací systémy 500 x 1000 mm, la = 0,039 W/mK tl.140 mm</t>
  </si>
  <si>
    <t>7,516*1,15</t>
  </si>
  <si>
    <t>130</t>
  </si>
  <si>
    <t>-760564449</t>
  </si>
  <si>
    <t>9,297+7,516</t>
  </si>
  <si>
    <t>131</t>
  </si>
  <si>
    <t>1474197155</t>
  </si>
  <si>
    <t>"S2a  od 3,050 " 19,78</t>
  </si>
  <si>
    <t>132</t>
  </si>
  <si>
    <t>-815820236</t>
  </si>
  <si>
    <t>133</t>
  </si>
  <si>
    <t>2010241888</t>
  </si>
  <si>
    <t>134</t>
  </si>
  <si>
    <t>283763610</t>
  </si>
  <si>
    <t>polystyren extrudovaný - 1250 x 600 x 30 mm</t>
  </si>
  <si>
    <t>-761290690</t>
  </si>
  <si>
    <t>7,516*1,15 'Přepočtené koeficientem množství</t>
  </si>
  <si>
    <t>135</t>
  </si>
  <si>
    <t>346399191</t>
  </si>
  <si>
    <t>16,78*4</t>
  </si>
  <si>
    <t>136</t>
  </si>
  <si>
    <t>1691310409</t>
  </si>
  <si>
    <t>16,78*1,05 'Přepočtené koeficientem množství</t>
  </si>
  <si>
    <t>137</t>
  </si>
  <si>
    <t>-1876300253</t>
  </si>
  <si>
    <t>16,78*3*1,05</t>
  </si>
  <si>
    <t>138</t>
  </si>
  <si>
    <t>543551443</t>
  </si>
  <si>
    <t>Vyrovnání nerovností podkladu vnějších omítaných ploch tmelem, tloušťky do 2 mm Příplatek k ceně za každý další 1 mm tloušťky podkladní vrstvy přes 2 mm tmelem Tmelení styku špalet s okenním rámem</t>
  </si>
  <si>
    <t>16,78*2</t>
  </si>
  <si>
    <t>139</t>
  </si>
  <si>
    <t>tmel izolační trvale pružný  (bal. 25 kg)</t>
  </si>
  <si>
    <t>-1517972112</t>
  </si>
  <si>
    <t>33,56*0,38</t>
  </si>
  <si>
    <t>140</t>
  </si>
  <si>
    <t>-2042561241</t>
  </si>
  <si>
    <t>141</t>
  </si>
  <si>
    <t>1616514594</t>
  </si>
  <si>
    <t>S3 1.NP</t>
  </si>
  <si>
    <t>+(9,080+31,15+34,82+19,77+17,95+11,60+9,95+2,07+18,79+0,65+10,52+30,90+13,35+4,35+11,88)*3,52</t>
  </si>
  <si>
    <t>Mezisoučet</t>
  </si>
  <si>
    <t>odpočet otvory</t>
  </si>
  <si>
    <t>-(0,4*1,5*6+1,1*0,6+2,6*0,6+16,1*3,52+2,55*3,25+6,85*3,52)</t>
  </si>
  <si>
    <t>-(8,20*3,32+3,8*2,1+4,1*3,52+4,4*2,05+4,5*2,05+0,9*0,9)</t>
  </si>
  <si>
    <t>-(4,8*2,4+20,6*3,6+0,4*0,4*3+0,7*1,5+0,7*1,8+4,5*1,8)</t>
  </si>
  <si>
    <t>-(0,75*1,8+0,85*2,02+3,2*1,9)</t>
  </si>
  <si>
    <t>142</t>
  </si>
  <si>
    <t>-1409766755</t>
  </si>
  <si>
    <t>143</t>
  </si>
  <si>
    <t>-1607643919</t>
  </si>
  <si>
    <t>144</t>
  </si>
  <si>
    <t>-936232601</t>
  </si>
  <si>
    <t>529,142*1,02 'Přepočtené koeficientem množství</t>
  </si>
  <si>
    <t>145</t>
  </si>
  <si>
    <t>622321111</t>
  </si>
  <si>
    <t>Vápenocementová omítka hrubá jednovrstvá zatřená vnějších stěn nanášená ručně</t>
  </si>
  <si>
    <t>62852668</t>
  </si>
  <si>
    <t>Omítka vápenocementová vnějších ploch nanášená ručně jednovrstvá, tloušťky do 15 mm hrubá zatřená stěn</t>
  </si>
  <si>
    <t>146</t>
  </si>
  <si>
    <t>539334423</t>
  </si>
  <si>
    <t>147</t>
  </si>
  <si>
    <t>-980741341</t>
  </si>
  <si>
    <t>0,4*6+1,1+2,6+16,1+2,55+6,85+8,2+3,8+4,1+4,4</t>
  </si>
  <si>
    <t>4,5+0,9+4,8+20,6+0,4*3+0,7+0,7+4,5+0,75+0,85</t>
  </si>
  <si>
    <t>3,2+(1,5*6+0,6+0,6+3,582+3,25+3,52+3,52+2,1+3,52+2,05)*2</t>
  </si>
  <si>
    <t>(2,05+0,9+2,4+3,6+0,4*3+1,5+1,8+1,8+1,8+2,02+1,9)*2</t>
  </si>
  <si>
    <t>148</t>
  </si>
  <si>
    <t>1698521026</t>
  </si>
  <si>
    <t>200,224*1,05 'Přepočtené koeficientem množství</t>
  </si>
  <si>
    <t>149</t>
  </si>
  <si>
    <t>-1333992978</t>
  </si>
  <si>
    <t>((0,4+1,5)*6+1,1+0,6+2,6+0,6+16,1+3,582+2,55+3,25)*2</t>
  </si>
  <si>
    <t>(6,85+3,52+8,2+3,52+3,8+2,1+4,1+3,52+4,4+2,05)*2</t>
  </si>
  <si>
    <t>(4,5+2,05+0,9*2+4,8+2,4+20,6+3,6+0,4*2*3+0,7+1,5+0,7+1,8)*2</t>
  </si>
  <si>
    <t>(4,5+1,8+0,75+1,8+0,85+2,02+3,2+1,9)*2</t>
  </si>
  <si>
    <t>150</t>
  </si>
  <si>
    <t>-1326950114</t>
  </si>
  <si>
    <t>295,024*0,38</t>
  </si>
  <si>
    <t>151</t>
  </si>
  <si>
    <t>-1877490576</t>
  </si>
  <si>
    <t>0,4*6+1,1+2,6+16,1+2,55+6,85+8,2+3,8+4,1+4,4+4,5+0,9+4,8</t>
  </si>
  <si>
    <t>20,6+0,4*3+0,7+0,7+4,5+0,75+0,85+3,2</t>
  </si>
  <si>
    <t>152</t>
  </si>
  <si>
    <t>978059241</t>
  </si>
  <si>
    <t>Odsekání obkladů stěn z desek z kamene plochy přes 1 m2</t>
  </si>
  <si>
    <t>1738628570</t>
  </si>
  <si>
    <t>"m.č.2NPA.28" +(1,00+0,50)*1,50</t>
  </si>
  <si>
    <t>"m.č.2NPA.29" +(1,00+0,50)*1,50</t>
  </si>
  <si>
    <t>"m.č.2NPA.30" +(1,00+0,50)*1,50</t>
  </si>
  <si>
    <t>"m.č.2NPA.31" +(1,00+0,50)*1,50</t>
  </si>
  <si>
    <t>"m.č.2NPA.32" +(1,00+0,50)*1,50</t>
  </si>
  <si>
    <t>"m.č.2NPA.33" +(1,00+0,50)*1,50</t>
  </si>
  <si>
    <t>"m.č.2NPA.35" +(3*0,40+1,00)*1,50</t>
  </si>
  <si>
    <t>"m.č.2NPA.36" +(1,00+0,50)*1,50</t>
  </si>
  <si>
    <t>"m.č.2NPA.37" +(1,00+0,50)*1,50</t>
  </si>
  <si>
    <t>"m.č.2NPA.38" +(1,00+0,50)*1,50</t>
  </si>
  <si>
    <t>"m.č.2NPA.39" +(1,00+0,50)*1,50</t>
  </si>
  <si>
    <t>"m.č.3NPA.05" +2*(0,80+1,05)*1,80+2*(0,80+1,35)*1,80+2*(0,80+1,60)*1,80+(1,38+3,60+1,50+1,60+3,60)*1,80+2*(1,50+1,50)*1,50-9*0,60*1,50</t>
  </si>
  <si>
    <t>"m.č.3NPA.06" +(1,20+0,15+0,30+0,80+1,40+1,65+1,40)*1,50-0,80*1,50</t>
  </si>
  <si>
    <t>"m.č.3NPA.07" +(3,58+1,80+2,70+1,80+0,88)*1,80+2*(1,50+1,50)*1,50+3*2*(0,80+1,40)*1,80-2*0,60*1,50-5*0,60*1,97</t>
  </si>
  <si>
    <t>"m.č.3NPA.08" +(1,00+0,50)*1,50</t>
  </si>
  <si>
    <t>"m.č.3NPA.09" +(1,00+0,50)*1,50</t>
  </si>
  <si>
    <t>"m.č.3NPA.10" +(1,00+0,50)*1,50</t>
  </si>
  <si>
    <t>"m.č.3NPA.11" +(1,00+0,50)*1,50</t>
  </si>
  <si>
    <t>"m.č.3NPA.12" +(1,00+0,50)*1,50</t>
  </si>
  <si>
    <t>"m.č.3NPA.13" +(1,00+0,50)*1,50</t>
  </si>
  <si>
    <t>"m.č.3NPA.14" +(1,00+0,50)*1,50</t>
  </si>
  <si>
    <t>"m.č.3NPA.15" +(1,00+0,50)*1,50</t>
  </si>
  <si>
    <t>"m.č.3NPA.16" +(1,00+0,50)*1,50</t>
  </si>
  <si>
    <t>"m.č.3NPA.17" +(1,00+0,50)*1,50</t>
  </si>
  <si>
    <t>"m.č.3NPA.18" +(1,00+0,50)*1,50</t>
  </si>
  <si>
    <t>"m.č.3NPA.19" +(1,00+0,50)*1,50</t>
  </si>
  <si>
    <t>"m.č.3NPA.21" +(1,00+0,50)*1,50</t>
  </si>
  <si>
    <t>"m.č.3NPA.22" +(1,00+0,50)*1,50</t>
  </si>
  <si>
    <t>"m.č.3NPA.23" +(1,00+0,50)*1,50</t>
  </si>
  <si>
    <t>"m.č.3NPA.24" +(1,00+0,50)*1,50</t>
  </si>
  <si>
    <t>"m.č.3NPA.25" +(1,00+0,50)*1,50</t>
  </si>
  <si>
    <t>"m.č.3NPA.27" +(1,00+0,50)*1,50</t>
  </si>
  <si>
    <t>"m.č.3NPA.30" +(1,54+1,05+0,80+0,10+0,80+1,54+3,40)*1,80+(1,00+3,40+1,00)*1,50</t>
  </si>
  <si>
    <t>"m.č.3NPA.33" +(1,00+0,50)*1,50</t>
  </si>
  <si>
    <t>"m.č.3NPA.34" +(1,00+0,50)*1,50</t>
  </si>
  <si>
    <t>"m.č.3NPA.35" +(1,00+0,50)*1,50</t>
  </si>
  <si>
    <t>441</t>
  </si>
  <si>
    <t>781415111</t>
  </si>
  <si>
    <t>Montáž obkladaček pravoúhlých pórovinových do 22 ks/m2 lepených disperzním lepidlem nebo tmelem</t>
  </si>
  <si>
    <t>177118751</t>
  </si>
  <si>
    <t>Montáž obkladů vnitřních stěn z obkladaček a dekorů (listel) pórovinových lepených disperzním lepidlem nebo tmelem z obkladaček pravoúhlých do 22 ks/m2</t>
  </si>
  <si>
    <t>"m.č.1NPA.17" +2*(1,40+2,20)*2,00-2*0,60*1,97+2*(2,60+1,20)*2,00-5*0,60*1,97+3*2*(0,80+1,10)*2,00-3*0,60*1,97+2*(0,60+0,80)*2,00-0,60*1,97</t>
  </si>
  <si>
    <t>"m.č.1NPA.18" +(0,60+0,90+1,40+1,20)*2,00-1*0,60*1,97+2*(0,80+1,00)*2,00-1*0,60*1,97</t>
  </si>
  <si>
    <t>"m.č.1NPA.24" +(0,60+2,50+0,60)*0,90</t>
  </si>
  <si>
    <t>"m.č.1NPB.13" +2*(1,50+1,45)*2,00+2*(4,50+1,45)*2,00+4*2*(0,80+1,55)*2,00-11*0,60*1,97-0,90*0,90</t>
  </si>
  <si>
    <t>"m.č.1NPB.15" +2*(1,50+0,80)*2,00-0,60*1,97</t>
  </si>
  <si>
    <t>"m.č.1NPB.16" +(0,30+0,50+1,20+1,90+1,50+1,60)*2,00+(2,80+0,30+0,30+0,30+0,60+1,10+3,80+1,20)*2,00+4*2*(0,80+1,20)*2,00-11*0,60*1,97</t>
  </si>
  <si>
    <t>"m.č.1NPC.02" +(1,00+0,50)*1,50</t>
  </si>
  <si>
    <t>"m.č.1NPC.04" +(1,00+0,50)*1,50</t>
  </si>
  <si>
    <t>"m.č.1NPC.05" +(1,00+0,50)*1,50</t>
  </si>
  <si>
    <t>"m.č.1NPC.06" +(1,00+0,50)*1,50</t>
  </si>
  <si>
    <t>"m.č.1NPC.07" +(1,00+0,50)*1,50</t>
  </si>
  <si>
    <t>"m.č.1NPC.09" +(1,00+0,50)*1,50</t>
  </si>
  <si>
    <t>"m.č.1NPC.10" +(1,00+0,50)*1,50</t>
  </si>
  <si>
    <t>"m.č.2NPA.05" +2*(0,80+1,05)*2,00+2*(0,80+1,35)*2,00+2*(0,80+1,60)*2,00+(1,38+3,58+1,50+1,60+3,60)*2,00+2*(1,50+1,50)*2,00-9*0,60*1,97</t>
  </si>
  <si>
    <t>"m.č.2NPA.06" +(1,20+0,20+0,30+1,20+1,20+0,30+0,30+0,30+1,00)*2,00-0,60*1,97</t>
  </si>
  <si>
    <t>"m.č.2NPA.07" +(3,58+1,50+2,70+1,50+0,88)*2,00+2*(1,50+1,50)*2,00+3*2*(0,80+1,40)*2,00-9*0,60*1,97</t>
  </si>
  <si>
    <t>"m.č.2NPA.08" +(1,60+0,60)*0,90</t>
  </si>
  <si>
    <t>"m.č.2NPA.21" +(1,85+1,40+1,40+0,15+1,45+1,20)*2,00-0,60*1,97</t>
  </si>
  <si>
    <t>"m.č.2NPA.22" +(3,45+2,50+0,45+1,50+3,00+1,10)*2,00+2*(0,80+1,30)*2,00+2*(0,80+1,40)*2,00+2*(0,80+1,40)*2,00+2*(1,10+1,50)*2,00-10*1,60*1,97</t>
  </si>
  <si>
    <t>"m.č.3NPA.05" +2*(0,80+1,05)*2,00+2*(0,80+1,35)*2,00+2*(0,80+1,60)*2,00+(1,38+3,60+1,50+1,60+3,60)*2,00+2*(1,50+1,50)*2,00-9*0,60*1,97</t>
  </si>
  <si>
    <t>"m.č.3NPA.06" +(1,20+0,15+0,30+0,80+1,40+1,65+1,40)*2,00-0,80*1,97</t>
  </si>
  <si>
    <t>"m.č.3NPA.07" +(3,58+1,80+2,70+1,80+0,88)*2,00+2*(1,50+1,50)*1,50+3*2*(0,80+1,40)*2,00-2*0,60*1,50-5*0,60*1,97</t>
  </si>
  <si>
    <t>"m.č.3NPA.08" +(1,60+0,60)*0,90</t>
  </si>
  <si>
    <t>"m.č.3NPA.30" +(1,54+1,05+0,80+0,10+0,80+1,54+3,40)*2,00+(1,00+3,40+1,00)*2,00</t>
  </si>
  <si>
    <t>"m.č.4NPA.05" +2*(0,80+1,05)*2,00+2*(0,80+1,35)*2,00+2*(0,80+1,60)*2,00+(1,38+3,60+1,50+1,60+3,60)*2,00+2*(1,50+1,50)*2,00</t>
  </si>
  <si>
    <t>"m.č.4NPA.06" +(1,00+0,40+0,50+1,40+1,17)*2,00</t>
  </si>
  <si>
    <t>"m.č.4NPA.07" +(3,58+1,80+2,90+1,80+0,88)*2,00+2*(1,50+1,50)*2,00+3*2*(0,80+1,40)*2,00</t>
  </si>
  <si>
    <t>"m.č.4NPA.08" +(5,08+2,27+5,08)*2,00-0,80*1,97+(1,60+0,60*0,90)</t>
  </si>
  <si>
    <t>"m.č.4NPA.14" +(3,88+4,65+3,88)*2,00-0,80*1,97</t>
  </si>
  <si>
    <t>442</t>
  </si>
  <si>
    <t>597610250</t>
  </si>
  <si>
    <t>obkládačky keramické (bílé i barevné) 25 x 33 x 0,7 cm I. j.</t>
  </si>
  <si>
    <t>-894167823</t>
  </si>
  <si>
    <t>obkládačky a dlaždice keramické koupelny - obkládačky formát 25 x 33 x  0,7 cm (bílé i barevné)             I.j.    (cen.skup. 76)</t>
  </si>
  <si>
    <t>673,962*1,1</t>
  </si>
  <si>
    <t>443</t>
  </si>
  <si>
    <t>711493122</t>
  </si>
  <si>
    <t xml:space="preserve">Izolace proti podpovrchové a tlakové vodě svislá  těsnicí stěrkou </t>
  </si>
  <si>
    <t>-992984442</t>
  </si>
  <si>
    <t xml:space="preserve">Izolace proti podpovrchové a tlakové vodě - ostatní  na ploše svislé S těsnicí stěrkou </t>
  </si>
  <si>
    <t>444</t>
  </si>
  <si>
    <t>781494511</t>
  </si>
  <si>
    <t>Plastové profily ukončovací lepené flexibilním lepidlem</t>
  </si>
  <si>
    <t>673431052</t>
  </si>
  <si>
    <t>Ostatní prvky plastové profily ukončovací a dilatační lepené flexibilním lepidlem ukončovací</t>
  </si>
  <si>
    <t>445</t>
  </si>
  <si>
    <t>781495111</t>
  </si>
  <si>
    <t>Penetrace podkladu vnitřních obkladů</t>
  </si>
  <si>
    <t>-1528364946</t>
  </si>
  <si>
    <t>Ostatní prvky ostatní práce penetrace podkladu</t>
  </si>
  <si>
    <t>446</t>
  </si>
  <si>
    <t>998781103</t>
  </si>
  <si>
    <t>Přesun hmot tonážní pro obklady keramické v objektech v do 24 m</t>
  </si>
  <si>
    <t>-248498180</t>
  </si>
  <si>
    <t>Přesun hmot pro obklady keramické stanovený z hmotnosti přesunovaného materiálu vodorovná dopravní vzdálenost do 50 m v objektech výšky přes 12 do 24 m</t>
  </si>
  <si>
    <t>447</t>
  </si>
  <si>
    <t>783215400</t>
  </si>
  <si>
    <t>Nátěry olejové kovových doplňkových konstrukcí dvojnásobné a 1x email a tmelení</t>
  </si>
  <si>
    <t>1622641964</t>
  </si>
  <si>
    <t>Nátěry kovových stavebních doplňkových konstrukcí olejové dvojnásobné a 1x email s tmelením</t>
  </si>
  <si>
    <t>"stávající plechové zárubně" (21+85+2+1+1)*1,25</t>
  </si>
  <si>
    <t>"stávající ocelová vrata" (0,8*1,97+1,05*1,97+3,0*3,4+3,15*3,40)*2+2,4*2,4*2*6</t>
  </si>
  <si>
    <t>448</t>
  </si>
  <si>
    <t>783216100</t>
  </si>
  <si>
    <t>Nátěry olejové kovových doplňkových konstrukcí základní</t>
  </si>
  <si>
    <t>-245316829</t>
  </si>
  <si>
    <t>Nátěry kovových stavebních doplňkových konstrukcí olejové základní</t>
  </si>
  <si>
    <t>449</t>
  </si>
  <si>
    <t>783522001</t>
  </si>
  <si>
    <t xml:space="preserve">Lakování syntetické klempířských konstrukcí barva standardní RAL </t>
  </si>
  <si>
    <t>-1513342101</t>
  </si>
  <si>
    <t>Nátěry klempířských konstrukcí syntetické na vzduchu schnoucí standardními barvami Lakování syntetické klempířských konstrukcí barva standardní RAL</t>
  </si>
  <si>
    <t>0,33*864+0,4*99,60+0,33*256+0,15*33+0,5*3+3*1+0,4*103+0,4*5,1+0,33*29+0,4*788+0,5*15,20+667,83*0,8+19,77*0,8</t>
  </si>
  <si>
    <t>450</t>
  </si>
  <si>
    <t>783902811</t>
  </si>
  <si>
    <t>Odstranění nátěrů odstraňovačem nátěrů s umytím</t>
  </si>
  <si>
    <t>-888045630</t>
  </si>
  <si>
    <t>Ostatní práce odstranění starých nátěrů odstraňovačem nátěrů s umytím</t>
  </si>
  <si>
    <t>451</t>
  </si>
  <si>
    <t>539962363</t>
  </si>
  <si>
    <t>"m.č.1NPA.01 strop" +31,22</t>
  </si>
  <si>
    <t>"stěny" +(4,62+6,75+4,62)*3,52</t>
  </si>
  <si>
    <t>"odpočet obklad z kamenných odseků" -2*4,60*1,80+0,80*2,00</t>
  </si>
  <si>
    <t>"odpočet prosklená hliníková stěna" -5,20*3,52</t>
  </si>
  <si>
    <t>"m.č.1NPA.04 strop" +133,05</t>
  </si>
  <si>
    <t>"stěny" +(1,50+5,62+3,40+2,35+1,90+19,90+5,50+5,60+1,50)*3,52</t>
  </si>
  <si>
    <t>"odpočet dřevěný obklad" -4,17*3,52</t>
  </si>
  <si>
    <t>"odpočet otvory" -(1,45*1,97+0,80*1,97+1,45*1,97+0,80*1,97+3*0,30*0,30+1,85*2,77+2*1,80*2,10+0,85*2,10)</t>
  </si>
  <si>
    <t>"m.č.1NPA.05 strop" +45,18</t>
  </si>
  <si>
    <t>"stěny" +(2,55+5,85+1,20+0,45+1,20+3,85+0,60+0,30+2,60+3,55)*3,52</t>
  </si>
  <si>
    <t>"odpočet otvory" -(2*1,80*2,10+0,80*1,97+1,50*1,97+0,90*2,10+1,10*2,10)</t>
  </si>
  <si>
    <t>"m.č.1NPA.06 strop" +21.68</t>
  </si>
  <si>
    <t>"stěny" +2*(6,00+4,15)*3,52</t>
  </si>
  <si>
    <t>"odpočet otvory" -(0,80*1,97+2,80*3,52)</t>
  </si>
  <si>
    <t>"m.č.1NPA.16 strop" +78,83</t>
  </si>
  <si>
    <t>"stěny" +(7,00+21,87+5,15+13,77+5,10+2,10)*3,52</t>
  </si>
  <si>
    <t>"odpočet otvory"  -(0,90*1,97+2*0,60*1,97+1,45*1,97+2*1,00*2,10+1,65*1,97+5*0,80*1,97)</t>
  </si>
  <si>
    <t>"m.č.1NPA.17 strop" +10,36</t>
  </si>
  <si>
    <t>"stěny" +2*(1,40+2,20)*1,52+2*(3,60+1,20)*1,52+3*2*(0,80+1,10)*1,52+2*(0,60+0,80)*1,52</t>
  </si>
  <si>
    <t>"m.č.1NPA.18 strop" +5,62</t>
  </si>
  <si>
    <t>"stěny" (0,97+1,40+1,40+2,80)*1,75+2*(0,80+1,00)*1,75+(0,60+0,90+1,40+1,20)*1,50+2*(0,80+1,00)*1,50</t>
  </si>
  <si>
    <t>"stěny" +2*(5,10+4,40)*3,52-0,80*1,97-2,10*1,60</t>
  </si>
  <si>
    <t>"odpočet otvory" -(0,80*1,97+2,10*1,60)</t>
  </si>
  <si>
    <t>"stěny" +(3,45+1,00+1,65+5,10+3,12)*3,52</t>
  </si>
  <si>
    <t>"odpočet otvory" -(0,80*1,97+2*0,75*1,80)</t>
  </si>
  <si>
    <t>"m.č.1NPA.24 strop" +5,80</t>
  </si>
  <si>
    <t>"stěny" +(2,40+2,50+0,60+0,15+1,50+1,65+0,15+1,00)*3,52</t>
  </si>
  <si>
    <t>"odpočet otvory, obklad" -(0,80*1,97+(0,60+2,50+0,60)*0,90)</t>
  </si>
  <si>
    <t>"m.č.1NPA.26 strop" +23,90</t>
  </si>
  <si>
    <t>"stěny" +2*(7,28+3,30)*3,52+(1,65+1*2*3,30)*3,52</t>
  </si>
  <si>
    <t>"odpočet otvory" -(1,65*1,97+0,80*1,97+1,50*1,97+2,55*3,25)</t>
  </si>
  <si>
    <t>"m.č.1NPA.28 strop" +19,21</t>
  </si>
  <si>
    <t>"stěny" +2*(7,28+2,60)*3,52</t>
  </si>
  <si>
    <t>"odpočet otvory" -(1,50*1,97+1,05*3,25)</t>
  </si>
  <si>
    <t>"m.č.1NPB.01 strop" +133,05</t>
  </si>
  <si>
    <t>"stěny" +(6,00+0,95+6,05+0,60+0,30+0,20+1,00+0,10+1,80+5,80+0,60+0,30+0,50+6,00+0,45+0,30+0,60+1,40+6,06+1,60)*3,52</t>
  </si>
  <si>
    <t>"odpočet otvory" -(2*1,60*1,97+1,25*1,97+3*0,60*1,97+0,80*1,97+0,90*1,97)</t>
  </si>
  <si>
    <t>"stěny" +(6,95+9,40+7,15+1,80+0,10+0,45)*3,52</t>
  </si>
  <si>
    <t>"odpočet otvory" -4,50*2,05</t>
  </si>
  <si>
    <t>"m.č.1NPB.13 strop" +14,02</t>
  </si>
  <si>
    <t>"stěny" +2*(1,50+1,45)*1,52+2*(4,50+1,45)*1,52+4*2*(0,80+1,55)*1,52</t>
  </si>
  <si>
    <t>"odpočet otvory" -(11*0,60*1,97+0,90*0,90)</t>
  </si>
  <si>
    <t>"m.č.1NPB.15 strop" +1,19</t>
  </si>
  <si>
    <t>"stěny" +2*(1,50+0,80)*1,52</t>
  </si>
  <si>
    <t>"m.č.1NPB.16 strop" +11,75</t>
  </si>
  <si>
    <t>"stěny" +(0,30+0,50+1,20+1,90+1,50+1,60)*1,52+(2,80+0,30+0,30+0,30+0,60+1,10+3,80+1,20)*1,52+4*2*(0,80+1,20)*1,52</t>
  </si>
  <si>
    <t>"m.č.1NPB.17 strop" +72,03</t>
  </si>
  <si>
    <t>"stěny" +2*(6,01+12,05)*5,50</t>
  </si>
  <si>
    <t>"odpočet otvory" -(4,80*2,40+1,25*1,97)</t>
  </si>
  <si>
    <t>"m.č.1NPC.01 strop" +98,04</t>
  </si>
  <si>
    <t>"stěny" +(12,20+5,17+6*(0,60+0,15+0,60)+11,30)*3,52</t>
  </si>
  <si>
    <t>"odpočet otvory" -(1,25*1,97+3*0,90*1,97+3*0,80*1,97)</t>
  </si>
  <si>
    <t>"m.č.1NPC.02 strop" +20,37</t>
  </si>
  <si>
    <t>"stěny" +(3,05+6,68)*3,52</t>
  </si>
  <si>
    <t>902930901</t>
  </si>
  <si>
    <t>74,863*1,02 'Přepočtené koeficientem množství</t>
  </si>
  <si>
    <t>212</t>
  </si>
  <si>
    <t>334718383</t>
  </si>
  <si>
    <t>74,863*5</t>
  </si>
  <si>
    <t>213</t>
  </si>
  <si>
    <t>676777751</t>
  </si>
  <si>
    <t>(12,8+12,8+30,9+30,9)</t>
  </si>
  <si>
    <t>214</t>
  </si>
  <si>
    <t>2027058817</t>
  </si>
  <si>
    <t>87,4*0,56 'Přepočtené koeficientem množství</t>
  </si>
  <si>
    <t>215</t>
  </si>
  <si>
    <t>248089268</t>
  </si>
  <si>
    <t>216</t>
  </si>
  <si>
    <t>-1633106516</t>
  </si>
  <si>
    <t>2,817+4,525+0,122+0,156+0,951</t>
  </si>
  <si>
    <t>217</t>
  </si>
  <si>
    <t>65235917</t>
  </si>
  <si>
    <t>218</t>
  </si>
  <si>
    <t>-2009730376</t>
  </si>
  <si>
    <t>Obložení atiky montáž deskami z dřevovláknitých hmot s tvarováním a úpravou pro olištování spár tvrdými dřevotřískovými nebo dřevoštěpkovými na sraz</t>
  </si>
  <si>
    <t>(12,8+12,8+30,9+30,9)*0,56</t>
  </si>
  <si>
    <t>219</t>
  </si>
  <si>
    <t>2066790165</t>
  </si>
  <si>
    <t>48,944*1,04 'Přepočtené koeficientem množství</t>
  </si>
  <si>
    <t>220</t>
  </si>
  <si>
    <t>1745856354</t>
  </si>
  <si>
    <t>221</t>
  </si>
  <si>
    <t>270658838</t>
  </si>
  <si>
    <t>0,611+0,001</t>
  </si>
  <si>
    <t>222</t>
  </si>
  <si>
    <t>596811221</t>
  </si>
  <si>
    <t>Kladení betonové dlažby komunikací pro pěší do lože z kameniva vel do 0,25 m2 plochy do 100 m2</t>
  </si>
  <si>
    <t>-186851745</t>
  </si>
  <si>
    <t xml:space="preserve">Kladení dlažby z betonových nebo kameninových dlaždic komunikací pro pěší s vyplněním spár a se smetením přebytečného materiálu na vzdálenost do 3 m s ložem z kameniva těženého tl. do 30 mm velikosti dlaždic přes 0,09 m2 do 0,25 m2, pro plochy přes 50 do </t>
  </si>
  <si>
    <t>okapový chodník</t>
  </si>
  <si>
    <t>+(31,15+30,90+10,52+0,65+18,79+2,070+9,95+26,25)*0,50</t>
  </si>
  <si>
    <t>223</t>
  </si>
  <si>
    <t>592456000</t>
  </si>
  <si>
    <t>dlažba desková betonová 50x50x5 cm</t>
  </si>
  <si>
    <t>-1954768562</t>
  </si>
  <si>
    <t>dlaždice betonové dlažba desková betonová  50 x 50 x 5 HBB</t>
  </si>
  <si>
    <t>+65,140*1,1</t>
  </si>
  <si>
    <t>224</t>
  </si>
  <si>
    <t>564851111</t>
  </si>
  <si>
    <t>Podklad ze štěrkodrtě ŠD tl 150 mm</t>
  </si>
  <si>
    <t>-308941156</t>
  </si>
  <si>
    <t>Podklad ze štěrkodrti ŠD s rozprostřením a zhutněním, po zhutnění tl. 150 mm</t>
  </si>
  <si>
    <t>225</t>
  </si>
  <si>
    <t>180404111</t>
  </si>
  <si>
    <t>Založení hřišťového trávníku výsevem na vrstvě ornice</t>
  </si>
  <si>
    <t>1567377631</t>
  </si>
  <si>
    <t>doplnění kraje okapového chodníku</t>
  </si>
  <si>
    <t>+(31,15+30,90+10,52+0,65+18,79+2,070+9,95+26,25)*0,25</t>
  </si>
  <si>
    <t>226</t>
  </si>
  <si>
    <t>005724100</t>
  </si>
  <si>
    <t>osivo směs travní parková (0,035 kg/m2)</t>
  </si>
  <si>
    <t>1866802914</t>
  </si>
  <si>
    <t>osivo směs travní parková</t>
  </si>
  <si>
    <t>+32,57*0,035</t>
  </si>
  <si>
    <t>227</t>
  </si>
  <si>
    <t>184802111</t>
  </si>
  <si>
    <t>Chemické odplevelení před založením kultury nad 20 m2 postřikem na široko v rovině a svahu do 1:5</t>
  </si>
  <si>
    <t>514764536</t>
  </si>
  <si>
    <t>Chemické odplevelení půdy před založením kultury, trávníku nebo zpevněných ploch o výměře jednotlivě přes 20 m2 v rovině nebo na svahu do 1:5 postřikem na široko</t>
  </si>
  <si>
    <t>228</t>
  </si>
  <si>
    <t>252340010</t>
  </si>
  <si>
    <t>herbicid totální, bal. 1 l</t>
  </si>
  <si>
    <t>litr</t>
  </si>
  <si>
    <t>-87292163</t>
  </si>
  <si>
    <t>229</t>
  </si>
  <si>
    <t>184802615</t>
  </si>
  <si>
    <t>Chemické odplevelení po založení kultury granulátem na široko v rovině a svahu do 1:5</t>
  </si>
  <si>
    <t>466012291</t>
  </si>
  <si>
    <t>Chemické odplevelení po založení kultury v rovině nebo na svahu do 1:5 granulátem na široko</t>
  </si>
  <si>
    <t>230</t>
  </si>
  <si>
    <t>251911570</t>
  </si>
  <si>
    <t>hnojivo trávníkové  (0,025 kg/m2)</t>
  </si>
  <si>
    <t>310724942</t>
  </si>
  <si>
    <t>hnojivo trávníkové Hortus  (0,025 kg/m2)</t>
  </si>
  <si>
    <t>+32,57*0,025</t>
  </si>
  <si>
    <t>231</t>
  </si>
  <si>
    <t>171201101</t>
  </si>
  <si>
    <t>Uložení sypaniny do násypů nezhutněných</t>
  </si>
  <si>
    <t>555331956</t>
  </si>
  <si>
    <t>Uložení sypaniny do násypů s rozprostřením sypaniny ve vrstvách a s hrubým urovnáním nezhutněných z jakýchkoliv hornin</t>
  </si>
  <si>
    <t>"m.č.1NPB.02 atrium"  +34,39*0,30</t>
  </si>
  <si>
    <t>232</t>
  </si>
  <si>
    <t>583374040</t>
  </si>
  <si>
    <t>kamenivo dekorační (kačírek) frakce 70/220</t>
  </si>
  <si>
    <t>-232663434</t>
  </si>
  <si>
    <t>kamenivo přírodní těžené pro stavební účely  PTK  (drobné, hrubé, štěrkopísky) kamenivo dekorační (kačírek) frakce 70/220</t>
  </si>
  <si>
    <t>+10,317*2,2</t>
  </si>
  <si>
    <t>233</t>
  </si>
  <si>
    <t>711161382</t>
  </si>
  <si>
    <t>Izolace proti zemní vlhkosti foliemi nopovými ukončené horní provětrávací lištou</t>
  </si>
  <si>
    <t>-1913415953</t>
  </si>
  <si>
    <t>Izolace proti zemní vlhkosti nopovými foliemiukončení izolace lištou provětrávací</t>
  </si>
  <si>
    <t>234</t>
  </si>
  <si>
    <t>283230410</t>
  </si>
  <si>
    <t>lišta horní provětrávací 2 m, pro</t>
  </si>
  <si>
    <t>-1835822854</t>
  </si>
  <si>
    <t>140,61*0,5*1,20</t>
  </si>
  <si>
    <t>235</t>
  </si>
  <si>
    <t>711462103</t>
  </si>
  <si>
    <t>Provedení izolace proti tlakové vodě svislé fólií přilepenou v plné ploše</t>
  </si>
  <si>
    <t>1041703233</t>
  </si>
  <si>
    <t>Provedení izolace proti povrchové a podpovrchové tlakové vodě fóliemi na ploše svislé S přilepenou v plné ploše</t>
  </si>
  <si>
    <t>140,61*0,9</t>
  </si>
  <si>
    <t>236</t>
  </si>
  <si>
    <t>283235180</t>
  </si>
  <si>
    <t>nopová folie profilovaná tl. 2 mm</t>
  </si>
  <si>
    <t>-459567513</t>
  </si>
  <si>
    <t>Poznámka k položce:
Profilovaná fólie s navařenou nosnou mřížkou. Pro úpravu (sanaci) vnitřních vlhkých stěn. Vytváří  vzduchovou mezeru pro odvětrání vlhkosti. Na fólii se natahuje omítka ve dvou vrstvách nebo se lepí sádrokartonové desky. Při sanaci vně</t>
  </si>
  <si>
    <t>126,549*1,2 'Přepočtené koeficientem množství</t>
  </si>
  <si>
    <t>237</t>
  </si>
  <si>
    <t>998711103</t>
  </si>
  <si>
    <t>Přesun hmot tonážní pro izolace proti vodě, vlhkosti a plynům v objektech výšky do 60 m</t>
  </si>
  <si>
    <t>-200492054</t>
  </si>
  <si>
    <t>Přesun hmot pro izolace proti vodě, vlhkosti a plynům stanovený z hmotnosti přesunovaného materiálu vodorovná dopravní vzdálenost do 50 m v objektech výšky přes 12 do 60 m</t>
  </si>
  <si>
    <t>0,039+0,03+0,097+0,062</t>
  </si>
  <si>
    <t>238</t>
  </si>
  <si>
    <t>713131141</t>
  </si>
  <si>
    <t>Montáž izolace tepelné stěn a základů lepením celoplošně rohoží, pásů, dílců, desek</t>
  </si>
  <si>
    <t>1453777534</t>
  </si>
  <si>
    <t>Montáž tepelné izolace stěn rohožemi, pásy, deskami, dílci, bloky (izolační materiál ve specifikaci) lepením celoplošně</t>
  </si>
  <si>
    <t>239</t>
  </si>
  <si>
    <t>283760190</t>
  </si>
  <si>
    <t>deska fasádní polystyrénová soklová 1000 x 500 x 130 mm</t>
  </si>
  <si>
    <t>-1949676223</t>
  </si>
  <si>
    <t>126,549*1,1 'Přepočtené koeficientem množství</t>
  </si>
  <si>
    <t>240</t>
  </si>
  <si>
    <t>-2133988194</t>
  </si>
  <si>
    <t>0,759+0,585</t>
  </si>
  <si>
    <t>241</t>
  </si>
  <si>
    <t>941111122</t>
  </si>
  <si>
    <t>Montáž lešení řadového trubkového lehkého s podlahami zatížení do 200 kg/m2 š do 1,2 m v do 25 m</t>
  </si>
  <si>
    <t>657987996</t>
  </si>
  <si>
    <t>Montáž lešení řadového trubkového lehkého pracovního s podlahami s provozním zatížením tř. 3 do 200 kg/m2 šířky tř. W09 přes 0,9 do 1,2 m, výšky přes 10 do 25 m</t>
  </si>
  <si>
    <t>1596,338+571,907+621,082+253,775+9,297+45,36</t>
  </si>
  <si>
    <t>242</t>
  </si>
  <si>
    <t>941111222</t>
  </si>
  <si>
    <t>Příplatek k lešení řadovému trubkovému lehkému s podlahami š 1,2 m v 25 m za první a ZKD den použití</t>
  </si>
  <si>
    <t>628883967</t>
  </si>
  <si>
    <t>Montáž lešení řadového trubkového lehkého pracovního s podlahami s provozním zatížením tř. 3 do 200 kg/m2 Příplatek za první a každý další den použití lešení k ceně -1122</t>
  </si>
  <si>
    <t>3097,759*(30+31+30)</t>
  </si>
  <si>
    <t>243</t>
  </si>
  <si>
    <t>941111822</t>
  </si>
  <si>
    <t>Elektrická zabezpečovací signalizace</t>
  </si>
  <si>
    <t>prvek systému</t>
  </si>
  <si>
    <t>Záložní akumulátor 12V/ 24Ah pro pomocný napájecí zdroj</t>
  </si>
  <si>
    <t>Pomocný napájecí zdroj 12V/3A zalohovaný ve skříni s prostorem pro akumulátor 24Ah</t>
  </si>
  <si>
    <t>dodávka celkem</t>
  </si>
  <si>
    <t>dodávka   ks/m</t>
  </si>
  <si>
    <t xml:space="preserve">Detektor tříštění skla dosah 9m, detekce i pro foliované sklo </t>
  </si>
  <si>
    <t>Magnetický spínač čtyřdrátový, na kovovové dveře a vrata</t>
  </si>
  <si>
    <t>Magnetický spínač čtyřdrátový,  na dřevěné a plastové povrchy</t>
  </si>
  <si>
    <t>Krabice rozvodná s ochranným kontaktem</t>
  </si>
  <si>
    <t>Ovládací klávesnice s LCD displejem</t>
  </si>
  <si>
    <t>Sběrnicový koncentrátor 8 zón</t>
  </si>
  <si>
    <t>Plechová skříň na ovládací klávesnici</t>
  </si>
  <si>
    <t>Světelná signalizace zapnutí objektu</t>
  </si>
  <si>
    <t>Čidlo dualní PIR s dlouhým dosahem min. 20m s antimaskingem</t>
  </si>
  <si>
    <t>hlásič opticko-kouřový</t>
  </si>
  <si>
    <t>hlásič termodiferenciální</t>
  </si>
  <si>
    <t>hlásič manuální tlačítkový</t>
  </si>
  <si>
    <t>Ústředna EPS adresná, min. 4 kruhové linky</t>
  </si>
  <si>
    <t>Přenosové zařízení na PCO HZS, včetně projektu</t>
  </si>
  <si>
    <t>KTPO - klíčový trezor požární ochrany</t>
  </si>
  <si>
    <t>OPPO - obslužné pole požární ochrany</t>
  </si>
  <si>
    <t>Venkovní maják stroboskopický</t>
  </si>
  <si>
    <t>Záložní napájecí zdroj 24V/5A certifikovaný EN-54 ,ve skříni s prostorem pro akumulátor 24Ah</t>
  </si>
  <si>
    <t>Krabice rozvodná s funkční odolností při požáru</t>
  </si>
  <si>
    <t xml:space="preserve">Trubka kovová 20 mm s funkčností při požáru, včetně příchytek, kotev a šroubů </t>
  </si>
  <si>
    <t>Elektrická požární signalizace</t>
  </si>
  <si>
    <t>jednotka</t>
  </si>
  <si>
    <t>ks</t>
  </si>
  <si>
    <t>m</t>
  </si>
  <si>
    <t>Oživení, programování a nastavení</t>
  </si>
  <si>
    <t>Zaškolení obsluhy</t>
  </si>
  <si>
    <t>patice hlásiče</t>
  </si>
  <si>
    <t>montáž ks/m</t>
  </si>
  <si>
    <t>montáž celkem</t>
  </si>
  <si>
    <t>cena D+M</t>
  </si>
  <si>
    <t>ZDP zařízení dálkového přenosu na PCO policie</t>
  </si>
  <si>
    <t>samolepky s čísly adres - bílé</t>
  </si>
  <si>
    <t>samolepky s čísly adres - červené</t>
  </si>
  <si>
    <t>lahev zkušebního plynu</t>
  </si>
  <si>
    <t>Lišta vkládací 40/20 včetně hmoždinek, vrutů, bezhalogenová</t>
  </si>
  <si>
    <t>Popis zásuvek + patch panelů, cena za vývod včetně kabelových rezerv</t>
  </si>
  <si>
    <t>CAT6 set zás. 1x RJ45,UTP,Cat.6, napovrch nebo do žlabu</t>
  </si>
  <si>
    <t>Datový rozvaděč IDF1.1</t>
  </si>
  <si>
    <t>45U-800/800, 19" stojanový datový rozvaděč
4 posuvné vertikální lišty k instalaci zařízení
ocelový svařovaný skelet s možností osazení krycími panely a postranním modulem
sklo dveří bezpečnostní tvrzené, tloušťka 4 mm
zatížitelnost 1000kg</t>
  </si>
  <si>
    <t>Dveře dvoukřídlé síto prost. 80%</t>
  </si>
  <si>
    <t>Sada pro dvoukřídlé dveře - vícebodový zámek - cylindrický</t>
  </si>
  <si>
    <t>Zámek pro jednokřídlé dveře cylindrický</t>
  </si>
  <si>
    <t>Postranní modul, 45U 188mm šíře, bez bočních krytů</t>
  </si>
  <si>
    <t>Montážní sada 50 spojů</t>
  </si>
  <si>
    <t>19" vyvazovací panel 1U jednostranná plast. Lišta</t>
  </si>
  <si>
    <t>Rozvodný panel 8 x 230 V, 50 Hz s přepěťovou ochranou</t>
  </si>
  <si>
    <t>Vent. jednotka spodní / horní / boční, termostat, 230 V / 90 W – 6 ventilátorů</t>
  </si>
  <si>
    <t>osvětlovací jednotka 1U</t>
  </si>
  <si>
    <t xml:space="preserve">Optická vana pro 12x SC spojek </t>
  </si>
  <si>
    <t>Optická spojka SC pro optické konektory</t>
  </si>
  <si>
    <t>Pigtail SC MM</t>
  </si>
  <si>
    <t>Lešení pomocné pracovní pro objekty pozemních staveb pro zatížení do 150 kg/m2, o výšce lešeňové podlahy do 1,9 m</t>
  </si>
  <si>
    <t>"m.č.1NPA.14 strop" +27,72</t>
  </si>
  <si>
    <t>"m.č.1NPA.20 strop" +21,98</t>
  </si>
  <si>
    <t>"m.č.1NPA.21 strop" +13,92</t>
  </si>
  <si>
    <t>"m.č.1NPB.12 strop" +60,60</t>
  </si>
  <si>
    <t>"m.č.2NPA.02 strop" +61,82</t>
  </si>
  <si>
    <t>"m.č.2NPA.13 strop" +27,32</t>
  </si>
  <si>
    <t>"m.č.2NPA.15 strop" +19,67</t>
  </si>
  <si>
    <t>"m.č.2NPA.18 strop" +18,20</t>
  </si>
  <si>
    <t>"m.č.2NPA.37 strop" +13,91</t>
  </si>
  <si>
    <t>"m.č.3NPA.02 strop" +62,48</t>
  </si>
  <si>
    <t>"m.č.4NPA.12 strop" +27,45</t>
  </si>
  <si>
    <t>"m.č.4NPA.14 strop" +19,70</t>
  </si>
  <si>
    <t>"m.č.4NPA.15 strop" +26,34</t>
  </si>
  <si>
    <t>"m.č.4NPA.16 strop" +20,02</t>
  </si>
  <si>
    <t>"m.č.4NPA.17 strop" +13,14</t>
  </si>
  <si>
    <t>"m.č.4NPA.19 strop" +12,79</t>
  </si>
  <si>
    <t>"m.č.4NPA.33 strop" +25,46</t>
  </si>
  <si>
    <t>"m.č.4NPA.34 strop" +12,91</t>
  </si>
  <si>
    <t>"m.č.4NPA.38 strop" +27,55</t>
  </si>
  <si>
    <t>512,98</t>
  </si>
  <si>
    <t>248</t>
  </si>
  <si>
    <t>952901111</t>
  </si>
  <si>
    <t>Vyčištění budov bytové a občanské výstavby při výšce podlaží do 4 m</t>
  </si>
  <si>
    <t>2051637307</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</si>
  <si>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</si>
  <si>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249</t>
  </si>
  <si>
    <t>952901419</t>
  </si>
  <si>
    <t>Úklid po bourání</t>
  </si>
  <si>
    <t>-1212560980</t>
  </si>
  <si>
    <t>1025,960*3</t>
  </si>
  <si>
    <t>250</t>
  </si>
  <si>
    <t>959231166</t>
  </si>
  <si>
    <t>Přenosný hasicí přístroj práškový 6kg</t>
  </si>
  <si>
    <t>1765050570</t>
  </si>
  <si>
    <t>251</t>
  </si>
  <si>
    <t>959231168</t>
  </si>
  <si>
    <t>Informační systém</t>
  </si>
  <si>
    <t>soub</t>
  </si>
  <si>
    <t>-1679484777</t>
  </si>
  <si>
    <t>252</t>
  </si>
  <si>
    <t>962031132</t>
  </si>
  <si>
    <t>Bourání příček z cihel pálených na MVC tl do 100 mm</t>
  </si>
  <si>
    <t>-1272177622</t>
  </si>
  <si>
    <t>Bourání příček z cihel, tvárnic nebo příčkovek z cihel pálených, plných nebo dutých na maltu vápennou nebo vápenocementovou, tl. do 100 mm</t>
  </si>
  <si>
    <t>"m.č. 1NPA.21" +(3,45+2*1,00)*3,60-3*0,60*1,97</t>
  </si>
  <si>
    <t>"m.č. 1NPB.01" +5,82*3,60-4,50*2,10+4,80*3,60-4,50*2,10</t>
  </si>
  <si>
    <t>&amp;</t>
  </si>
  <si>
    <t>"m.č. 2NPA.35" +6,20*3,30-0,80*1,97</t>
  </si>
  <si>
    <t>"m.č. 2NPA.41" +2,08*3,30-0,80*1,97</t>
  </si>
  <si>
    <t>"m.č. 3NPA.23" +3,22*3,30</t>
  </si>
  <si>
    <t>"m.č. 4NPA.24" +(5,55+2*1,00)*3,30-0,80*1,97-0,60*1,97</t>
  </si>
  <si>
    <t>"m.č. 4NPA.28" +(5,55+2*1,00)*3,30-0,80*1,97-0,60*1,97</t>
  </si>
  <si>
    <t>"m.č. 4NPA.31" +(5,55+2*1,00)*3,30-0,80*1,97-0,60*1,97</t>
  </si>
  <si>
    <t>"m.č. 4NPA.43" +(5,55+2*1,00)*3,30-0,80*1,97-0,60*1,97</t>
  </si>
  <si>
    <t>253</t>
  </si>
  <si>
    <t>962031133</t>
  </si>
  <si>
    <t>Bourání příček z cihel pálených na MVC tl do 150 mm</t>
  </si>
  <si>
    <t>873171233</t>
  </si>
  <si>
    <t>Bourání příček z cihel, tvárnic nebo příčkovek z cihel pálených, plných nebo dutých na maltu vápennou nebo vápenocementovou, tl. do 150 mm</t>
  </si>
  <si>
    <t>"m.č.3NPA.33" +2,30*3,30</t>
  </si>
  <si>
    <t>"m.č.2NPA.35" +6,20*2,98-0,80*1,97</t>
  </si>
  <si>
    <t>"m.č.2NPA.41" +2,08*2,98-0,80*1,97</t>
  </si>
  <si>
    <t>"m.č.3NPA.23" +4,98*2,98</t>
  </si>
  <si>
    <t>"m.č.3NPA.33" +3,90*2,98</t>
  </si>
  <si>
    <t>"m.č.4NPA.24" +5,55*2,98+3*1,60-0,60*1,97-0,80*1,97</t>
  </si>
  <si>
    <t>"m.č.4NPA.28" +5,55*2,98+3*1,60-0,60*1,97-0,80*1,97</t>
  </si>
  <si>
    <t>"m.č.4NPA.31" +5,55*2,98+3*1,60-0,60*1,97-0,80*1,97</t>
  </si>
  <si>
    <t>"m.č.4NPA.43" +5,55*2,98+3*1,60-0,60*1,97-0,80*1,97</t>
  </si>
  <si>
    <t>254</t>
  </si>
  <si>
    <t>965042241</t>
  </si>
  <si>
    <t>Bourání podkladů pod dlažby nebo mazanin betonových nebo z litého asfaltu tl přes 100 mm pl pře 4 m2</t>
  </si>
  <si>
    <t>-45239054</t>
  </si>
  <si>
    <t>Bourání podkladů pod dlažby nebo litých celistvých podlah a mazanin betonových nebo z litého asfaltu tl. přes 100 mm, plochy přes 4 m2</t>
  </si>
  <si>
    <t>včetně hydroizolací</t>
  </si>
  <si>
    <t>"m.č. 1NPB.17" +(0,24+0,1)*72,03</t>
  </si>
  <si>
    <t>255</t>
  </si>
  <si>
    <t>965049112</t>
  </si>
  <si>
    <t>Příplatek k bourání betonových mazanin za bourání se svařovanou sítí tl přes 100 mm</t>
  </si>
  <si>
    <t>-402239517</t>
  </si>
  <si>
    <t>Bourání podkladů pod dlažby nebo litých celistvých podlah a mazanin Příplatek k cenám za bourání mazanin betonových se svařovanou sítí, tl. přes 100 mm</t>
  </si>
  <si>
    <t>"m.č. 1NPB.17" +(0,24)*72,03</t>
  </si>
  <si>
    <t>256</t>
  </si>
  <si>
    <t>965082941</t>
  </si>
  <si>
    <t>Odstranění násypů pod podlahy tl přes 200 mm</t>
  </si>
  <si>
    <t>-1376297387</t>
  </si>
  <si>
    <t>Odstranění násypu pod podlahami nebo ochranného násypu na střechách tl. přes 200 mm jakékoliv plochy</t>
  </si>
  <si>
    <t>"m.č. 1NPB.17" +(0,3)*72,03</t>
  </si>
  <si>
    <t>257</t>
  </si>
  <si>
    <t>971033621</t>
  </si>
  <si>
    <t>Vybourání otvorů ve zdivu cihelném pl do 4 m2 na MVC nebo MV tl do 100 mm</t>
  </si>
  <si>
    <t>576915760</t>
  </si>
  <si>
    <t>Vybourání otvorů ve zdivu základovém nebo nadzákladovém z cihel, tvárnic, příčkovek z cihel pálených na maltu vápennou nebo vápenocementovou plochy do 4 m2, tl. do 100 mm</t>
  </si>
  <si>
    <t>"m.č.3NPA.09" +0,80*2,00</t>
  </si>
  <si>
    <t>"m.č.3NPA.21" +0,80*2,00*6</t>
  </si>
  <si>
    <t>"m.č.3NPA.23" +0,80*2,00</t>
  </si>
  <si>
    <t>"m.č.3NPA.35" +0,80*2,00</t>
  </si>
  <si>
    <t>"m.č.4NPA.14" +0,80*16,00</t>
  </si>
  <si>
    <t>"m.č.4NPA.24" +0,80*2,00*12</t>
  </si>
  <si>
    <t>"m.č.4NPA.41" +0,80*2,00</t>
  </si>
  <si>
    <t>"m.č.4NPA.44" +0,80*2,00*18</t>
  </si>
  <si>
    <t>258</t>
  </si>
  <si>
    <t>974031132</t>
  </si>
  <si>
    <t>Vysekání rýh ve zdivu cihelném hl do 50 mm š do 70 mm</t>
  </si>
  <si>
    <t>-2097008646</t>
  </si>
  <si>
    <t>Vysekání rýh ve zdivu cihelném na maltu vápennou nebo vápenocementovou do hl. 50 mm a šířky do 70 mm</t>
  </si>
  <si>
    <t>259</t>
  </si>
  <si>
    <t>974031134</t>
  </si>
  <si>
    <t>Vysekání rýh ve zdivu cihelném hl do 50 mm š do 150 mm</t>
  </si>
  <si>
    <t>1053754187</t>
  </si>
  <si>
    <t>Vysekání rýh ve zdivu cihelném na maltu vápennou nebo vápenocementovou do hl. 50 mm a šířky do 150 mm</t>
  </si>
  <si>
    <t>260</t>
  </si>
  <si>
    <t>974031144</t>
  </si>
  <si>
    <t>Vysekání rýh ve zdivu cihelném hl do 70 mm š do 150 mm</t>
  </si>
  <si>
    <t>-552802174</t>
  </si>
  <si>
    <t>Vysekání rýh ve zdivu cihelném na maltu vápennou nebo vápenocementovou do hl. 70 mm a šířky do 150 mm</t>
  </si>
  <si>
    <t>69+55+34+32</t>
  </si>
  <si>
    <t>261</t>
  </si>
  <si>
    <t>974031155</t>
  </si>
  <si>
    <t>Vysekání rýh ve zdivu cihelném hl do 100 mm š do 200 mm</t>
  </si>
  <si>
    <t>69768418</t>
  </si>
  <si>
    <t>Vysekání rýh ve zdivu cihelném na maltu vápennou nebo vápenocementovou do hl. 100 mm a šířky do 200 mm</t>
  </si>
  <si>
    <t>72+16+8+8</t>
  </si>
  <si>
    <t>262</t>
  </si>
  <si>
    <t>974031156</t>
  </si>
  <si>
    <t>Řezání cihelného zdiva pro vtažení nosníků do hl. 100</t>
  </si>
  <si>
    <t>-1939848042</t>
  </si>
  <si>
    <t>263</t>
  </si>
  <si>
    <t>974031167</t>
  </si>
  <si>
    <t>Vysekání rýh ve zdivu cihelném hl do 150 mm š do 300 mm</t>
  </si>
  <si>
    <t>-1313673267</t>
  </si>
  <si>
    <t>Vysekání rýh ve zdivu cihelném na maltu vápennou nebo vápenocementovou do hl. 150 mm a šířky do 300 mm</t>
  </si>
  <si>
    <t>0+27+28+29+12</t>
  </si>
  <si>
    <t>264</t>
  </si>
  <si>
    <t>974031664</t>
  </si>
  <si>
    <t>Vysekání rýh ve zdivu cihelném pro vtahování nosníků hl do 150 mm v do 150 mm</t>
  </si>
  <si>
    <t>-950467831</t>
  </si>
  <si>
    <t>Vysekání rýh ve zdivu cihelném na maltu vápennou nebo vápenocementovou pro vtahování nosníků do zdí, před vybouráním otvoru do hl. 150 mm, při v. nosníku do 150 mm</t>
  </si>
  <si>
    <t>265</t>
  </si>
  <si>
    <t>971033631</t>
  </si>
  <si>
    <t>Vybourání otvorů ve zdivu cihelném pl do 4 m2 na MVC nebo MV tl do 150 mm</t>
  </si>
  <si>
    <t>-1631850837</t>
  </si>
  <si>
    <t>Vybourání otvorů ve zdivu základovém nebo nadzákladovém z cihel, tvárnic, příčkovek z cihel pálených na maltu vápennou nebo vápenocementovou plochy do 4 m2, tl. do 150 mm</t>
  </si>
  <si>
    <t>"m.č.1NPA.20" +0,80*2,00</t>
  </si>
  <si>
    <t>"m.č.1NPB.02" +0,90*2,00</t>
  </si>
  <si>
    <t>"m.č.1NPB.20" +0,80*2,00</t>
  </si>
  <si>
    <t>"m.č.3NPA.10" +0,80*2,00</t>
  </si>
  <si>
    <t>"m.č.3NPA.13" +0,80*2,00</t>
  </si>
  <si>
    <t>"m.č.3NPA.24" +0,80*2,00</t>
  </si>
  <si>
    <t>"m.č.3NPA.33" +0,80*2,00</t>
  </si>
  <si>
    <t>"m.č.3NPA.34" +0,80*2,00</t>
  </si>
  <si>
    <t>266</t>
  </si>
  <si>
    <t>974042588</t>
  </si>
  <si>
    <t>Vysekání rýh v dlažbě betonové nebo jiné monolitické hl do 250 mm š do 600 mm</t>
  </si>
  <si>
    <t>2095256660</t>
  </si>
  <si>
    <t>pro kanalizaci</t>
  </si>
  <si>
    <t>267</t>
  </si>
  <si>
    <t>974042590</t>
  </si>
  <si>
    <t xml:space="preserve">Příplatek k vysekání rýh v dlažbě betonové nebo jiné monolitické ZKD 100 mm </t>
  </si>
  <si>
    <t>583149844</t>
  </si>
  <si>
    <t>268</t>
  </si>
  <si>
    <t>974081112</t>
  </si>
  <si>
    <t>Vysekání skelného provazce ze spáry mezi panely průřezu 40x50 mm</t>
  </si>
  <si>
    <t>643783234</t>
  </si>
  <si>
    <t>Vysekání skelného provazce ze spáry mezi panely z lešenové klece, o průřezu spáry 40x50 mm</t>
  </si>
  <si>
    <t>269</t>
  </si>
  <si>
    <t>976074121</t>
  </si>
  <si>
    <t>Vybourání kotevních želez ze zdiva cihelného na MV nebo MVC</t>
  </si>
  <si>
    <t>-1224811207</t>
  </si>
  <si>
    <t>Vybourání kovových madel, zábradlí, dvířek, zděří, kotevních želez kotevních želez zapuštěných do 300 mm, ve zdivu nebo dlažbě z cihel na maltu vápennou nebo vápenocementovou</t>
  </si>
  <si>
    <t>270</t>
  </si>
  <si>
    <t>976074141</t>
  </si>
  <si>
    <t>Vybourání kotevních želez ze zdiva kamenného nebo betonového</t>
  </si>
  <si>
    <t>1446925504</t>
  </si>
  <si>
    <t>Vybourání kovových madel, zábradlí, dvířek, zděří, kotevních želez kotevních želez zapuštěných do 300 mm, ve zdivu nebo dlažbě z betonu nebo kamene</t>
  </si>
  <si>
    <t>271</t>
  </si>
  <si>
    <t>977131110</t>
  </si>
  <si>
    <t>Vrty příklepovými vrtáky D do 16 mm do cihelného zdiva nebo prostého betonu</t>
  </si>
  <si>
    <t>-397326283</t>
  </si>
  <si>
    <t>Vrty příklepovými vrtáky do cihelného zdiva nebo prostého betonu průměru do 16 mm</t>
  </si>
  <si>
    <t>+10*3,62/0,40*0,10</t>
  </si>
  <si>
    <t>272</t>
  </si>
  <si>
    <t>977131120</t>
  </si>
  <si>
    <t>Vrty příklepovými vrtáky D do 50 mm do cihelného zdiva nebo prostého betonu</t>
  </si>
  <si>
    <t>-985120630</t>
  </si>
  <si>
    <t>Vrty příklepovými vrtáky do cihelného zdiva nebo prostého betonu průměru Vrty příklepovými vrtáky D do 50 mm do cihelného zdiva nebo prostého betonu</t>
  </si>
  <si>
    <t>0,15*15+0,3*15</t>
  </si>
  <si>
    <t>273</t>
  </si>
  <si>
    <t>977131210</t>
  </si>
  <si>
    <t>Vrty dovrchní příklepovými vrtáky D do 16 mm do cihelného zdiva nebo prostého betonu</t>
  </si>
  <si>
    <t>389857956</t>
  </si>
  <si>
    <t>Vrty příklepovými vrtáky do cihelného zdiva nebo prostého betonu dovrchní (směrem vzhůru), průměru do 16 mm</t>
  </si>
  <si>
    <t>+(6,68+5,50+6,08+4,62)/0,40*0,10</t>
  </si>
  <si>
    <t>274</t>
  </si>
  <si>
    <t>977151111</t>
  </si>
  <si>
    <t>Jádrové vrty diamantovými korunkami do D 35 mm do stavebních materiálů</t>
  </si>
  <si>
    <t>1982711761</t>
  </si>
  <si>
    <t>Jádrové vrty diamantovými korunkami do stavebních materiálů (železobetonu, betonu, cihel, obkladů, dlažeb, kamene) průměru do 35 mm</t>
  </si>
  <si>
    <t>21.</t>
  </si>
  <si>
    <t>Osoušeč rukou 230V/3kW turbo, horní přístup</t>
  </si>
  <si>
    <t>22.</t>
  </si>
  <si>
    <t>Automatický splachovač napaječ 230V</t>
  </si>
  <si>
    <t>23.</t>
  </si>
  <si>
    <t>Krabice   P sádrokarton</t>
  </si>
  <si>
    <t>KU 67</t>
  </si>
  <si>
    <t>24.</t>
  </si>
  <si>
    <t xml:space="preserve">Krabice   R se svorkami </t>
  </si>
  <si>
    <t>KU 68/2</t>
  </si>
  <si>
    <t>1903</t>
  </si>
  <si>
    <t>25.</t>
  </si>
  <si>
    <t>Krabice R se svorkami</t>
  </si>
  <si>
    <t>KO97</t>
  </si>
  <si>
    <t>26.</t>
  </si>
  <si>
    <t>Krabice O</t>
  </si>
  <si>
    <t>KO125</t>
  </si>
  <si>
    <t>27.</t>
  </si>
  <si>
    <t>Příchytka požární dvojitá</t>
  </si>
  <si>
    <t>28.</t>
  </si>
  <si>
    <t>Pozarni prepazka pres stěnu 30 cm</t>
  </si>
  <si>
    <t>29.</t>
  </si>
  <si>
    <t xml:space="preserve">Jímací tyč </t>
  </si>
  <si>
    <t>30.</t>
  </si>
  <si>
    <t>Svorka křížová</t>
  </si>
  <si>
    <t>31.</t>
  </si>
  <si>
    <t>Svorka okapová</t>
  </si>
  <si>
    <t>32.</t>
  </si>
  <si>
    <t>Svorka spojovací</t>
  </si>
  <si>
    <t>33.</t>
  </si>
  <si>
    <t>Podpěra vedení</t>
  </si>
  <si>
    <t>34.</t>
  </si>
  <si>
    <t>Krabice   R IP54</t>
  </si>
  <si>
    <t>35.</t>
  </si>
  <si>
    <t>Zemnici svorka</t>
  </si>
  <si>
    <t>ZSA  16</t>
  </si>
  <si>
    <t>36.</t>
  </si>
  <si>
    <t>Pasek pro 1 ks</t>
  </si>
  <si>
    <t>37.</t>
  </si>
  <si>
    <t>Svorka na vodu</t>
  </si>
  <si>
    <t>ZS   4</t>
  </si>
  <si>
    <t>E. Materiál délkový</t>
  </si>
  <si>
    <t>č.p</t>
  </si>
  <si>
    <t>Popis materiálu</t>
  </si>
  <si>
    <t>Jed.cena</t>
  </si>
  <si>
    <t>Materiál celkem /Kč/</t>
  </si>
  <si>
    <t>Montáž celekm /Kč/</t>
  </si>
  <si>
    <t>Kabel CXKH</t>
  </si>
  <si>
    <t>2Ax</t>
  </si>
  <si>
    <t>1.5</t>
  </si>
  <si>
    <t>3Ax</t>
  </si>
  <si>
    <t>3Cx</t>
  </si>
  <si>
    <t>5Cx</t>
  </si>
  <si>
    <t>2.5</t>
  </si>
  <si>
    <t>4x25</t>
  </si>
  <si>
    <t>Kabel 1-CSKH-R</t>
  </si>
  <si>
    <t>Vodic CY</t>
  </si>
  <si>
    <t>(54)</t>
  </si>
  <si>
    <t>Trubka plastová</t>
  </si>
  <si>
    <t>pr. 23</t>
  </si>
  <si>
    <t>pr 29</t>
  </si>
  <si>
    <t>Drátěný žlab zinkovaný</t>
  </si>
  <si>
    <t>200/100</t>
  </si>
  <si>
    <t>200/50</t>
  </si>
  <si>
    <t>65/50</t>
  </si>
  <si>
    <t>Stínící přepážka</t>
  </si>
  <si>
    <t>125/50</t>
  </si>
  <si>
    <t>Parapetní žlab dvoukomorový včetně nosných prvků</t>
  </si>
  <si>
    <t>150/70 PVC</t>
  </si>
  <si>
    <t>AlMgSi na podpěrách</t>
  </si>
  <si>
    <t>d=8mm</t>
  </si>
  <si>
    <t xml:space="preserve">FeZn </t>
  </si>
  <si>
    <t>Pozn. Délkový materiál je včetně prořezu, zapojení do rozvaděče, ukončení, pomocných prací, demontáže stávajících zařízení.</t>
  </si>
  <si>
    <t>J. Stavební výpomoci</t>
  </si>
  <si>
    <t>Název</t>
  </si>
  <si>
    <t>Počet</t>
  </si>
  <si>
    <t>Cena</t>
  </si>
  <si>
    <t>A. Seznam specifikací</t>
  </si>
  <si>
    <t>J.cena</t>
  </si>
  <si>
    <t>VIZ VÝKRES D1.3.4.08</t>
  </si>
  <si>
    <t>RH</t>
  </si>
  <si>
    <t>VIZ VÝKRES D1.3.4.09</t>
  </si>
  <si>
    <t>R1.A1, EI15DP1</t>
  </si>
  <si>
    <t>VIZ VÝKRES D1.3.4.10</t>
  </si>
  <si>
    <t>R1.B1, EI15DP1</t>
  </si>
  <si>
    <t>VIZ VÝKRES D1.3.4.11</t>
  </si>
  <si>
    <t>R1.B2, EI15DP1</t>
  </si>
  <si>
    <t>VIZ VÝKRES D1.3.4.12</t>
  </si>
  <si>
    <t>R1.B3, EI15DP1</t>
  </si>
  <si>
    <t>VIZ VÝKRES D1.3.4.13</t>
  </si>
  <si>
    <t>R1.C1, EI15DP1</t>
  </si>
  <si>
    <t>VIZ VÝKRES D1.3.4.14</t>
  </si>
  <si>
    <t>R1.C2, EI15DP1</t>
  </si>
  <si>
    <t>VIZ VÝKRES D1.3.4.15</t>
  </si>
  <si>
    <t>R2.1, EI15DP1,  R2.2, EI15DP1</t>
  </si>
  <si>
    <t>VIZ VÝKRES D1.3.4.16</t>
  </si>
  <si>
    <t>R3.1, EI15DP1,  R3.2, EI15DP1</t>
  </si>
  <si>
    <t>VIZ VÝKRES D1.3.4.17</t>
  </si>
  <si>
    <t>R4.1, EI15DP1,  R4.2, EI15DP1</t>
  </si>
  <si>
    <t>Ceny zahrnují montáž rozvaděče vč. Typové zkoušky a dopravy na staveniště.</t>
  </si>
  <si>
    <t>mj</t>
  </si>
  <si>
    <t>1NP</t>
  </si>
  <si>
    <t>2NP</t>
  </si>
  <si>
    <t>3NP</t>
  </si>
  <si>
    <t>4NP</t>
  </si>
  <si>
    <t>CELKEM</t>
  </si>
  <si>
    <t>G.Svítidla a světlené zdroje</t>
  </si>
  <si>
    <t>F.Materiál nosný kusový</t>
  </si>
  <si>
    <t>Vlastní položka</t>
  </si>
  <si>
    <t>Tl ovladač  250V, 10AX, s orientací, pod omítku</t>
  </si>
  <si>
    <t>Pohybové čidlo 230V/16A</t>
  </si>
  <si>
    <t>Stop tlačítko s ochr.sklem 230V/10A</t>
  </si>
  <si>
    <t>1x hnědá</t>
  </si>
  <si>
    <t>1x hnědá s př.ochranou</t>
  </si>
  <si>
    <t>Osoušeč rukou 230V/3kW turbo s vrchním přístupem</t>
  </si>
  <si>
    <t>Automatický splachovač pisoár</t>
  </si>
  <si>
    <t>Sporáková kombinace</t>
  </si>
  <si>
    <t>EPS krabice odolná pro napojení EI30-DP1</t>
  </si>
  <si>
    <t>Krabice   R</t>
  </si>
  <si>
    <t>E.Materiál délkový</t>
  </si>
  <si>
    <t>Kabel CXKH B2cas1d0</t>
  </si>
  <si>
    <t>3Dx</t>
  </si>
  <si>
    <t>7Cx</t>
  </si>
  <si>
    <t>Kabel 1-CSKH-R  P30-R</t>
  </si>
  <si>
    <t>J.Stavební výpomoc</t>
  </si>
  <si>
    <t>Z.Rozpočet celkem (R+K)</t>
  </si>
  <si>
    <t>K.   Revize</t>
  </si>
  <si>
    <t>List obsahuje:</t>
  </si>
  <si>
    <t>1) Krycí list soupisu</t>
  </si>
  <si>
    <t>2) Rekapitulace</t>
  </si>
  <si>
    <t>3) Soupis prací</t>
  </si>
  <si>
    <t>Zpět na list:</t>
  </si>
  <si>
    <t>Rekapitulace stavby</t>
  </si>
  <si>
    <t>optimalizováno pro tisk sestav ve formátu A4 - na výšku</t>
  </si>
  <si>
    <t>&gt;&gt;  skryté sloupce  &lt;&lt;</t>
  </si>
  <si>
    <t>{A3CC3B02-A1F1-4E00-A6E5-F9D781E6C47E}</t>
  </si>
  <si>
    <t>2</t>
  </si>
  <si>
    <t>KRYCÍ LIST SOUPISU</t>
  </si>
  <si>
    <t>v ---  níže se nacházejí doplnkové a pomocné údaje k sestavám  --- v</t>
  </si>
  <si>
    <t>False</t>
  </si>
  <si>
    <t>Stavba:</t>
  </si>
  <si>
    <t>Rekonstrukce budovy ÚP ČR KoP Šumperk</t>
  </si>
  <si>
    <t>KSO:</t>
  </si>
  <si>
    <t>CC-CZ:</t>
  </si>
  <si>
    <t>Místo:</t>
  </si>
  <si>
    <t>M.R.Štefánikova č.p.1059/20, Šumperk</t>
  </si>
  <si>
    <t>Datum:</t>
  </si>
  <si>
    <t>Zadavatel:</t>
  </si>
  <si>
    <t>IČ:</t>
  </si>
  <si>
    <t>Úřad práce České republiky, Karlovo náměstí 1359/1</t>
  </si>
  <si>
    <t>DIČ:</t>
  </si>
  <si>
    <t>Uchazeč:</t>
  </si>
  <si>
    <t xml:space="preserve"> </t>
  </si>
  <si>
    <t>Projektant:</t>
  </si>
  <si>
    <t>AS PROJECT CZ sro, U Prostředního mlýna 128, Pelhřimov</t>
  </si>
  <si>
    <t>Poznámka:</t>
  </si>
  <si>
    <t>Cena bez DPH</t>
  </si>
  <si>
    <t>DPH</t>
  </si>
  <si>
    <t>základní</t>
  </si>
  <si>
    <t>ze</t>
  </si>
  <si>
    <t>snížená</t>
  </si>
  <si>
    <t>zákl. přenesená</t>
  </si>
  <si>
    <t>sníž. přenesená</t>
  </si>
  <si>
    <t>nulová</t>
  </si>
  <si>
    <t>Cena s DPH</t>
  </si>
  <si>
    <t>v</t>
  </si>
  <si>
    <t>CZK</t>
  </si>
  <si>
    <t>REKAPITULACE ČLENĚNÍ SOUPISU PRACÍ</t>
  </si>
  <si>
    <t>kovaný</t>
  </si>
  <si>
    <t>Cena celkem [CZK]</t>
  </si>
  <si>
    <t>Náklady soupisu celkem</t>
  </si>
  <si>
    <t>-1</t>
  </si>
  <si>
    <t>HSV - HSV</t>
  </si>
  <si>
    <t xml:space="preserve">    1 - Zemní práce</t>
  </si>
  <si>
    <t xml:space="preserve">    2 - Zakládání</t>
  </si>
  <si>
    <t xml:space="preserve">    3 - Svislé a kompletní konstrukce</t>
  </si>
  <si>
    <t xml:space="preserve">    6 - Úpravy povrchů, podlahy a osazování výplní</t>
  </si>
  <si>
    <t xml:space="preserve">      61 - Úprava povrchů vnitřní</t>
  </si>
  <si>
    <t xml:space="preserve">      62 - Úprava povrchů vnější</t>
  </si>
  <si>
    <t xml:space="preserve">      S1 - Skladba S1</t>
  </si>
  <si>
    <t xml:space="preserve">      S2 - Skladba S2</t>
  </si>
  <si>
    <t xml:space="preserve">      S2a - Skladba S2a</t>
  </si>
  <si>
    <t xml:space="preserve">      S3 - Skladba S3</t>
  </si>
  <si>
    <t xml:space="preserve">      S4 - Skladba S4</t>
  </si>
  <si>
    <t xml:space="preserve">      S5 - Skladba S5</t>
  </si>
  <si>
    <t xml:space="preserve">      S6 - Skladba S6</t>
  </si>
  <si>
    <t xml:space="preserve">      S7 - Skladba S7</t>
  </si>
  <si>
    <t xml:space="preserve">      S8 - Skladba S8</t>
  </si>
  <si>
    <t xml:space="preserve">      S9 - Skladba S9</t>
  </si>
  <si>
    <t xml:space="preserve">      S10 - Skladba S10</t>
  </si>
  <si>
    <t xml:space="preserve">    9 - Ostatní konstrukce a práce-bourání</t>
  </si>
  <si>
    <t xml:space="preserve">      99 -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</si>
  <si>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</si>
  <si>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</si>
  <si>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</si>
  <si>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</si>
  <si>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</si>
  <si>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740 - Elektromontáže </t>
  </si>
  <si>
    <t xml:space="preserve">    750 - Vzduchotechnika</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</si>
  <si>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</si>
  <si>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</si>
  <si>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</si>
  <si>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</si>
  <si>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</si>
  <si>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</si>
  <si>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 keramické</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</si>
  <si>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</si>
  <si>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</si>
  <si>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</si>
  <si>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</si>
  <si>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</si>
  <si>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</si>
  <si>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</si>
  <si>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Typ</t>
  </si>
  <si>
    <t>Kód</t>
  </si>
  <si>
    <t>J.cena [CZK]</t>
  </si>
  <si>
    <t>Cena celkem
[CZK]</t>
  </si>
  <si>
    <t>Cenová soustava</t>
  </si>
  <si>
    <t>Poznámka</t>
  </si>
  <si>
    <t>J. Nh [h]</t>
  </si>
  <si>
    <t>Nh celkem [h]</t>
  </si>
  <si>
    <t>J. hmotnost
[t]</t>
  </si>
  <si>
    <t>Hmotnost
celkem [t]</t>
  </si>
  <si>
    <t>J. suť [t]</t>
  </si>
  <si>
    <t>Suť Celkem [t]</t>
  </si>
  <si>
    <t>D</t>
  </si>
  <si>
    <t>1</t>
  </si>
  <si>
    <t>0</t>
  </si>
  <si>
    <t>ROZPOCET</t>
  </si>
  <si>
    <t>K</t>
  </si>
  <si>
    <t>120001101</t>
  </si>
  <si>
    <t>Příplatek za ztížení vykopávky v blízkosti podzemního vedení</t>
  </si>
  <si>
    <t>m3</t>
  </si>
  <si>
    <t>CS ÚRS 2013 02</t>
  </si>
  <si>
    <t>4</t>
  </si>
  <si>
    <t>-458544443</t>
  </si>
  <si>
    <t>Příplatek k cenám vykopávek za ztížení vykopávky v blízkosti podzemního vedení nebo výbušnin v horninách jakékoliv třídy</t>
  </si>
  <si>
    <t>PP</t>
  </si>
  <si>
    <t>(39,084+9,573+12,60)/2</t>
  </si>
  <si>
    <t>VV</t>
  </si>
  <si>
    <t>132302101</t>
  </si>
  <si>
    <t>Hloubení rýh š do 600 mm ručním nebo pneum nářadím v soudržných horninách tř. 4</t>
  </si>
  <si>
    <t>447006680</t>
  </si>
  <si>
    <t>Hloubení zapažených i nezapažených rýh šířky do 600 mm ručním nebo pneumatickým nářadím s urovnáním dna do předepsaného profilu a spádu v horninách tř. 4 soudržných</t>
  </si>
  <si>
    <t>pro okapový chodník a svislé tepelné izolace</t>
  </si>
  <si>
    <t>+(31,15+30,90+10,52+0,65+18,79+2,07+9,95+26,25)*0,50*0,60</t>
  </si>
  <si>
    <t>a dále pro svislé tepelné izolace (bez chodníku)</t>
  </si>
  <si>
    <t>+(11,60+2,08+4,70+2,30+2,03+9,20)*0,50*0,60</t>
  </si>
  <si>
    <t>pro ležatou kanalizaci</t>
  </si>
  <si>
    <t>30*0,6*0,7</t>
  </si>
  <si>
    <t>Součet</t>
  </si>
  <si>
    <t>3</t>
  </si>
  <si>
    <t>132302109</t>
  </si>
  <si>
    <t>Příplatek za lepivost u hloubení rýh š do 600 mm ručním nebo pneum nářadím v hornině tř. 4</t>
  </si>
  <si>
    <t>110792236</t>
  </si>
  <si>
    <t>Hloubení zapažených i nezapažených rýh šířky do 600 mm ručním nebo pneumatickým nářadím s urovnáním dna do předepsaného profilu a spádu v horninách tř. 4 Příplatek k cenám za lepivost horniny tř. 4</t>
  </si>
  <si>
    <t>174101101</t>
  </si>
  <si>
    <t>Zásyp jam, šachet rýh nebo kolem objektů sypaninou se zhutněním</t>
  </si>
  <si>
    <t>-1351684705</t>
  </si>
  <si>
    <t>Zásyp sypaninou z jakékoliv horniny s uložením výkopku ve vrstvách se zhutněním jam, šachet, rýh nebo kolem objektů v těchto vykopávkách</t>
  </si>
  <si>
    <t>+(31,15+30,90+10,52+0,65+18,79+2,07+9,95+26,25)*0,40*0,40</t>
  </si>
  <si>
    <t>+(11,60+2,08+4,70+2,30+2,03+9,20)*0,40*0,40</t>
  </si>
  <si>
    <t>M</t>
  </si>
  <si>
    <t>103211000</t>
  </si>
  <si>
    <t>zahradní substrát pro výsadbu VL</t>
  </si>
  <si>
    <t>8</t>
  </si>
  <si>
    <t>-421231315</t>
  </si>
  <si>
    <t>25,951*0,02</t>
  </si>
  <si>
    <t>005724150</t>
  </si>
  <si>
    <t>osivo směs travní parková směs exclusive</t>
  </si>
  <si>
    <t>kg</t>
  </si>
  <si>
    <t>204993601</t>
  </si>
  <si>
    <t>25,951*0,1</t>
  </si>
  <si>
    <t>7</t>
  </si>
  <si>
    <t>121112011</t>
  </si>
  <si>
    <t>Sejmutí ornice tl vrstvy do 150 mm ručně s odhozením do 3 m bez vodorovného přemístění</t>
  </si>
  <si>
    <t>1344047893</t>
  </si>
  <si>
    <t>Sejmutí ornice ručně bez vodorovného přemístění s naložením na dopravní prostředek nebo s odhozením do 3 m tloušťky vrstvy do 150 mm</t>
  </si>
  <si>
    <t>"m.č.1NPB.02 atrium, odstranění substrátu"  +34,39*0,10</t>
  </si>
  <si>
    <t>113107112</t>
  </si>
  <si>
    <t>Odstranění podkladu pl do 50 m2 z kameniva těženého tl 200 mm</t>
  </si>
  <si>
    <t>VZT větrání, vytápění a chlazení</t>
  </si>
  <si>
    <t>-1061002120</t>
  </si>
  <si>
    <t>310</t>
  </si>
  <si>
    <t>750998002</t>
  </si>
  <si>
    <t>1579085648</t>
  </si>
  <si>
    <t>3*3,0</t>
  </si>
  <si>
    <t>311</t>
  </si>
  <si>
    <t>763111313</t>
  </si>
  <si>
    <t>SDK příčka tl 100 mm profil  75 desky 1 12,5 bez TI EI 15 Rw</t>
  </si>
  <si>
    <t>26235343</t>
  </si>
  <si>
    <t>Příčka ze sádrokartonových desek s nosnou konstrukcí z jednoduchých ocelových profilů UW, CW jednoduše opláštěná deskou standardní  tl. 12,5 mm, příčka tl. 100 mm, profil 75 bez TI, EI 15</t>
  </si>
  <si>
    <t>"m.č.1NPB.20 nadpraží ze SDK zavěšené stěny" +11,60*2,00</t>
  </si>
  <si>
    <t>312</t>
  </si>
  <si>
    <t>763111712</t>
  </si>
  <si>
    <t>SDK příčka kluzné napojení ke stropu</t>
  </si>
  <si>
    <t>1893704247</t>
  </si>
  <si>
    <t>Příčka ze sádrokartonových desek ostatní konstrukce a práce na příčkách ze sádrokartonových desek kluzné napojení příčky ke stropu</t>
  </si>
  <si>
    <t>"m.č.1NPB.20" +11,60</t>
  </si>
  <si>
    <t>313</t>
  </si>
  <si>
    <t>763111713</t>
  </si>
  <si>
    <t>SDK příčka ukončení ve volném prostoru</t>
  </si>
  <si>
    <t>-1901218232</t>
  </si>
  <si>
    <t>Příčka ze sádrokartonových desek ostatní konstrukce a práce na příčkách ze sádrokartonových desek ukončení příčky ve volném prostoru</t>
  </si>
  <si>
    <t>314</t>
  </si>
  <si>
    <t>763111717</t>
  </si>
  <si>
    <t>SDK příčka základní penetrační nátěr</t>
  </si>
  <si>
    <t>-843305167</t>
  </si>
  <si>
    <t>Příčka ze sádrokartonových desek ostatní konstrukce a práce na příčkách ze sádrokartonových desek základní penetrační nátěr</t>
  </si>
  <si>
    <t>"m.č.1NPB.20" +11,60*2,00*2</t>
  </si>
  <si>
    <t>315</t>
  </si>
  <si>
    <t>763111718</t>
  </si>
  <si>
    <t>SDK příčka úprava styku příčky a podhledu separační páskou a silikonováním</t>
  </si>
  <si>
    <t>-172200962</t>
  </si>
  <si>
    <t>Příčka ze sádrokartonových desek ostatní konstrukce a práce na příčkách ze sádrokartonových desek úprava styku příčky a podhledu separační páskou se silikonem</t>
  </si>
  <si>
    <t>"m.č.1NPB.20" +11,60*2</t>
  </si>
  <si>
    <t>316</t>
  </si>
  <si>
    <t>998763303</t>
  </si>
  <si>
    <t>Přesun hmot tonážní pro sádrokartonové konstrukce v objektech v do 24 m</t>
  </si>
  <si>
    <t>-914268740</t>
  </si>
  <si>
    <t>Přesun hmot pro konstrukce montované z desek sádrokartonových, sádrovláknitých, cementovláknitých nebo cementových stanovený z hmotnosti přesunovaného materiálu vodorovná dopravní vzdálenost do 50 m v objektech výšky přes 12 do 24 m</t>
  </si>
  <si>
    <t>317</t>
  </si>
  <si>
    <t>764321823</t>
  </si>
  <si>
    <t>Demontáž klempířských prvků oplechování žlabů, parapetů a svodů</t>
  </si>
  <si>
    <t>-1770413491</t>
  </si>
  <si>
    <t>Demontáž oplechování říms pod nadřímsovým žlabem s podkladním plechem rš 500 mm, sklonu Demontáž klempířských prvků oplechování žlabů, parapetů a svodů</t>
  </si>
  <si>
    <t>318</t>
  </si>
  <si>
    <t>764344294</t>
  </si>
  <si>
    <t>Montáž lemování Pz trub krytina 2 díly D 600 mm</t>
  </si>
  <si>
    <t>360762462</t>
  </si>
  <si>
    <t>Ostatní prvky kusové z pozinkovaného Pz plechu montáž lemování trub na krytině ze dvou dílů, s dilatačním kloboučkem, průměr trub 600 mm</t>
  </si>
  <si>
    <t>319</t>
  </si>
  <si>
    <t>138141830</t>
  </si>
  <si>
    <t>plech hladký pozinkovaný jakost EN 10143, EN 10327 0,55x1000x2000 mm lakovaný</t>
  </si>
  <si>
    <t>-755669106</t>
  </si>
  <si>
    <t xml:space="preserve">Poznámka k položce:
</t>
  </si>
  <si>
    <t>"K5" 0,5*0,55*0,008*1,1*3</t>
  </si>
  <si>
    <t>"K6" 0,55*0,008*1,1*3</t>
  </si>
  <si>
    <t>320</t>
  </si>
  <si>
    <t>764359222</t>
  </si>
  <si>
    <t>Žlab podokapní Pz - kotlík oválný vel. 280/100 mm lakovaný</t>
  </si>
  <si>
    <t>-885193781</t>
  </si>
  <si>
    <t>Žlaby z pozinkovaného Pz plechu doplňky žlabů kotlík oválný pro podokapní žlaby vel. 280/100 mm</t>
  </si>
  <si>
    <t>321</t>
  </si>
  <si>
    <t>764391210</t>
  </si>
  <si>
    <t>Střešní prvky Pz - závětrná lišta rš 250 mm lakovaný</t>
  </si>
  <si>
    <t>2092672372</t>
  </si>
  <si>
    <t>Ostatní prvky střešní z pozinkovaného Pz plechu závětrná lišta rš 250 mm</t>
  </si>
  <si>
    <t>"K4" 33</t>
  </si>
  <si>
    <t>322</t>
  </si>
  <si>
    <t>764410250</t>
  </si>
  <si>
    <t>2066719446</t>
  </si>
  <si>
    <t>Oplechování parapetů z pozinkovaného Pz plechu včetně rohů rš 330 mm</t>
  </si>
  <si>
    <t>"K1" 864</t>
  </si>
  <si>
    <t>323</t>
  </si>
  <si>
    <t>764410260</t>
  </si>
  <si>
    <t>-390059614</t>
  </si>
  <si>
    <t>Oplechování parapetů z pozinkovaného Pz plechu včetně rohů rš 400 mm</t>
  </si>
  <si>
    <t>"K2" 0,4*13+0,7*2+0,75*3+0,9*2+1,1*1+2,6*1+3,2*2+4*1+4,4*1+4,5*2+4,8*1+6,85*1</t>
  </si>
  <si>
    <t>13,1*1+16,1*1+20,6</t>
  </si>
  <si>
    <t>324</t>
  </si>
  <si>
    <t>764421260</t>
  </si>
  <si>
    <t>1892299374</t>
  </si>
  <si>
    <t>Oplechování říms a ozdobných prvků z pozinkovaného Pz plechu včetně rohů rš 400 mm</t>
  </si>
  <si>
    <t>"K10" 788</t>
  </si>
  <si>
    <t>325</t>
  </si>
  <si>
    <t>764421270</t>
  </si>
  <si>
    <t>566580420</t>
  </si>
  <si>
    <t>Oplechování říms a ozdobných prvků z pozinkovaného Pz plechu včetně rohů rš 500 mm</t>
  </si>
  <si>
    <t>"K11" 15,20</t>
  </si>
  <si>
    <t>326</t>
  </si>
  <si>
    <t>764430220</t>
  </si>
  <si>
    <t>-2085736881</t>
  </si>
  <si>
    <t>Oplechování z pozinkovaného Pz plechu zdí a nadezdívek (atik) včetně rohů rš 330 mm</t>
  </si>
  <si>
    <t>"K9" 29</t>
  </si>
  <si>
    <t>"K3" 256</t>
  </si>
  <si>
    <t>327</t>
  </si>
  <si>
    <t>764430230</t>
  </si>
  <si>
    <t>1117857654</t>
  </si>
  <si>
    <t>Oplechování z pozinkovaného Pz plechu zdí a nadezdívek (atik) včetně rohů rš 400 mm</t>
  </si>
  <si>
    <t>"K8" 5,10</t>
  </si>
  <si>
    <t>328</t>
  </si>
  <si>
    <t>764451202</t>
  </si>
  <si>
    <t>1435543690</t>
  </si>
  <si>
    <t>Odpadní trouby z pozinkovaného Pz plechu čtvercové včetně zděří, manžet, odboček, kolen, výpustí vody, přechodových kusů a odskoků, o straně 100 mm</t>
  </si>
  <si>
    <t>"K7" 103</t>
  </si>
  <si>
    <t>329</t>
  </si>
  <si>
    <t>998764103</t>
  </si>
  <si>
    <t>Přesun hmot tonážní pro konstrukce klempířské v objektech v do 24 m</t>
  </si>
  <si>
    <t>-1811981078</t>
  </si>
  <si>
    <t>Přesun hmot pro konstrukce klempířské stanovený z hmotnosti přesunovaného materiálu vodorovná dopravní vzdálenost do 50 m v objektech výšky přes 12 do 24 m</t>
  </si>
  <si>
    <t>330</t>
  </si>
  <si>
    <t>766411812</t>
  </si>
  <si>
    <t>Demontáž truhlářského obložení stěn z panelů plochy přes 1,5 m2</t>
  </si>
  <si>
    <t>-1307561805</t>
  </si>
  <si>
    <t>Demontáž obložení stěn panely, plochy přes 1,5 m2</t>
  </si>
  <si>
    <t>demontáž obkladu topení</t>
  </si>
  <si>
    <t>"m.č. 1NPB.17" +34,80*(0,70+0,30)</t>
  </si>
  <si>
    <t>demontáž obkladu stěny</t>
  </si>
  <si>
    <t>"m.č.1NPB.12" +34,90*1,00</t>
  </si>
  <si>
    <t>"m.č.1NPA.20" +2*(5,10+4,40)*8,00-0,80*1,97-2,10*1,00</t>
  </si>
  <si>
    <t>331</t>
  </si>
  <si>
    <t>766441823</t>
  </si>
  <si>
    <t>Demontáž parapetních desek dřevěných, laminovaných šířky přes 30 cm délky přes 1,0 m pro repasi, restaurování</t>
  </si>
  <si>
    <t>779734220</t>
  </si>
  <si>
    <t>Demontáž parapetních desek dřevěných, laminovaných nebo z plastů Demontáž parapetních desek dřevěných, laminovaných šířky přes 30 cm délky přes 1,0 m pro repasi, restaurování</t>
  </si>
  <si>
    <t>332</t>
  </si>
  <si>
    <t>766621211</t>
  </si>
  <si>
    <t>Montáž oken zdvojených otevíravých výšky do 1,5m s rámem do zdiva</t>
  </si>
  <si>
    <t>849247869</t>
  </si>
  <si>
    <t>Montáž oken dřevěných nebo plastových včetně montáže rámu, na PUR pěnu plochy přes 1 m2 zdvojených otevíravých, sklápěcích do zdiva, výšky do 1,5 m</t>
  </si>
  <si>
    <t>1,20*2,10*176+1,20*2,10*7+1,20*2,10*1+1,20*2,1*126</t>
  </si>
  <si>
    <t>1,20*2,10*9+2,40*2,10*22+2,40*2,10*3+2,4*2,10*11</t>
  </si>
  <si>
    <t>1,15*2,1*1+1,2*2,1*6+1,2*2,1*3+1,20*2,1*3+1,2*2,1*6+2,4*2,1*2</t>
  </si>
  <si>
    <t>2,4*2,1*3+2,4*2,1*3+3,6*2,1*1+1,65*2,1*6+1,65*2,1*6+1,2*2,1*82</t>
  </si>
  <si>
    <t>0,77*2,1*3+0,77*2,1*3+0,77*2,1*6+2,4*2,12*2+1,2*2,12*9</t>
  </si>
  <si>
    <t>1,2*2,12*15+2,4*2,12+1,2*2,12*2+1,2*0,5*40+1,2*0,5*5+1,2*0,5*2</t>
  </si>
  <si>
    <t>1,2*0,5*23+1,2*0,5*2+2,4*0,5*3+2,4*0,5*3+2,4*0,5*4+1,2*0,5*3</t>
  </si>
  <si>
    <t>1,2*0,5+1,2*0,5+1,65*0,5+1,65*0,5*2+1,2*0,5*22+1,2*2,12*6</t>
  </si>
  <si>
    <t>0,77*2,12+0,77*2,12+0,77*0,5+0,77*2,12+1,1*0,6+2,6*0,6+4,4*2,05</t>
  </si>
  <si>
    <t>4,5*2,05+0,9*0,9*2+4,8*2,4+0,4*1,5*3+0,7*1,5+0,7*1,8+4,5*1,8</t>
  </si>
  <si>
    <t>0,75*1,8*3+3,2*1,9+1*2,05+1*2,8+1,3*2,2+0,4*1,5*10+1,1*2,05</t>
  </si>
  <si>
    <t>333</t>
  </si>
  <si>
    <t>611400271</t>
  </si>
  <si>
    <t>výplně otvorů vnější z plastových vícekomorových profilů viz.výpis prvků</t>
  </si>
  <si>
    <t>-749337077</t>
  </si>
  <si>
    <t>334</t>
  </si>
  <si>
    <t>766621218</t>
  </si>
  <si>
    <t>Montáž atyp.oken zdvojených otevíravých výšky do 1,5m s rámem do zdiva</t>
  </si>
  <si>
    <t>1491204678</t>
  </si>
  <si>
    <t>1,2*0,85*2+1,2*1,55+2,4*2,25+1,2*2,6+1,2*2,95+1,2*1,2+1,2*1,9+1,2*2,25+1,2*2,6</t>
  </si>
  <si>
    <t>1,2*2,95+1,65*3,3+1,2*1,2+1,2*1,55</t>
  </si>
  <si>
    <t>335</t>
  </si>
  <si>
    <t>611400272</t>
  </si>
  <si>
    <t>výplně atyp.otvorů vnější z plastových vícekomorových profilů viz.výpis prvků</t>
  </si>
  <si>
    <t>-1808733352</t>
  </si>
  <si>
    <t>336</t>
  </si>
  <si>
    <t>766622836</t>
  </si>
  <si>
    <t>Demontáž rámu zdvojených oken dřevěných nebo plastových do 4m2 k opětovnému použití</t>
  </si>
  <si>
    <t>775823720</t>
  </si>
  <si>
    <t>Demontáž okenních konstrukcí k opětovnému použití rámu zdvojených dřevěných nebo plastových, plochy otvoru přes 2 do 4 m2</t>
  </si>
  <si>
    <t>1596,338+37,785</t>
  </si>
  <si>
    <t>337</t>
  </si>
  <si>
    <t>766660001</t>
  </si>
  <si>
    <t>Montáž dveřních křídel otvíravých 1křídlových š do 0,8 m do ocelové zárubně</t>
  </si>
  <si>
    <t>-1956959482</t>
  </si>
  <si>
    <t>Montáž dveřních křídel dřevěných nebo plastových otevíravých do ocelové zárubně povrchově upravených jednokřídlových, šířky do 800 mm</t>
  </si>
  <si>
    <t>6+18+4+4+24+15+3+2</t>
  </si>
  <si>
    <t>338</t>
  </si>
  <si>
    <t>611601322</t>
  </si>
  <si>
    <t xml:space="preserve">dveře dřevěné vnitřní hladké plné 1křídlové 60x197 cm </t>
  </si>
  <si>
    <t>86795461</t>
  </si>
  <si>
    <t>6+18+4+4+3+2</t>
  </si>
  <si>
    <t>339</t>
  </si>
  <si>
    <t>6116019202</t>
  </si>
  <si>
    <t>dveře dřevěné vnitřní hladké plné 1křídlové 80x197 cm</t>
  </si>
  <si>
    <t>-59939224</t>
  </si>
  <si>
    <t>24+15</t>
  </si>
  <si>
    <t>340</t>
  </si>
  <si>
    <t>766660002</t>
  </si>
  <si>
    <t>Montáž dveřních křídel otvíravých 1křídlových š přes 0,8 m do ocelové zárubně</t>
  </si>
  <si>
    <t>-1490332456</t>
  </si>
  <si>
    <t>Montáž dveřních křídel dřevěných nebo plastových otevíravých do ocelové zárubně povrchově upravených jednokřídlových, šířky přes 800 mm</t>
  </si>
  <si>
    <t>341</t>
  </si>
  <si>
    <t>611602222</t>
  </si>
  <si>
    <t xml:space="preserve">dveře dřevěné vnitřní hladké plné 1křídlové 90x197 </t>
  </si>
  <si>
    <t>1332568266</t>
  </si>
  <si>
    <t>342</t>
  </si>
  <si>
    <t>766660013</t>
  </si>
  <si>
    <t>Repase stávajících dveřních křídel šíře 600,800,900 a 1450 mm</t>
  </si>
  <si>
    <t>299236375</t>
  </si>
  <si>
    <t xml:space="preserve"> Repase stávajících dveřních křídel šíře 600,800,900 a 1450 mm</t>
  </si>
  <si>
    <t>18+79+1+1</t>
  </si>
  <si>
    <t>343</t>
  </si>
  <si>
    <t>766660031</t>
  </si>
  <si>
    <t>Montáž dveřních křídel otvíravých 2křídlových požárních do ocelové zárubně</t>
  </si>
  <si>
    <t>-925486862</t>
  </si>
  <si>
    <t>Montáž dveřních křídel dřevěných nebo plastových otevíravých do ocelové zárubně protipožárních dvoukřídlových jakékoliv šířky</t>
  </si>
  <si>
    <t>1+1+2+2+2</t>
  </si>
  <si>
    <t>344</t>
  </si>
  <si>
    <t>611656141</t>
  </si>
  <si>
    <t>106 vnitřní prosklené dřevěné dvoukřídlové symetrické dveře 1750 x 2100 mm viz výpis výplně</t>
  </si>
  <si>
    <t>316289603</t>
  </si>
  <si>
    <t>345</t>
  </si>
  <si>
    <t>611656142</t>
  </si>
  <si>
    <t>107 vnitřní plné dřevěné dvoukřídlové symetrické dveře 1600 x 2100 mm viz výpis výplně</t>
  </si>
  <si>
    <t>-54173937</t>
  </si>
  <si>
    <t>346</t>
  </si>
  <si>
    <t>611656143</t>
  </si>
  <si>
    <t>108 vnitřní prosklené dřevěné dvoukřídlové symetrické dveře 1780 x 2370 mm viz výpis výplně</t>
  </si>
  <si>
    <t>-1789523740</t>
  </si>
  <si>
    <t>347</t>
  </si>
  <si>
    <t>611656144</t>
  </si>
  <si>
    <t>109 vnitřní prosklená dřevěná dvoukřídlová symetrická stěna 2250 x 2980 mm viz výpis výplně</t>
  </si>
  <si>
    <t>749312461</t>
  </si>
  <si>
    <t>348</t>
  </si>
  <si>
    <t>611656144´5</t>
  </si>
  <si>
    <t>110 vnitřní prosklená dřevěná dvoukřídlová symetrická stěna 2250 x 2980 mm viz výpis výplně</t>
  </si>
  <si>
    <t>112818693</t>
  </si>
  <si>
    <t>349</t>
  </si>
  <si>
    <t>766660722</t>
  </si>
  <si>
    <t>Montáž dveřního kování</t>
  </si>
  <si>
    <t>-1024633105</t>
  </si>
  <si>
    <t>Montáž dveřních křídel dřevěných nebo plastových ostatní práce dveřního kování zámku</t>
  </si>
  <si>
    <t>350</t>
  </si>
  <si>
    <t>549136520</t>
  </si>
  <si>
    <t>647976950</t>
  </si>
  <si>
    <t>Odstranění podkladů nebo krytů s přemístěním hmot na skládku na vzdálenost do 3 m nebo s naložením na dopravní prostředek v ploše jednotlivě do 50 m2 z kameniva těženého, o tl. vrstvy přes 100 do 200 mm</t>
  </si>
  <si>
    <t>"m.č.1NPB.02 atrium, odstranění oblázků"  +34,39</t>
  </si>
  <si>
    <t>9</t>
  </si>
  <si>
    <t>113107113</t>
  </si>
  <si>
    <t>Odstranění podkladu pl do 50 m2 z kameniva těženého tl 300 mm</t>
  </si>
  <si>
    <t>1413355254</t>
  </si>
  <si>
    <t>Odstranění podkladů nebo krytů s přemístěním hmot na skládku na vzdálenost do 3 m nebo s naložením na dopravní prostředek v ploše jednotlivě do 50 m2 z kameniva těženého, o tl. vrstvy přes 200 do 300 mm</t>
  </si>
  <si>
    <t>10</t>
  </si>
  <si>
    <t>175101101</t>
  </si>
  <si>
    <t>Obsypání potrubí bez prohození sypaniny z hornin tř. 1 až 4 uloženým do 3 m od kraje výkopu</t>
  </si>
  <si>
    <t>1631933230</t>
  </si>
  <si>
    <t>Obsypání potrubí sypaninou z vhodných hornin tř. 1 až 4 nebo materiálem připraveným podél výkopu ve vzdálenosti do 3 m od jeho kraje, pro jakoukoliv hloubku výkopu a míru zhutnění bez prohození sypaniny</t>
  </si>
  <si>
    <t>11</t>
  </si>
  <si>
    <t>583312000</t>
  </si>
  <si>
    <t>kamenivo těžené zásypový materiál</t>
  </si>
  <si>
    <t>t</t>
  </si>
  <si>
    <t>45675160</t>
  </si>
  <si>
    <t>9,90</t>
  </si>
  <si>
    <t>9,9*2 'Přepočtené koeficientem množství</t>
  </si>
  <si>
    <t>12</t>
  </si>
  <si>
    <t>162201211</t>
  </si>
  <si>
    <t>Vodorovné přemístění výkopku z horniny tř. 1 až 4 stavebním kolečkem do 10 m</t>
  </si>
  <si>
    <t>1913919293</t>
  </si>
  <si>
    <t>Vodorovné přemístění výkopku stavebním kolečkem s vyprázdněním kolečka na hromady nebo do dopravního prostředku na vzdálenost do 10 m z horniny tř. 1 až 4</t>
  </si>
  <si>
    <t>13</t>
  </si>
  <si>
    <t>162201219</t>
  </si>
  <si>
    <t>Příplatek k vodorovnému přemístění výkopku z horniny tř. 1 až 4 stavebním kolečkem ZKD 10 m</t>
  </si>
  <si>
    <t>-469289438</t>
  </si>
  <si>
    <t>Vodorovné přemístění výkopku stavebním kolečkem s vyprázdněním kolečka na hromady nebo do dopravního prostředku na vzdálenost do 10 m z horniny Příplatek k ceně za každých dalších 10 m</t>
  </si>
  <si>
    <t>25,951*6 'Přepočtené koeficientem množství</t>
  </si>
  <si>
    <t>14</t>
  </si>
  <si>
    <t>167101101</t>
  </si>
  <si>
    <t>Nakládání výkopku z hornin tř. 1 až 4 do 100 m3</t>
  </si>
  <si>
    <t>-1115876744</t>
  </si>
  <si>
    <t>Nakládání, skládání a překládání neulehlého výkopku nebo sypaniny nakládání, množství do 100 m3, z hornin tř. 1 až 4</t>
  </si>
  <si>
    <t>15</t>
  </si>
  <si>
    <t>162701105</t>
  </si>
  <si>
    <t>Vodorovné přemístění do 10000 m výkopku/sypaniny z horniny tř. 1 až 4</t>
  </si>
  <si>
    <t>1099966616</t>
  </si>
  <si>
    <t>Vodorovné přemístění výkopku nebo sypaniny po suchu na obvyklém dopravním prostředku, bez naložení výkopku, avšak se složením bez rozhrnutí z horniny tř. 1 až 4 na vzdálenost přes 9 000 do 10 000 m</t>
  </si>
  <si>
    <t>skládka do 10Km Rapotín u Šumperka</t>
  </si>
  <si>
    <t>61,257+3,439-25,951</t>
  </si>
  <si>
    <t>16</t>
  </si>
  <si>
    <t>171201201</t>
  </si>
  <si>
    <t>Uložení sypaniny na skládky</t>
  </si>
  <si>
    <t>-506038670</t>
  </si>
  <si>
    <t>17</t>
  </si>
  <si>
    <t>171201211</t>
  </si>
  <si>
    <t>Poplatek za uložení odpadu ze sypaniny na skládce (skládkovné)</t>
  </si>
  <si>
    <t>-278649873</t>
  </si>
  <si>
    <t>Uložení sypaniny poplatek za uložení sypaniny na skládce ( skládkovné )</t>
  </si>
  <si>
    <t>38,70*1,6</t>
  </si>
  <si>
    <t>18</t>
  </si>
  <si>
    <t>213311115</t>
  </si>
  <si>
    <t>Polštáře zhutněné pod základy z kameniva drceného frakce 4 až 8 mm</t>
  </si>
  <si>
    <t>-777831761</t>
  </si>
  <si>
    <t>Polštáře zhutněné pod základy z kameniva hrubého drceného, frakce Polštáře zhutněné pod základy z kameniva drceného frakce 4 až 8 mm</t>
  </si>
  <si>
    <t>+(31,15+30,90+10,52+0,65+18,79+2,07+9,95+26,25)*0,50*0,15</t>
  </si>
  <si>
    <t>+(11,60+2,08+4,70+2,30+2,03+9,20)*0,50*0,15</t>
  </si>
  <si>
    <t>30*0,6*0,15</t>
  </si>
  <si>
    <t>19</t>
  </si>
  <si>
    <t>224522320</t>
  </si>
  <si>
    <t>Rozebrání vrtné soupravy mikropiloty</t>
  </si>
  <si>
    <t>kus</t>
  </si>
  <si>
    <t>-1196795215</t>
  </si>
  <si>
    <t>20</t>
  </si>
  <si>
    <t>224522321</t>
  </si>
  <si>
    <t>Přemístění vrtné soupravy mikropiloty v objektu</t>
  </si>
  <si>
    <t>-470167301</t>
  </si>
  <si>
    <t>64/2</t>
  </si>
  <si>
    <t>21</t>
  </si>
  <si>
    <t>224522322</t>
  </si>
  <si>
    <t>Sestavení vrtné soupravy mikropiloty</t>
  </si>
  <si>
    <t>-1059257314</t>
  </si>
  <si>
    <t>Maloprofilové vrty průběžným sacím vrtáním průměru přes 195 do 245 mm v omezeném prostoru úklonu přes 45 st. v hl 0 až 100 m v hornině Sestavení vrtné soupravy mikropiloty</t>
  </si>
  <si>
    <t>22</t>
  </si>
  <si>
    <t>273313611</t>
  </si>
  <si>
    <t>Základové desky z betonu tř. C 16/20</t>
  </si>
  <si>
    <t>-2019242153</t>
  </si>
  <si>
    <t>Základy z betonu prostého desky z betonu kamenem neprokládaného tř. C 16/20</t>
  </si>
  <si>
    <t>"1NPB.17" 72,03*0,15</t>
  </si>
  <si>
    <t>23</t>
  </si>
  <si>
    <t>273321411</t>
  </si>
  <si>
    <t>Základové desky ze ŽB tř. C 20/25</t>
  </si>
  <si>
    <t>645090572</t>
  </si>
  <si>
    <t>Základy z betonu železového (bez výztuže) desky z betonu bez zvláštních nároků na vliv prostředí (X0, XC) tř. C 20/25</t>
  </si>
  <si>
    <t>"m.č. 1NPB.17" +72,03*0,15</t>
  </si>
  <si>
    <t>24</t>
  </si>
  <si>
    <t>273351215</t>
  </si>
  <si>
    <t>Zřízení bednění stěn základových desek</t>
  </si>
  <si>
    <t>-1508053474</t>
  </si>
  <si>
    <t>Bednění základových stěn desek svislé nebo šikmé (odkloněné), půdorysně přímé nebo zalomené ve volných nebo zapažených jámách, rýhách, šachtách, včetně případných vzpěr zřízení</t>
  </si>
  <si>
    <t>25</t>
  </si>
  <si>
    <t>273351216</t>
  </si>
  <si>
    <t>Odstranění bednění stěn základových desek</t>
  </si>
  <si>
    <t>-1217101363</t>
  </si>
  <si>
    <t>Bednění základových stěn desek svislé nebo šikmé (odkloněné), půdorysně přímé nebo zalomené ve volných nebo zapažených jámách, rýhách, šachtách, včetně případných vzpěr odstranění</t>
  </si>
  <si>
    <t>26</t>
  </si>
  <si>
    <t>273361821</t>
  </si>
  <si>
    <t>Výztuž základových desek betonářskou ocelí 10 505 (R)</t>
  </si>
  <si>
    <t>749347674</t>
  </si>
  <si>
    <t>Výztuž základů desek z betonářské oceli 10 505 (R) nebo BSt 500</t>
  </si>
  <si>
    <t>+10,805*0,11</t>
  </si>
  <si>
    <t>27</t>
  </si>
  <si>
    <t>977151124</t>
  </si>
  <si>
    <t>Jádrové vrty diamantovými korunkami do D 180 mm do stavebních materiálů</t>
  </si>
  <si>
    <t>-451039697</t>
  </si>
  <si>
    <t>Jádrové vrty diamantovými korunkami do stavebních materiálů (železobetonu, betonu, cihel, obkladů, dlažeb, kamene) průměru přes 150 do 180 mm</t>
  </si>
  <si>
    <t>průniky základovými patkami sloupů</t>
  </si>
  <si>
    <t>64*1,00</t>
  </si>
  <si>
    <t>28</t>
  </si>
  <si>
    <t>977151911</t>
  </si>
  <si>
    <t>Příplatek k jádrovým vrtům za práci ve stísněném prostoru</t>
  </si>
  <si>
    <t>-5349914</t>
  </si>
  <si>
    <t>Jádrové vrty diamantovými korunkami do stavebních materiálů (železobetonu, betonu, cihel, obkladů, dlažeb, kamene) Příplatek k cenám za práci ve stísněném prostoru</t>
  </si>
  <si>
    <t>29</t>
  </si>
  <si>
    <t>224221114</t>
  </si>
  <si>
    <t>Vrty maloprofilové D do 93 mm úklon do 45° hl do 25 m hor. III a IV omezený prostor</t>
  </si>
  <si>
    <t>104158704</t>
  </si>
  <si>
    <t>Maloprofilové vrty průběžným sacím vrtáním průměru přes 56 do 93 mm v omezeném prostoru do úklonu 45 st. v hl 0 až 25 m v hornině tř. III a IV</t>
  </si>
  <si>
    <t>1.NP - pod základovými patkami - zákres D.1.2.2.1</t>
  </si>
  <si>
    <t>64*6</t>
  </si>
  <si>
    <t>30</t>
  </si>
  <si>
    <t>283111112</t>
  </si>
  <si>
    <t>Trubkové mikropiloty svislé část hladká D 105 mm</t>
  </si>
  <si>
    <t>-1253042539</t>
  </si>
  <si>
    <t>Zřízení ocelových, trubkových mikropilot tlakové i tahové svislé nebo odklon od svislice do 60 st. část hladká, průměru přes 80 do 105 mm</t>
  </si>
  <si>
    <t>64*6,8</t>
  </si>
  <si>
    <t>31</t>
  </si>
  <si>
    <t>141254040</t>
  </si>
  <si>
    <t>trubka ocelová bezešvá hladká kruhová 11353.1 D89 tl 8,0mm</t>
  </si>
  <si>
    <t>849182968</t>
  </si>
  <si>
    <t>trubky ocelové bezešvé hladké kruhové běžné - nekotlové ČSN 41 1353.1 ve výrobních délkách, s vnějším i vnitřním povrchem okujeným, bez ochrany povrchu vnější D  tloušťka stěny mm 89       6,3</t>
  </si>
  <si>
    <t>Poznámka k položce:
 Hmotnost: 12,849 kg/m</t>
  </si>
  <si>
    <t>P</t>
  </si>
  <si>
    <t>435,20*1,1</t>
  </si>
  <si>
    <t>32</t>
  </si>
  <si>
    <t>283131112</t>
  </si>
  <si>
    <t>Hlavy mikropilot namáhaných tlakem i tahem D do 105 mm</t>
  </si>
  <si>
    <t>-1247727866</t>
  </si>
  <si>
    <t>Zřízení hlav trubkových mikropilot namáhaných tlakem i tahem, průměru přes 80 do 105 mm</t>
  </si>
  <si>
    <t>33</t>
  </si>
  <si>
    <t>548793570</t>
  </si>
  <si>
    <t>hlava deska mikropiloty</t>
  </si>
  <si>
    <t>-1403060436</t>
  </si>
  <si>
    <t>34</t>
  </si>
  <si>
    <t>282791122</t>
  </si>
  <si>
    <t>Injektážní trubky z PVC hladké vnitřní D 50 až 63 mm manžetové</t>
  </si>
  <si>
    <t>-1581565225</t>
  </si>
  <si>
    <t>Injektážní trubky z PVC závitové s osazením upravených trubek do předem připraveného injekčního vrtu, vnitřního průměru přes 50 do 63 mm, manžetové</t>
  </si>
  <si>
    <t>64*5</t>
  </si>
  <si>
    <t>35</t>
  </si>
  <si>
    <t>282602112</t>
  </si>
  <si>
    <t>Injektování povrchové vysokotlaké s dvojitým obturátorem mikropilot a kotev tlakem do 2 MPa</t>
  </si>
  <si>
    <t>hod</t>
  </si>
  <si>
    <t>753781518</t>
  </si>
  <si>
    <t>Injektování povrchové s dvojitým obturátorem mikropilot nebo kotev tlakem přes 0,60 do 2,0 Mpa</t>
  </si>
  <si>
    <t>64*2,7</t>
  </si>
  <si>
    <t>36</t>
  </si>
  <si>
    <t>585211130</t>
  </si>
  <si>
    <t>suspenze cement portlandský CEM I 52.5 R bal. 25 kg</t>
  </si>
  <si>
    <t>1941891446</t>
  </si>
  <si>
    <t>cementy portlandské (ČSN P EN 197-1) CEM I 52.5 R   SUPER   bal. 25 kg</t>
  </si>
  <si>
    <t>+3,14*0,078*0,078*384*1,35</t>
  </si>
  <si>
    <t>37</t>
  </si>
  <si>
    <t>282602119</t>
  </si>
  <si>
    <t>Příplatek za injektování vysokotlaké s dvojitým obturátorem mikropilot a kotev v podzemí</t>
  </si>
  <si>
    <t>-1096030851</t>
  </si>
  <si>
    <t>Injektování povrchové s dvojitým obturátorem mikropilot nebo kotev Příplatek k ceně za injektování v podzemí nebo uzavřeném prostoru</t>
  </si>
  <si>
    <t>38</t>
  </si>
  <si>
    <t>231611114</t>
  </si>
  <si>
    <t>Výztuž pilot betonovaných do země ocel z betonářské oceli 10 505</t>
  </si>
  <si>
    <t>1010941010</t>
  </si>
  <si>
    <t>Výztuž pilot betonovaných do země z oceli 10 505 (R)</t>
  </si>
  <si>
    <t>(0,045)^2*3,14*64*6,8*1,1</t>
  </si>
  <si>
    <t>39</t>
  </si>
  <si>
    <t>282606061</t>
  </si>
  <si>
    <t>Čerpání znehodnoceného suspenze dopravní prostředek, jímka</t>
  </si>
  <si>
    <t>108006881</t>
  </si>
  <si>
    <t>Trysková injektáž znehodnocená suspenze čerpání na dopravní prostředek nebo do jímky</t>
  </si>
  <si>
    <t>40</t>
  </si>
  <si>
    <t>282606065</t>
  </si>
  <si>
    <t>Naložení suché pažící suspenze</t>
  </si>
  <si>
    <t>-475049846</t>
  </si>
  <si>
    <t>Trysková injektáž znehodnocená suspenze naložení suché směsi</t>
  </si>
  <si>
    <t>41</t>
  </si>
  <si>
    <t>239111111</t>
  </si>
  <si>
    <t>Odbourání vrchní části znehodnocené výplně pilot D piloty do 450 mm</t>
  </si>
  <si>
    <t>1640176721</t>
  </si>
  <si>
    <t>Odbourání vrchní znehodnocené části výplně betonových pilot při průměru piloty přes 245 do 450 mm</t>
  </si>
  <si>
    <t>64*0,50</t>
  </si>
  <si>
    <t>42</t>
  </si>
  <si>
    <t>310237241</t>
  </si>
  <si>
    <t>Zazdívka otvorů pl do 0,25 m2 ve zdivu nadzákladovém cihlami pálenými tl do 300 mm</t>
  </si>
  <si>
    <t>-336772050</t>
  </si>
  <si>
    <t>43</t>
  </si>
  <si>
    <t>310238211</t>
  </si>
  <si>
    <t>"stěny" +(3,88+3,40+3,88)*2,98/2-2*0,80*1,97</t>
  </si>
  <si>
    <t>m.č.4NPA.19</t>
  </si>
  <si>
    <t>"stěny" +(4,92+2,60+4,92)*2,98/2-0,80*1,97</t>
  </si>
  <si>
    <t>m.č.4NPA.33</t>
  </si>
  <si>
    <t>"stěny" +(4,20+6,10)*2,98/2</t>
  </si>
  <si>
    <t>m.č.4NPA.34</t>
  </si>
  <si>
    <t>"stěny" +2*(3,00+1,65)*2,98/2-0,80*1,97+(4,35+3,00+4,35)*2,98/2-0,80*1,97</t>
  </si>
  <si>
    <t>m.č.4NPA.38</t>
  </si>
  <si>
    <t>"stěny" +(6,10+4,62+6,10)*2,98/2-2*0,80*1,97</t>
  </si>
  <si>
    <t>"stěny" +(4,00+5,08+4,00)*2,98/2-0,80*1,97</t>
  </si>
  <si>
    <t>70</t>
  </si>
  <si>
    <t>612325423</t>
  </si>
  <si>
    <t>Oprava vnitřní vápenocementové štukové omítky stěn v rozsahu plochy do 50%</t>
  </si>
  <si>
    <t>-1328157588</t>
  </si>
  <si>
    <t>Oprava vápenocementové nebo vápenné omítky vnitřních ploch štukové dvouvrstvé, tloušťky do 20 mm stěn, v rozsahu opravované plochy přes 30 do 50%</t>
  </si>
  <si>
    <t>71</t>
  </si>
  <si>
    <t>612325452</t>
  </si>
  <si>
    <t>Příplatek k cenám opravy vápenocementové omítky stěn za dalších 10 mm v rozsahu do 30%</t>
  </si>
  <si>
    <t>1003807153</t>
  </si>
  <si>
    <t>Oprava vápenocementové nebo vápenné omítky vnitřních ploch Příplatek k cenám za každých dalších 10 mm tloušťky omítky stěn, v rozsahu opravované plochy přes 10 do 30%</t>
  </si>
  <si>
    <t>72</t>
  </si>
  <si>
    <t>612325453</t>
  </si>
  <si>
    <t>Příplatek k cenám opravy vápenocementové omítky stěn za dalších 10 mm v rozsahu do 50%</t>
  </si>
  <si>
    <t>1033267701</t>
  </si>
  <si>
    <t>Oprava vápenocementové nebo vápenné omítky vnitřních ploch Příplatek k cenám za každých dalších 10 mm tloušťky omítky stěn, v rozsahu opravované plochy přes 30 do 50%</t>
  </si>
  <si>
    <t>73</t>
  </si>
  <si>
    <t>612321121</t>
  </si>
  <si>
    <t>Vápenocementová omítka hladká jednovrstvá vnitřních stěn nanášená ručně</t>
  </si>
  <si>
    <t>-1746283399</t>
  </si>
  <si>
    <t>Omítka vápenocementová vnitřních ploch nanášená ručně jednovrstvá, tloušťky do 10 mm hladká svislých konstrukcí stěn</t>
  </si>
  <si>
    <t>74</t>
  </si>
  <si>
    <t>612321141</t>
  </si>
  <si>
    <t>Vápenocementová omítka štuková dvouvrstvá vnitřních stěn nanášená ručně</t>
  </si>
  <si>
    <t>-1127163913</t>
  </si>
  <si>
    <t>Omítka vápenocementová vnitřních ploch nanášená ručně dvouvrstvá, tloušťky jádrové omítky do 10 mm štuková svislých konstrukcí stěn</t>
  </si>
  <si>
    <t>75</t>
  </si>
  <si>
    <t>612135101</t>
  </si>
  <si>
    <t>Hrubá výplň rýh ve stěnách maltou jakékoli šířky rýhy</t>
  </si>
  <si>
    <t>-289745766</t>
  </si>
  <si>
    <t>Hrubá výplň rýh maltou jakékoli šířky rýhy ve stěnách</t>
  </si>
  <si>
    <t>76</t>
  </si>
  <si>
    <t>612325302</t>
  </si>
  <si>
    <t>Vápenocementová štuková omítka ostění nebo nadpraží</t>
  </si>
  <si>
    <t>-701439268</t>
  </si>
  <si>
    <t>Vápenocementová nebo vápenná omítka ostění nebo nadpraží štuková</t>
  </si>
  <si>
    <t>10*4*0,38*2,98+6,7*5*4*0,45*3</t>
  </si>
  <si>
    <t>77</t>
  </si>
  <si>
    <t>612325121</t>
  </si>
  <si>
    <t>Vápenocementová štuková omítka rýh ve stěnách šířky do 150 mm</t>
  </si>
  <si>
    <t>1557203688</t>
  </si>
  <si>
    <t>Vápenocementová nebo vápenná omítka rýh štuková ve stěnách, šířky rýhy do 150 mm</t>
  </si>
  <si>
    <t>78</t>
  </si>
  <si>
    <t>613321141</t>
  </si>
  <si>
    <t>Vápenocementová omítka štuková dvouvrstvá vnitřních pilířů nebo sloupů nanášená ručně</t>
  </si>
  <si>
    <t>-271156929</t>
  </si>
  <si>
    <t>Omítka vápenocementová vnitřních ploch nanášená ručně dvouvrstvá, tloušťky jádrové omítky do 10 mm štuková svislých konstrukcí pilířů nebo sloupů</t>
  </si>
  <si>
    <t>79</t>
  </si>
  <si>
    <t>613321191</t>
  </si>
  <si>
    <t>Příplatek k vápenocementové omítce vnitřních sloupů za každých dalších 5 mm tloušťky ručně</t>
  </si>
  <si>
    <t>-1271174425</t>
  </si>
  <si>
    <t>Omítka vápenocementová vnitřních ploch nanášená ručně Příplatek k cenám za každých dalších 5 mm tloušťky omítky přes 10 mm pilířů nebo sloupů</t>
  </si>
  <si>
    <t>80</t>
  </si>
  <si>
    <t>622131112</t>
  </si>
  <si>
    <t>Polymercementový spojovací můstek vnitřních stěn nanášený ručně</t>
  </si>
  <si>
    <t>941445579</t>
  </si>
  <si>
    <t>Podkladní a spojovací vrstva vnějších omítaných ploch polymercementový spojovací můstek nanášený ručně stěn</t>
  </si>
  <si>
    <t>81</t>
  </si>
  <si>
    <t>622211024</t>
  </si>
  <si>
    <t>Montáž zateplení stěn v pruzích z polystyrénových desek tl do 120 mm</t>
  </si>
  <si>
    <t>-1449629889</t>
  </si>
  <si>
    <t>Montáž kontaktního zateplení z polystyrenových desek na vnější stěny, tloušťky desek Montáž zateplení stěn v pruzích z polystyrénových desek tl do 120 mm</t>
  </si>
  <si>
    <t>"m.č.1NPC.12" +(1,40+26,05+4,62)*3,52</t>
  </si>
  <si>
    <t>"m.č.1NPC.13" +26,08*3,52</t>
  </si>
  <si>
    <t>"m.č.1NPC.14" +25,65*3,52</t>
  </si>
  <si>
    <t>"m.č.1NPC.15" +(2,72+26,05)*3,52-2*0,90*1,97</t>
  </si>
  <si>
    <t>82</t>
  </si>
  <si>
    <t>283759380</t>
  </si>
  <si>
    <t>deska fasádní polystyrénová EPS 70 F 1000 x 500 x 100 mm</t>
  </si>
  <si>
    <t>641546813</t>
  </si>
  <si>
    <t>desky z lehčených plastů desky fasádní polystyrénové typ EPS 70 F fasádní, stabilizovaný, samozhášivý objemová hmotnost 15 až 20 kg/m3 1000 x 500 x 100 mm</t>
  </si>
  <si>
    <t>392,70*1,2</t>
  </si>
  <si>
    <t>83</t>
  </si>
  <si>
    <t>622142011</t>
  </si>
  <si>
    <t>Potažení vnitřních stěn sklovláknitým pletivem vtlačeným do tenkovrstvé hmoty</t>
  </si>
  <si>
    <t>-1484388882</t>
  </si>
  <si>
    <t>Potažení vnějších ploch pletivem v ploše nebo pruzích, na plném podkladu sklovláknitým vtlačením do tmelu stěn</t>
  </si>
  <si>
    <t>84</t>
  </si>
  <si>
    <t>622531022</t>
  </si>
  <si>
    <t>Příplatek za šikmou omítkou</t>
  </si>
  <si>
    <t>-626888198</t>
  </si>
  <si>
    <t>Omítka tenkovrstvá silikonová vnějších ploch probarvená, včetně penetrace podkladu zrnitá, tloušťky 2,0 mm Příplatek za šikmou omítkou</t>
  </si>
  <si>
    <t>85</t>
  </si>
  <si>
    <t>631311139</t>
  </si>
  <si>
    <t>Doplnění dosavadních mazanin betonem prostým pl vrcholu mikropiloty</t>
  </si>
  <si>
    <t>1232397178</t>
  </si>
  <si>
    <t>86</t>
  </si>
  <si>
    <t>632451023</t>
  </si>
  <si>
    <t>Vyrovnávací potěr tl do 40 mm z MC 15 provedený v pásu</t>
  </si>
  <si>
    <t>-414363452</t>
  </si>
  <si>
    <t>Potěr cementový vyrovnávací z malty (MC-15) v pásu o průměrné (střední) tl. přes 30 do 40 mm</t>
  </si>
  <si>
    <t>+2*14*0,15*0,20*18</t>
  </si>
  <si>
    <t>87</t>
  </si>
  <si>
    <t>615481111</t>
  </si>
  <si>
    <t>Potažení válcovaných nosníků rabicovým pletivem s postřikem MC</t>
  </si>
  <si>
    <t>1497698723</t>
  </si>
  <si>
    <t>+14,00*(0,30+0,15+0,30)</t>
  </si>
  <si>
    <t>88</t>
  </si>
  <si>
    <t>633811113</t>
  </si>
  <si>
    <t>Broušení nerovností betonových podlah stržení šlemu</t>
  </si>
  <si>
    <t>2066691653</t>
  </si>
  <si>
    <t>Broušení betonových podlah Broušení nerovností betonových podlah stržení šlemu</t>
  </si>
  <si>
    <t>89</t>
  </si>
  <si>
    <t>635111142</t>
  </si>
  <si>
    <t>Násyp pod podlahy z hrubého kameniva 16-32 s udusáním</t>
  </si>
  <si>
    <t>1220356966</t>
  </si>
  <si>
    <t>Násyp ze štěrkopísku, písku nebo kameniva pod podlahy s udusáním a urovnáním povrchu z kameniva hrubého 16-32</t>
  </si>
  <si>
    <t>"1NPB.17" 72,03*0,3</t>
  </si>
  <si>
    <t>90</t>
  </si>
  <si>
    <t>642942611</t>
  </si>
  <si>
    <t>Osazování zárubní nebo rámů dveřních kovových do 2,5 m2 na montážní pěnu</t>
  </si>
  <si>
    <t>1561372423</t>
  </si>
  <si>
    <t>Osazování zárubní nebo rámů kovových dveřních lisovaných nebo z úhelníků bez dveřních křídel, na montážní pěnu, o ploše otvoru do 2,5 m2</t>
  </si>
  <si>
    <t>3+1+7+2+3</t>
  </si>
  <si>
    <t>91</t>
  </si>
  <si>
    <t>553312011</t>
  </si>
  <si>
    <t>Z1 zárubeň ocelová s drážkou pro těsnění H 100 DV 800 L/P viz.zámečnické prvky</t>
  </si>
  <si>
    <t>-1545112507</t>
  </si>
  <si>
    <t>92</t>
  </si>
  <si>
    <t>553312131</t>
  </si>
  <si>
    <t>Z1 zárubeň ocelová s drážkou pro těsnění H 150 DV 800 L/P viz.zámečnické prvky</t>
  </si>
  <si>
    <t>404307526</t>
  </si>
  <si>
    <t>93</t>
  </si>
  <si>
    <t>553312221</t>
  </si>
  <si>
    <t>Z1 zárubeň ocelová s drážkou pro těsnění H 200 DV 800 L/P viz.zámečnické prvky</t>
  </si>
  <si>
    <t>-352635595</t>
  </si>
  <si>
    <t>94</t>
  </si>
  <si>
    <t>621131111</t>
  </si>
  <si>
    <t>Polymercementový spojovací můstek vnějších podhledů nanášený ručně</t>
  </si>
  <si>
    <t>305613085</t>
  </si>
  <si>
    <t>Podkladní a spojovací vrstva vnějších omítaných ploch polymercementový spojovací můstek nanášený ručně podhledů</t>
  </si>
  <si>
    <t>95</t>
  </si>
  <si>
    <t>621211031</t>
  </si>
  <si>
    <t>Montáž zateplení vnějších podhledů z polystyrénových desek tl do 160 mm</t>
  </si>
  <si>
    <t>230647675</t>
  </si>
  <si>
    <t>Montáž kontaktního zateplení z polystyrenových desek na vnější podhledy, tloušťky desek přes 120 do 160 mm</t>
  </si>
  <si>
    <t>"m.č.1NPB.02" 2*24,715</t>
  </si>
  <si>
    <t>96</t>
  </si>
  <si>
    <t>283759515</t>
  </si>
  <si>
    <t>deska fasádní polystyrénová EPS 70 F 1000 x 500 x 130 mm</t>
  </si>
  <si>
    <t>1693033308</t>
  </si>
  <si>
    <t>desky z lehčených plastů desky fasádní polystyrénové typ EPS 70 F fasádní, stabilizovaný, samozhášivý objemová hmotnost 15 až 20 kg/m3 1000 x 500 x 140 mm</t>
  </si>
  <si>
    <t>49,43*1,2</t>
  </si>
  <si>
    <t>97</t>
  </si>
  <si>
    <t>621142001</t>
  </si>
  <si>
    <t>Potažení vnějších podhledů sklovláknitým pletivem vtlačeným do tenkovrstvé hmoty</t>
  </si>
  <si>
    <t>-1049279954</t>
  </si>
  <si>
    <t>Potažení vnějších ploch pletivem v ploše nebo pruzích, na plném podkladu sklovláknitým vtlačením do tmelu podhledů</t>
  </si>
  <si>
    <t>98</t>
  </si>
  <si>
    <t>621531021</t>
  </si>
  <si>
    <t>Tenkovrstvá silikonová zrnitá omítka tl. 2,0 mm včetně penetrace vnějších podhledů</t>
  </si>
  <si>
    <t>-1007827573</t>
  </si>
  <si>
    <t>Omítka tenkovrstvá silikonová vnějších ploch probarvená, včetně penetrace podkladu zrnitá, tloušťky 2,0 mm podhledů</t>
  </si>
  <si>
    <t>99</t>
  </si>
  <si>
    <t>622531001</t>
  </si>
  <si>
    <t>Tenkovrstvá silikonová zrnitá omítka tl. 1,0 mm včetně penetrace vnějších stěn</t>
  </si>
  <si>
    <t>288078527</t>
  </si>
  <si>
    <t>Omítka tenkovrstvá silikonová vnějších ploch probarvená, včetně penetrace podkladu zrnitá, tloušťky 1,0 mm stěn</t>
  </si>
  <si>
    <t>S1 od 3,050</t>
  </si>
  <si>
    <t>+(9,080+31,15+34,82+19,77+17,95+11,60+9,95+2,07+18,79+0,65+10,52+30,90+13,35+4,35+11,88)*0,93</t>
  </si>
  <si>
    <t>S1 od 6,880</t>
  </si>
  <si>
    <t>+4*36,75*0,93</t>
  </si>
  <si>
    <t>S1 od 10,180</t>
  </si>
  <si>
    <t>S1 od 13,480</t>
  </si>
  <si>
    <t>100</t>
  </si>
  <si>
    <t>622142001</t>
  </si>
  <si>
    <t>Potažení vnějších stěn sklovláknitým pletivem vtlačeným do tenkovrstvé hmoty</t>
  </si>
  <si>
    <t>-1786370171</t>
  </si>
  <si>
    <t>101</t>
  </si>
  <si>
    <t>622211031</t>
  </si>
  <si>
    <t>Montáž zateplení vnějších stěn z polystyrénových desek tl do 160 mm</t>
  </si>
  <si>
    <t>1783112589</t>
  </si>
  <si>
    <t>Montáž kontaktního zateplení z polystyrenových desek na vnější stěny, tloušťky desek přes 120 do 160 mm</t>
  </si>
  <si>
    <t>102</t>
  </si>
  <si>
    <t>-1869462296</t>
  </si>
  <si>
    <t>+621,082*1,1</t>
  </si>
  <si>
    <t>103</t>
  </si>
  <si>
    <t>622212001</t>
  </si>
  <si>
    <t>Montáž zateplení vnějšího ostění hl. špalety do 200 mm z polystyrénových desek tl do 40 mm</t>
  </si>
  <si>
    <t>-421275111</t>
  </si>
  <si>
    <t>Montáž kontaktního zateplení vnějšího ostění nebo nadpraží z polystyrenových desek hloubky špalet do 200 mm, tloušťky desek do 40 mm</t>
  </si>
  <si>
    <t>množství ostění pro celý objekt</t>
  </si>
  <si>
    <t>Zazdívka otvorů pl do 1 m2 ve zdivu nadzákladovém cihlami pálenými na MVC</t>
  </si>
  <si>
    <t>14814984</t>
  </si>
  <si>
    <t>"vodovod" (17+28+24+12)*0,3*0,15</t>
  </si>
  <si>
    <t>"kanalizace" (27+28+29+12)*0,3*0,15</t>
  </si>
  <si>
    <t>"kanalizace" (72+16+8+8)*0,2*0,10</t>
  </si>
  <si>
    <t>44</t>
  </si>
  <si>
    <t>317168112</t>
  </si>
  <si>
    <t>Překlad keramický plochý š 11,5 cm dl 125 cm</t>
  </si>
  <si>
    <t>-92437471</t>
  </si>
  <si>
    <t>Překlady keramické ploché osazené do maltového lože, výšky překladu 7,1 cm šířky 11,5 cm, délky 125 cm</t>
  </si>
  <si>
    <t>45</t>
  </si>
  <si>
    <t>317168122</t>
  </si>
  <si>
    <t>Překlad keramický plochý š 14,5 cm dl 125 cm</t>
  </si>
  <si>
    <t>1597493370</t>
  </si>
  <si>
    <t>Překlady keramické  ploché osazené do maltového lože, výšky překladu 7,1 cm šířky 14,5 cm, délky 125 cm</t>
  </si>
  <si>
    <t>46</t>
  </si>
  <si>
    <t>317168162</t>
  </si>
  <si>
    <t>Překlad keramický plochý š 17,5 cm dl 125 cm</t>
  </si>
  <si>
    <t>1186531378</t>
  </si>
  <si>
    <t>Překlady keramické  ploché osazené do maltového lože, výšky překladu 7,1 cm šířky 17,5 cm, délky 125 cm</t>
  </si>
  <si>
    <t>47</t>
  </si>
  <si>
    <t>319202321</t>
  </si>
  <si>
    <t>Vyrovnání nerovného povrchu zdiva tl do 80 mm přizděním</t>
  </si>
  <si>
    <t>1949045050</t>
  </si>
  <si>
    <t>Vyrovnání nerovného povrchu vnitřního i vnějšího zdiva přizděním, tl. přes 30 do 80 mm</t>
  </si>
  <si>
    <t>48</t>
  </si>
  <si>
    <t>319202331</t>
  </si>
  <si>
    <t>Vyrovnání nerovného povrchu zdiva tl do 150 mm přizděním</t>
  </si>
  <si>
    <t>405326142</t>
  </si>
  <si>
    <t>Vyrovnání nerovného povrchu vnitřního i vnějšího zdiva přizděním, tl. přes 80 do 150 mm</t>
  </si>
  <si>
    <t>(27+28+29+12+17+28+24+12)*0,30</t>
  </si>
  <si>
    <t>(72+16+8+8)*0,20</t>
  </si>
  <si>
    <t>(69+55+34+32)*0,15</t>
  </si>
  <si>
    <t>49</t>
  </si>
  <si>
    <t>340237211</t>
  </si>
  <si>
    <t>Zazdívka otvorů pl do 0,25 m2 v příčkách nebo stěnách z cihel tl do 100 mm</t>
  </si>
  <si>
    <t>-1896018509</t>
  </si>
  <si>
    <t>Zazdívka otvorů v příčkách nebo stěnách plochy přes 0,09 m2 do 0,25 m2 cihlami pálenými, tl. do 100 mm</t>
  </si>
  <si>
    <t>50</t>
  </si>
  <si>
    <t>340237212</t>
  </si>
  <si>
    <t>Zazdívka otvorů pl do 0,25 m2 v příčkách nebo stěnách z cihel tl přes 100 mm</t>
  </si>
  <si>
    <t>1870755787</t>
  </si>
  <si>
    <t>Zazdívka otvorů v příčkách nebo stěnách plochy přes 0,09 m2 do 0,25 m2 cihlami pálenými, tl. přes 100 mm</t>
  </si>
  <si>
    <t>51</t>
  </si>
  <si>
    <t>341321410</t>
  </si>
  <si>
    <t>Stěny nosné ze ŽB tř. C 25/30</t>
  </si>
  <si>
    <t>311178403</t>
  </si>
  <si>
    <t>Stěny a příčky z betonu železového (bez výztuže) nosné tř. C 25/30</t>
  </si>
  <si>
    <t>1,397+1,451+1,578+2,188</t>
  </si>
  <si>
    <t>52</t>
  </si>
  <si>
    <t>622612101</t>
  </si>
  <si>
    <t>Ochranný nátěr silikonový hydrofobizační jednonásobný vnějších stěn z pohledového betonu ručně</t>
  </si>
  <si>
    <t>-724820116</t>
  </si>
  <si>
    <t>Ochranný nátěr vnějších ploch pohledového betonu nanášený ručně silikonový hydrofobizační, transparentní jednonásobný stěn</t>
  </si>
  <si>
    <t>"m.č.1NPC.20" +8,27*3,52</t>
  </si>
  <si>
    <t>53</t>
  </si>
  <si>
    <t>341351101</t>
  </si>
  <si>
    <t>Zřízení bednění jednostranného stěn nosných</t>
  </si>
  <si>
    <t>-542862184</t>
  </si>
  <si>
    <t>Bednění stěn a příček nosných včetně vzpěr nebo jiného zajištění svislé nebo šikmé (odkloněné), půdorysně přímé nebo zalomené jednostranné zřízení</t>
  </si>
  <si>
    <t>17,457+18,136+19,712+27,346</t>
  </si>
  <si>
    <t>54</t>
  </si>
  <si>
    <t>341351102</t>
  </si>
  <si>
    <t>Odstranění bednění jednostranného stěn nosných</t>
  </si>
  <si>
    <t>-300910607</t>
  </si>
  <si>
    <t>Bednění stěn a příček nosných včetně vzpěr nebo jiného zajištění svislé nebo šikmé (odkloněné), půdorysně přímé nebo zalomené jednostranné odstranění</t>
  </si>
  <si>
    <t>55</t>
  </si>
  <si>
    <t>342362021</t>
  </si>
  <si>
    <t>Výztuž příček svařovanými sítěmi Kari</t>
  </si>
  <si>
    <t>990983146</t>
  </si>
  <si>
    <t>Výztuž stěn a příček výplňových a oddělovacích pevných svislých nebo šikmých, rovných nebo oblých ze svařovaných sítí z drátů typu KARI</t>
  </si>
  <si>
    <t>6,612*0,08</t>
  </si>
  <si>
    <t>56</t>
  </si>
  <si>
    <t>313941121</t>
  </si>
  <si>
    <t>Osazování překladů z ocelových válcovaných nosníků I, IE, U, UE nebo L do č.12</t>
  </si>
  <si>
    <t>1607057570</t>
  </si>
  <si>
    <t>1,197+0,048</t>
  </si>
  <si>
    <t>57</t>
  </si>
  <si>
    <t>133844350</t>
  </si>
  <si>
    <t>tyč ocelová U, značka oceli S 235 JR, označení průřezu 140 (16,0 kg/m)</t>
  </si>
  <si>
    <t>-571157232</t>
  </si>
  <si>
    <t>označení průřezu    140</t>
  </si>
  <si>
    <t>68*0,0160*1,1</t>
  </si>
  <si>
    <t>58</t>
  </si>
  <si>
    <t>133844250</t>
  </si>
  <si>
    <t>tyč ocelová U, značka oceli S 235 JR, označení průřezu 100</t>
  </si>
  <si>
    <t>-1619126189</t>
  </si>
  <si>
    <t>Poznámka k položce:
 Hmotnost: 10,6 kg/m</t>
  </si>
  <si>
    <t>(0,75+1,95)*0,016*1,10</t>
  </si>
  <si>
    <t>59</t>
  </si>
  <si>
    <t>783221130</t>
  </si>
  <si>
    <t>Nátěry syntetické KDK barva dražší základní antikorozní</t>
  </si>
  <si>
    <t>CS ÚRS 2012 02</t>
  </si>
  <si>
    <t>1252438120</t>
  </si>
  <si>
    <t>Nátěry kovových stavebních doplňkových konstrukcí syntetické na vzduchu schnoucí dražšími barvami (např. Düfa, …) základní antikorozní</t>
  </si>
  <si>
    <t>+48,00*0,487</t>
  </si>
  <si>
    <t>60</t>
  </si>
  <si>
    <t>395367221</t>
  </si>
  <si>
    <t>Kotvičky z oceli D do 8 mm osazené do tmelu Epoxy</t>
  </si>
  <si>
    <t>338379705</t>
  </si>
  <si>
    <t>Výztuž stříkaného betonu torkretového pláště kotvičky pro přichycení sítí osazené do tmelu Epoxi, z betonářské oceli průměru do 8,0 mm</t>
  </si>
  <si>
    <t>"m.č.1NPB.12" +(3,62+6,68+3,62)/0,40</t>
  </si>
  <si>
    <t>"m.č.1NPB.12" +(3,62+5,50+3,62)/0,40</t>
  </si>
  <si>
    <t>"m.č.1NPC.12 a 13" +(3,62+6,08+3,62)/0,40+(3,62+4,62+3,62)/0,50</t>
  </si>
  <si>
    <t>"m.č.1NPC.20" +(3,62+8,27+3,62)/0,40</t>
  </si>
  <si>
    <t>61</t>
  </si>
  <si>
    <t>631312141</t>
  </si>
  <si>
    <t>Doplnění rýh v dosavadních mazaninách betonem prostým</t>
  </si>
  <si>
    <t>-878796431</t>
  </si>
  <si>
    <t>po kanalizaci</t>
  </si>
  <si>
    <t>0,6*0,4*30</t>
  </si>
  <si>
    <t>62</t>
  </si>
  <si>
    <t>611325422</t>
  </si>
  <si>
    <t>Oprava vnitřní vápenocementové štukové omítky stropů v rozsahu plochy do 30%</t>
  </si>
  <si>
    <t>-676866717</t>
  </si>
  <si>
    <t>Oprava vápenocementové nebo vápenné omítky vnitřních ploch štukové dvouvrstvé, tloušťky do 20 mm stropů, v rozsahu opravované plochy přes 10 do 30%</t>
  </si>
  <si>
    <t>"m.č.1NPA.14 strop" +27,72/2</t>
  </si>
  <si>
    <t>"m.č.1NPA.20 strop" +21,98/2</t>
  </si>
  <si>
    <t>"m.č.1NPB.12 strop" +60,60/2</t>
  </si>
  <si>
    <t>"m.č.2NPA.02 strop" +61,82/2</t>
  </si>
  <si>
    <t>"m.č.2NPA.13 strop" +27,32/2</t>
  </si>
  <si>
    <t>"m.č.2NPA.15 strop" +19,67/2</t>
  </si>
  <si>
    <t>"m.č.2NPA.18 strop" +18,20/2</t>
  </si>
  <si>
    <t>"m.č.2NPA.37 strop" +13,91/2</t>
  </si>
  <si>
    <t>"m.č.3NPA.02 strop" +62,48/2</t>
  </si>
  <si>
    <t>"m.č.4NPA.12 strop" +27,45/2</t>
  </si>
  <si>
    <t>"m.č.4NPA.14 strop" +19,70/2</t>
  </si>
  <si>
    <t>"m.č.4NPA.15 strop" +26,34/2</t>
  </si>
  <si>
    <t>"m.č.4NPA.16 strop" +20,02/2</t>
  </si>
  <si>
    <t>"m.č.4NPA.17 strop" +13,14/2</t>
  </si>
  <si>
    <t>"m.č.4NPA.19 strop" +12,79/2</t>
  </si>
  <si>
    <t>"m.č.4NPA.33 strop" +25,46/2</t>
  </si>
  <si>
    <t>"m.č.4NPA.34 strop" +12,91/2</t>
  </si>
  <si>
    <t>"m.č.4NPA.38 strop" +27,55/2</t>
  </si>
  <si>
    <t>63</t>
  </si>
  <si>
    <t>611325423</t>
  </si>
  <si>
    <t>Oprava vnitřní vápenocementové štukové omítky stropů v rozsahu plochy do 50%</t>
  </si>
  <si>
    <t>1560235439</t>
  </si>
  <si>
    <t>Oprava vápenocementové nebo vápenné omítky vnitřních ploch štukové dvouvrstvé, tloušťky do 20 mm stropů, v rozsahu opravované plochy přes 30 do 50%</t>
  </si>
  <si>
    <t>499,060/2</t>
  </si>
  <si>
    <t>64</t>
  </si>
  <si>
    <t>611325452</t>
  </si>
  <si>
    <t>Příplatek k cenám opravy vápenocementové omítky stropů za dalších 10 mm v rozsahu do 30%</t>
  </si>
  <si>
    <t>-558314578</t>
  </si>
  <si>
    <t>Oprava vápenocementové nebo vápenné omítky vnitřních ploch Příplatek k cenám za každých dalších 10 mm tloušťky omítky stropů,v rozsahu opravované plochy přes 10 do 30%</t>
  </si>
  <si>
    <t>65</t>
  </si>
  <si>
    <t>611325453</t>
  </si>
  <si>
    <t>Příplatek k cenám opravy vápenocementové omítky stropů za dalších 10 mm v rozsahu do 50%</t>
  </si>
  <si>
    <t>-1214737400</t>
  </si>
  <si>
    <t>Oprava vápenocementové nebo vápenné omítky vnitřních ploch Příplatek k cenám za každých dalších 10 mm tloušťky omítky stropů,v rozsahu opravované plochy přes 30 do 50%</t>
  </si>
  <si>
    <t>66</t>
  </si>
  <si>
    <t>611135101</t>
  </si>
  <si>
    <t>Hrubá výplň rýh ve stropech maltou jakékoli šířky rýhy</t>
  </si>
  <si>
    <t>-795284515</t>
  </si>
  <si>
    <t>Hrubá výplň rýh maltou jakékoli šířky rýhy ve stropech</t>
  </si>
  <si>
    <t>67</t>
  </si>
  <si>
    <t>611321141</t>
  </si>
  <si>
    <t>Vápenocementová omítka štuková dvouvrstvá vnitřních stropů rovných nanášená ručně</t>
  </si>
  <si>
    <t>4027308</t>
  </si>
  <si>
    <t>{E8FDF153-B372-4B23-B047-E3A8A776DE4D}</t>
  </si>
  <si>
    <t>Kód dílu - Popis</t>
  </si>
  <si>
    <t>VRN - Vedlejší rozpočtové náklady</t>
  </si>
  <si>
    <t xml:space="preserve">    VRN9 - Ostatní náklady</t>
  </si>
  <si>
    <t>030001001</t>
  </si>
  <si>
    <t>Zařízení staveniště</t>
  </si>
  <si>
    <t>1024</t>
  </si>
  <si>
    <t>-1368388234</t>
  </si>
  <si>
    <t>030001002</t>
  </si>
  <si>
    <t>Provozní vlivy</t>
  </si>
  <si>
    <t>-1021558791</t>
  </si>
  <si>
    <t>060001001</t>
  </si>
  <si>
    <t>Územní vlivy</t>
  </si>
  <si>
    <t>-1235890995</t>
  </si>
  <si>
    <t>091733000</t>
  </si>
  <si>
    <t>Provozní a komplexní vyzkoušení díla</t>
  </si>
  <si>
    <t>Kč</t>
  </si>
  <si>
    <t>-3501082</t>
  </si>
  <si>
    <t>091743000</t>
  </si>
  <si>
    <t>Zpracování dokumentace skutečného provedení díla vč.geodetického zaměření digitální</t>
  </si>
  <si>
    <t>819281554</t>
  </si>
  <si>
    <t>091783200</t>
  </si>
  <si>
    <t>Pasportizace objektu</t>
  </si>
  <si>
    <t>-1355664311</t>
  </si>
  <si>
    <t>091783210</t>
  </si>
  <si>
    <t>Náklady na povinnou publicitu</t>
  </si>
  <si>
    <t>-1803232004</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</si>
  <si>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</si>
  <si>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</si>
  <si>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</si>
  <si>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</si>
  <si>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</si>
  <si>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</si>
  <si>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</si>
  <si>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</si>
  <si>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</si>
  <si>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</si>
  <si>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</si>
  <si>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</si>
  <si>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</si>
  <si>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</si>
  <si>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</si>
  <si>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</si>
  <si>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</si>
  <si>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</si>
  <si>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</si>
  <si>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</si>
  <si>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</si>
  <si>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</si>
  <si>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</si>
  <si>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</si>
  <si>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</si>
  <si>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</si>
  <si>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</si>
  <si>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</si>
  <si>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</si>
  <si>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</si>
  <si>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</si>
  <si>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</si>
  <si>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</si>
  <si>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</si>
  <si>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</si>
  <si>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</si>
  <si>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</si>
  <si>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</si>
  <si>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</si>
  <si>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</si>
  <si>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</si>
  <si>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</si>
  <si>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</si>
  <si>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</si>
  <si>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</si>
  <si>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</si>
  <si>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</si>
  <si>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</si>
  <si>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</si>
  <si>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</si>
  <si>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</si>
  <si>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</si>
  <si>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</si>
  <si>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</si>
  <si>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</si>
  <si>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</si>
  <si>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</si>
  <si>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Povinný</t>
  </si>
  <si>
    <t>Max. počet</t>
  </si>
  <si>
    <t>atributu</t>
  </si>
  <si>
    <t>(A/N)</t>
  </si>
  <si>
    <t>znaků</t>
  </si>
  <si>
    <t>A</t>
  </si>
  <si>
    <t>Kód stavby</t>
  </si>
  <si>
    <t>String</t>
  </si>
  <si>
    <t>Stavba</t>
  </si>
  <si>
    <t>Název stavby</t>
  </si>
  <si>
    <t>Místo</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</si>
  <si>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</si>
  <si>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</si>
  <si>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</si>
  <si>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</si>
  <si>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</si>
  <si>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</si>
  <si>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</si>
  <si>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</si>
  <si>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</si>
  <si>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</si>
  <si>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</si>
  <si>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</si>
  <si>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</si>
  <si>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</si>
  <si>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</si>
  <si>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</si>
  <si>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</si>
  <si>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</si>
  <si>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</si>
  <si>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</si>
  <si>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</si>
  <si>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</si>
  <si>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</si>
  <si>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</si>
  <si>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</si>
  <si>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</si>
  <si>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</si>
  <si>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</si>
  <si>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</si>
  <si>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</si>
  <si>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</si>
  <si>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</si>
  <si>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</si>
  <si>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</si>
  <si>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</si>
  <si>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</si>
  <si>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</si>
  <si>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</si>
  <si>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</si>
  <si>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</si>
  <si>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</si>
  <si>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</si>
  <si>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</si>
  <si>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</si>
  <si>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</si>
  <si>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</si>
  <si>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</si>
  <si>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</si>
  <si>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</si>
  <si>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</si>
  <si>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</si>
  <si>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</si>
  <si>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</si>
  <si>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</si>
  <si>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</si>
  <si>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</si>
  <si>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</si>
  <si>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</si>
  <si>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</si>
  <si>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</si>
  <si>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</si>
  <si>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</si>
  <si>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</si>
  <si>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</si>
  <si>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</si>
  <si>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</si>
  <si>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</si>
  <si>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</si>
  <si>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</si>
  <si>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</si>
  <si>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</si>
  <si>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</si>
  <si>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</si>
  <si>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</si>
  <si>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</si>
  <si>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</si>
  <si>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</si>
  <si>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</si>
  <si>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</si>
  <si>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</si>
  <si>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</si>
  <si>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</si>
  <si>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</si>
  <si>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</si>
  <si>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</si>
  <si>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</si>
  <si>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</si>
  <si>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</si>
  <si>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</si>
  <si>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</si>
  <si>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</si>
  <si>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</si>
  <si>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</si>
  <si>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</si>
  <si>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</si>
  <si>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1) Rekapitulace stavby</t>
  </si>
  <si>
    <t>2) Rekapitulace objektů stavby a soupisů prací</t>
  </si>
  <si>
    <t>2.0</t>
  </si>
  <si>
    <t>{4979A064-6B3B-4B4B-932B-7D1EBA795AC2}</t>
  </si>
  <si>
    <t>0,01</t>
  </si>
  <si>
    <t>0,001</t>
  </si>
  <si>
    <t>Kód:</t>
  </si>
  <si>
    <t>0,1</t>
  </si>
  <si>
    <t>True</t>
  </si>
  <si>
    <t>REKAPITULACE OBJEKTŮ STAVBY A SOUPISŮ PRACÍ</t>
  </si>
  <si>
    <t>Informatívní údaje z listů zakázek</t>
  </si>
  <si>
    <t>Objekt, Soupis prací</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</si>
  <si>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</si>
  <si>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</si>
  <si>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</si>
  <si>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</si>
  <si>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</si>
  <si>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</si>
  <si>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</si>
  <si>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</si>
  <si>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</si>
  <si>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</si>
  <si>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</si>
  <si>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</si>
  <si>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</si>
  <si>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</si>
  <si>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</si>
  <si>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IMPORT</t>
  </si>
  <si>
    <t>{00000000-0000-0000-0000-000000000000}</t>
  </si>
  <si>
    <t>/</t>
  </si>
  <si>
    <t>###NOINSERT###</t>
  </si>
  <si>
    <t>Vedlejší náklady</t>
  </si>
  <si>
    <t>Odsekání obkladů stěn včetně otlučení podkladní omítky až na zdivo z kamene přes 1 m2</t>
  </si>
  <si>
    <t>153</t>
  </si>
  <si>
    <t>767581801</t>
  </si>
  <si>
    <t>Demontáž podhledu kazet</t>
  </si>
  <si>
    <t>-1503409767</t>
  </si>
  <si>
    <t>Demontáž podhledů kazet</t>
  </si>
  <si>
    <t>154</t>
  </si>
  <si>
    <t>767582800</t>
  </si>
  <si>
    <t>Demontáž roštu podhledu</t>
  </si>
  <si>
    <t>1759006292</t>
  </si>
  <si>
    <t>Demontáž podhledů roštů</t>
  </si>
  <si>
    <t>155</t>
  </si>
  <si>
    <t>767584704</t>
  </si>
  <si>
    <t>Montáž roštu podhledu</t>
  </si>
  <si>
    <t>-295989794</t>
  </si>
  <si>
    <t>156</t>
  </si>
  <si>
    <t>552514190</t>
  </si>
  <si>
    <t>rošt podhledu</t>
  </si>
  <si>
    <t>-1797105582</t>
  </si>
  <si>
    <t>422,084*2,8 'Přepočtené koeficientem množství</t>
  </si>
  <si>
    <t>157</t>
  </si>
  <si>
    <t>767584502</t>
  </si>
  <si>
    <t>Montáž podhledů kazetových 600x600 mm na ocelovou konstrukci</t>
  </si>
  <si>
    <t>634272829</t>
  </si>
  <si>
    <t>Montáž kovových podhledů kazetových, s nosným roštem na ocelovou konstrukci, z kazet vel. 600 x 600 mm</t>
  </si>
  <si>
    <t>158</t>
  </si>
  <si>
    <t>713111123</t>
  </si>
  <si>
    <t>Montáž izolace tepelné spodem stropů na trny rohoží, pásů, dílců, desek</t>
  </si>
  <si>
    <t>1411517150</t>
  </si>
  <si>
    <t>Montáž tepelné izolace stropů rohožemi, pásy, dílci, deskami, bloky (izolační materiál ve specifikaci) rovných spodem na trny z kruhové tyčové oceli</t>
  </si>
  <si>
    <t>"1NPA.29" +17,70</t>
  </si>
  <si>
    <t>"1NPA.30" +19,40</t>
  </si>
  <si>
    <t>(37,20*6,38)+(1,55*6,023)+(7,65*6,38)+(7,65*11,70)</t>
  </si>
  <si>
    <t>159</t>
  </si>
  <si>
    <t>631403150</t>
  </si>
  <si>
    <t>deska omítková 500x1000x200 mm</t>
  </si>
  <si>
    <t>315354578</t>
  </si>
  <si>
    <t>vlákno minerální a výrobky z něj (desky, skruže, pásy, rohože, vložkové pytle apod.) výrobky  - desky pro omítkové systémy - kontaktní fasády deska objem.hmot.161 kg/m3, rozměr 600x1000 mm tl.200 mm</t>
  </si>
  <si>
    <t>422,084*1,1</t>
  </si>
  <si>
    <t>160</t>
  </si>
  <si>
    <t>283220320</t>
  </si>
  <si>
    <t>kotvící terče</t>
  </si>
  <si>
    <t>-131747519</t>
  </si>
  <si>
    <t>422,084*3</t>
  </si>
  <si>
    <t>161</t>
  </si>
  <si>
    <t>998713103</t>
  </si>
  <si>
    <t>Přesun hmot tonážní tonážní pro izolace tepelné v objektech v do 24 m</t>
  </si>
  <si>
    <t>2096388115</t>
  </si>
  <si>
    <t>Přesun hmot pro izolace tepelné stanovený z hmotnosti přesunovaného materiálu vodorovná dopravní vzdálenost do 50 m v objektech výšky přes 12 m do 24 m</t>
  </si>
  <si>
    <t>0,063+14,904+3,216</t>
  </si>
  <si>
    <t>162</t>
  </si>
  <si>
    <t>1247935965</t>
  </si>
  <si>
    <t>163</t>
  </si>
  <si>
    <t>998767103</t>
  </si>
  <si>
    <t>Přesun hmot tonážní pro zámečnické konstrukce v objektech v do 24 m</t>
  </si>
  <si>
    <t>-1727390085</t>
  </si>
  <si>
    <t>Přesun hmot pro zámečnické konstrukce stanovený z hmotnosti přesunovaného materiálu vodorovná dopravní vzdálenost do 50 m v objektech výšky přes 12 do 24 m</t>
  </si>
  <si>
    <t>0,021+0,025</t>
  </si>
  <si>
    <t>164</t>
  </si>
  <si>
    <t>537087571</t>
  </si>
  <si>
    <t>165</t>
  </si>
  <si>
    <t>1359138230</t>
  </si>
  <si>
    <t>166</t>
  </si>
  <si>
    <t>1030429426</t>
  </si>
  <si>
    <t>(3*7,20)*2,1</t>
  </si>
  <si>
    <t>167</t>
  </si>
  <si>
    <t>deska minerální izolační tl. 130 mm</t>
  </si>
  <si>
    <t>-780230557</t>
  </si>
  <si>
    <t>vlákno minerální a výrobky z něj (desky, skruže, pásy, rohože, vložkové pytle apod.) desky z orientovaných vláken s podélnou orientací vláken pro zateplovací systémy 500 x 1000 mm, la = 0,039 W/mK tl.140 mm</t>
  </si>
  <si>
    <t>45,36*1,1</t>
  </si>
  <si>
    <t>168</t>
  </si>
  <si>
    <t>-779912589</t>
  </si>
  <si>
    <t>169</t>
  </si>
  <si>
    <t>712391382</t>
  </si>
  <si>
    <t>Provedení povlakové krytiny střech do 10° násypem z hrubého kameniva tl 50 mm</t>
  </si>
  <si>
    <t>-1714809318</t>
  </si>
  <si>
    <t>Provedení povlakové krytiny střech plochých do 10 st. -ostatní práce dokončení izolace násypem z hrubého kameniva frakce 16 - 22, tl. 50 mm</t>
  </si>
  <si>
    <t>skladba S6</t>
  </si>
  <si>
    <t>(8,22)*(6,78-0,3*2)</t>
  </si>
  <si>
    <t>(7,19)*(5,35)</t>
  </si>
  <si>
    <t>(25,59)*(8,11+1,65+8,66)</t>
  </si>
  <si>
    <t>-(1,65*3,75)*3</t>
  </si>
  <si>
    <t>(31,54+0,13*2+29,96+0,13*2)/2*(12,22)</t>
  </si>
  <si>
    <t>-(6,12-0,13*2)*(6,57-0,13)</t>
  </si>
  <si>
    <t>170</t>
  </si>
  <si>
    <t>583374030</t>
  </si>
  <si>
    <t>kamenivo dekorační (kačírek) frakce 22/32</t>
  </si>
  <si>
    <t>-1649227968</t>
  </si>
  <si>
    <t>883,276*0,05*2,2</t>
  </si>
  <si>
    <t>171</t>
  </si>
  <si>
    <t>712341559</t>
  </si>
  <si>
    <t>Provedení povlakové krytiny střech do 10° pásy NAIP přitavením v plné ploše</t>
  </si>
  <si>
    <t>-1342939529</t>
  </si>
  <si>
    <t>Provedení povlakové krytiny střech plochých do 10 st. pásy přitavením NAIP v plné ploše</t>
  </si>
  <si>
    <t>(8,22+0,13*2)*(6,78-0,3*2)</t>
  </si>
  <si>
    <t>(7,19+0,13*2)*(5,35+0,3*2)</t>
  </si>
  <si>
    <t>(25,59+0,13*2)*(8,11+1,65+8,66)</t>
  </si>
  <si>
    <t>(31,54+0,13*2+29,96+0,13*2)/2*(12,22+0,13*2)</t>
  </si>
  <si>
    <t>(31,150+9,08+6,78+1,02+5,35+18,4+26,45+31,15+12,22+29,96+18,79+36,75)*(0,56+0,359)</t>
  </si>
  <si>
    <t>172</t>
  </si>
  <si>
    <t>628521240</t>
  </si>
  <si>
    <t xml:space="preserve">pás asfaltovaný modifikovaný směsnými polymery </t>
  </si>
  <si>
    <t>469468238</t>
  </si>
  <si>
    <t xml:space="preserve">pásy s modifikovaným asfaltem vložka polyesterová asfaltované pásy modifikované asfaltované pásy modifikované směsnými polymery </t>
  </si>
  <si>
    <t>(8,22+0,13*2)*(6,78-0,3*2)*1,15</t>
  </si>
  <si>
    <t>(7,19+0,13*2)*(5,35+0,3*2)*1,15</t>
  </si>
  <si>
    <t>(25,59+0,13*2)*(8,11+1,65+8,66)*1,15</t>
  </si>
  <si>
    <t>(31,54+0,13*2+29,96+0,13*2)/2*(12,22+0,13*2)*1,15</t>
  </si>
  <si>
    <t>(31,150+9,08+6,78+1,02+5,35+18,4+26,45+31,15+12,22+29,96+18,79+36,75)*(0,56+0,359)*1,20</t>
  </si>
  <si>
    <t>173</t>
  </si>
  <si>
    <t>628521231</t>
  </si>
  <si>
    <t>pás asfaltovaný modifikovaný směsnými polymery 3,50 mm</t>
  </si>
  <si>
    <t>-375046947</t>
  </si>
  <si>
    <t>174</t>
  </si>
  <si>
    <t>998712103</t>
  </si>
  <si>
    <t>Přesun hmot tonážní tonážní pro krytiny povlakové v objektech v do 24 m</t>
  </si>
  <si>
    <t>1582277341</t>
  </si>
  <si>
    <t>Přesun hmot pro povlakové krytiny stanovený z hmotnosti přesunovaného materiálu vodorovná dopravní vzdálenost do 50 m v objektech výšky přes 12 do 24 m</t>
  </si>
  <si>
    <t>97,160+1,162+6,88+1,077</t>
  </si>
  <si>
    <t>175</t>
  </si>
  <si>
    <t>713141111</t>
  </si>
  <si>
    <t>Montáž izolace tepelné střech plochých lepené asfaltem plně 1 vrstva rohoží, pásů, dílců, desek</t>
  </si>
  <si>
    <t>1496359008</t>
  </si>
  <si>
    <t>Montáž tepelné izolace střech plochých rohožemi, pásy, deskami, dílci, bloky (izolační materiál ve specifikaci) přilepenými asfaltem za horka zplna, jednovrstvá</t>
  </si>
  <si>
    <t>(0,45+2,6+0,37+3,3+0,45+3,48+1,2+3,6+2,4-0,58)*1,5</t>
  </si>
  <si>
    <t>(1,65+3,75)*2*3*0,45</t>
  </si>
  <si>
    <t>176</t>
  </si>
  <si>
    <t>590305302</t>
  </si>
  <si>
    <t>deska tepelně-izolační, A12,5 + 160PS</t>
  </si>
  <si>
    <t>-1674772132</t>
  </si>
  <si>
    <t>929,50</t>
  </si>
  <si>
    <t>929,5*1,02 'Přepočtené koeficientem množství</t>
  </si>
  <si>
    <t>177</t>
  </si>
  <si>
    <t>590305470</t>
  </si>
  <si>
    <t>deska tepelně-izolační, A12,5 + 80PS</t>
  </si>
  <si>
    <t>234772808</t>
  </si>
  <si>
    <t>(1,65+3,75)*2*3*0,45*1,02</t>
  </si>
  <si>
    <t>178</t>
  </si>
  <si>
    <t>713141211</t>
  </si>
  <si>
    <t>-719300696</t>
  </si>
  <si>
    <t>Montáž tepelné izolace střech plochých atikovými klíny kladenými volně</t>
  </si>
  <si>
    <t>(31,150+9,08+6,78+1,02+5,35+18,4+26,45+31,15+12,22+29,96+18,79+36,75)</t>
  </si>
  <si>
    <t>179</t>
  </si>
  <si>
    <t>-749090241</t>
  </si>
  <si>
    <t>227,1*0,56 'Přepočtené koeficientem množství</t>
  </si>
  <si>
    <t>180</t>
  </si>
  <si>
    <t>712320934</t>
  </si>
  <si>
    <t>Vyspravení podkladu z asfaltových pasů</t>
  </si>
  <si>
    <t>2122918980</t>
  </si>
  <si>
    <t>Provedení údržby povlakové krytiny střech plochých do 10 st. natěradly a tmely za horka Vyspravení podkladu z asfaltových pasů</t>
  </si>
  <si>
    <t>181</t>
  </si>
  <si>
    <t>628311160</t>
  </si>
  <si>
    <t>pás těžký asfaltovaný</t>
  </si>
  <si>
    <t>1708476449</t>
  </si>
  <si>
    <t>903,595*0,2 'Přepočtené koeficientem množství</t>
  </si>
  <si>
    <t>182</t>
  </si>
  <si>
    <t>712321433</t>
  </si>
  <si>
    <t>-2012587185</t>
  </si>
  <si>
    <t>183</t>
  </si>
  <si>
    <t>-951935809</t>
  </si>
  <si>
    <t>1,926+11,377+0,158+0,114+4,518+0,777</t>
  </si>
  <si>
    <t>184</t>
  </si>
  <si>
    <t>712990823</t>
  </si>
  <si>
    <t>Očištění střešní krytiny</t>
  </si>
  <si>
    <t>1819736686</t>
  </si>
  <si>
    <t>Odstranění ze střech - ostatní práce oškrabáním Očištění střešní krytiny</t>
  </si>
  <si>
    <t>185</t>
  </si>
  <si>
    <t>712990812</t>
  </si>
  <si>
    <t>Odstranění povlakové krytiny střech do 10° násypu nebo nánosu tloušťky do 50 mm</t>
  </si>
  <si>
    <t>-1425984227</t>
  </si>
  <si>
    <t>Odstranění ze střech - ostatní práce násypu nebo nánosu do 10 st., tl. přes 30 do 50 mm</t>
  </si>
  <si>
    <t>186</t>
  </si>
  <si>
    <t>712300833</t>
  </si>
  <si>
    <t>Odstranění povlakové krytiny střech do 10° třívrstvé</t>
  </si>
  <si>
    <t>-30513604</t>
  </si>
  <si>
    <t>Odstranění ze střech plochých do 10 st. krytiny povlakové třívrstvé</t>
  </si>
  <si>
    <t>187</t>
  </si>
  <si>
    <t>762421220</t>
  </si>
  <si>
    <t>710033166</t>
  </si>
  <si>
    <t>(31,150+9,08+6,78+1,02+5,35+18,4+26,45+31,15+12,22+29,96+18,79+36,75)*(0,56)</t>
  </si>
  <si>
    <t>188</t>
  </si>
  <si>
    <t>-1704969798</t>
  </si>
  <si>
    <t>127,176*1,04 'Přepočtené koeficientem množství</t>
  </si>
  <si>
    <t>189</t>
  </si>
  <si>
    <t>762495000</t>
  </si>
  <si>
    <t>Spojovací prostředky pro montáž olištování, obložení stropů, střešních podhledů a stěn</t>
  </si>
  <si>
    <t>-2123236662</t>
  </si>
  <si>
    <t>Spojovací prostředky olištování spár, obložení stropů, střešních podhledů a stěn hřebíky, vruty</t>
  </si>
  <si>
    <t>190</t>
  </si>
  <si>
    <t>998762103</t>
  </si>
  <si>
    <t>Přesun hmot tonážní pro kce tesařské v objektech v do 24 m</t>
  </si>
  <si>
    <t>-1921835888</t>
  </si>
  <si>
    <t>Přesun hmot pro konstrukce tesařské stanovený z hmotnosti přesunovaného materiálu vodorovná dopravní vzdálenost do 50 m v objektech výšky přes 12 do 24 m</t>
  </si>
  <si>
    <t>1,587+0,025</t>
  </si>
  <si>
    <t>191</t>
  </si>
  <si>
    <t>-1609894859</t>
  </si>
  <si>
    <t>skladba S7</t>
  </si>
  <si>
    <t>1,66+30,9+2,5+30,9+(5,88+0,4+0,38)*3,6+(2,9+0,4+0,35)*3,6</t>
  </si>
  <si>
    <t>(1,66+2,5+3,6)*(12,8+0,13+0,8+1,2)</t>
  </si>
  <si>
    <t>(10,52+0,13+0,65)*(1,66+2,5+3,6)-4,8*2,4</t>
  </si>
  <si>
    <t>(2,07+6+13,35+18,79)*4,78</t>
  </si>
  <si>
    <t>-(0,95*2,12+1,5*0,7+1,8*0,7+4,5*1,8)</t>
  </si>
  <si>
    <t>30,9*(2,85+0,29)</t>
  </si>
  <si>
    <t>192</t>
  </si>
  <si>
    <t>795515584</t>
  </si>
  <si>
    <t>(2,85+0,29)*30,90</t>
  </si>
  <si>
    <t>193</t>
  </si>
  <si>
    <t>374764069</t>
  </si>
  <si>
    <t>194</t>
  </si>
  <si>
    <t>283759391</t>
  </si>
  <si>
    <t>deska fasádní polystyrénová  1000 x 500 x 130 mm</t>
  </si>
  <si>
    <t>-1036702767</t>
  </si>
  <si>
    <t>571,907*1,02 'Přepočtené koeficientem množství</t>
  </si>
  <si>
    <t>195</t>
  </si>
  <si>
    <t>-1064464590</t>
  </si>
  <si>
    <t>196</t>
  </si>
  <si>
    <t>-727871179</t>
  </si>
  <si>
    <t>2,12+0,7+0,7+1,8*2+2,05+0,9*2+(0,95+1,5+1,8+4,5+4,5+0,9*2)*2</t>
  </si>
  <si>
    <t>197</t>
  </si>
  <si>
    <t>-642631411</t>
  </si>
  <si>
    <t>41,07*1,05 'Přepočtené koeficientem množství</t>
  </si>
  <si>
    <t>198</t>
  </si>
  <si>
    <t>248851890</t>
  </si>
  <si>
    <t>(0,95+2,12+1,5+0,7+1,8+0,7+4,5*2+1,8*2+4,5+2,05+0,9*4)*2</t>
  </si>
  <si>
    <t>199</t>
  </si>
  <si>
    <t>1414935253</t>
  </si>
  <si>
    <t>61,04*0,38</t>
  </si>
  <si>
    <t>200</t>
  </si>
  <si>
    <t>1024312612</t>
  </si>
  <si>
    <t>2,12+0,7+0,7+1,8*2+2,05+0,9*2</t>
  </si>
  <si>
    <t>201</t>
  </si>
  <si>
    <t>-1482069653</t>
  </si>
  <si>
    <t>skladba S8</t>
  </si>
  <si>
    <t>(0,56*2+30,04)*(0,56*2+11,94)</t>
  </si>
  <si>
    <t>(0,13+0,15)*(30,40*2+11,94*2)</t>
  </si>
  <si>
    <t>0,13*2*30,4</t>
  </si>
  <si>
    <t>(12,8+12,8+30,9+30,9)*(0,56+0,359)*2</t>
  </si>
  <si>
    <t>202</t>
  </si>
  <si>
    <t>pás asfaltovaný modifikovaný směsnými polymery</t>
  </si>
  <si>
    <t>-1113570778</t>
  </si>
  <si>
    <t>(0,56*2+30,04)*(0,56*2+11,94)*1,15</t>
  </si>
  <si>
    <t>(0,13+0,15)*(30,40*2+11,94*2)*1,20</t>
  </si>
  <si>
    <t>(0,13*2)*30,40*1,20</t>
  </si>
  <si>
    <t>(12,8+12,8+30,9+30,9)*(0,56+0,359)*1,20</t>
  </si>
  <si>
    <t>203</t>
  </si>
  <si>
    <t>-1498431721</t>
  </si>
  <si>
    <t>204</t>
  </si>
  <si>
    <t>-431094069</t>
  </si>
  <si>
    <t>0,527+3,192</t>
  </si>
  <si>
    <t>205</t>
  </si>
  <si>
    <t>713141152</t>
  </si>
  <si>
    <t>Montáž izolace tepelné střech plochých mechanicky kotvených 1 vrstva rohoží, pásů, dílců, desek</t>
  </si>
  <si>
    <t>395504294</t>
  </si>
  <si>
    <t>Montáž tepelné izolace střech plochých rohožemi, pásy, deskami, dílci, bloky (izolační materiál ve specifikaci) kladenými volně Montáž izolace tepelné střech plochých mechanicky kotvených 1 vrstva rohoží, pásů, dílců, desek</t>
  </si>
  <si>
    <t>(0,13*2+30,04)*(0,13*2+11,94)</t>
  </si>
  <si>
    <t>206</t>
  </si>
  <si>
    <t>1952474747</t>
  </si>
  <si>
    <t>369,66*3</t>
  </si>
  <si>
    <t>207</t>
  </si>
  <si>
    <t>-1174102409</t>
  </si>
  <si>
    <t>369,66*1,02</t>
  </si>
  <si>
    <t>208</t>
  </si>
  <si>
    <t>713191132</t>
  </si>
  <si>
    <t>Montáž izolace tepelné podlah, stropů vrchem nebo střech překrytí separační fólií z PE</t>
  </si>
  <si>
    <t>-1631582983</t>
  </si>
  <si>
    <t>Montáž tepelné izolace stavebních konstrukcí - doplňky a konstrukční součásti podlah, stropů vrchem nebo střech překrytím fólií separační z PE</t>
  </si>
  <si>
    <t>209</t>
  </si>
  <si>
    <t>693111330</t>
  </si>
  <si>
    <t>textilie separační</t>
  </si>
  <si>
    <t>-1668264686</t>
  </si>
  <si>
    <t>369,66*1,1 'Přepočtené koeficientem množství</t>
  </si>
  <si>
    <t>210</t>
  </si>
  <si>
    <t>713131136</t>
  </si>
  <si>
    <t>Montáž izolace tepelné stěn mechanickým kotvením rohoží, pásů, dílců, desek vně objektu</t>
  </si>
  <si>
    <t>312904322</t>
  </si>
  <si>
    <t>Montáž tepelné izolace stěn rohožemi, pásy, deskami, dílci, bloky (izolační materiál ve specifikaci) nastřelením Montáž izolace tepelné stěn mechanickým kotvením rohoží, pásů, dílců, desek vně objektu</t>
  </si>
  <si>
    <t>(0,15+0,13)*(30,04*2+11,94*2)</t>
  </si>
  <si>
    <t>0,59*(11,94+0,59*2)*2+0,59*30,4*2</t>
  </si>
  <si>
    <t>211</t>
  </si>
  <si>
    <t>deska fasádní polystyrénová 1000 x 500 x 130 mm</t>
  </si>
  <si>
    <t>REKAPITULACE STAVBY</t>
  </si>
  <si>
    <t>Strukturovaná kabeláž</t>
  </si>
  <si>
    <t>ceníková položka</t>
  </si>
  <si>
    <t>vlastní</t>
  </si>
  <si>
    <t>č.položky</t>
  </si>
  <si>
    <t>sada</t>
  </si>
  <si>
    <t>Dokumentace skutečného provedení stavby</t>
  </si>
  <si>
    <t>Datový rozvaděč IDF2.1</t>
  </si>
  <si>
    <t>Datový rozvaděč MDF1.1</t>
  </si>
  <si>
    <t>19" vyvazovací panel 1U jednostranná plast. lišta</t>
  </si>
  <si>
    <t>Datový rozvaděč MDF1.2</t>
  </si>
  <si>
    <t xml:space="preserve">IP kamera 2Mpx v DOME krytu, objektiv manuální f  2,8-12 mm, dual stream, detekce sabotáže, detekce ztráty sítě </t>
  </si>
  <si>
    <t>IP kamera 2 Mpx, ve venkovním krytu s IR přísvitem 30m, objektiv autoiris f 5-50 mm, dual stream, kompenzace protisvětla</t>
  </si>
  <si>
    <t>HD 1TB</t>
  </si>
  <si>
    <t>videomanagement SW pro 32 kamer</t>
  </si>
  <si>
    <t>SW pro sledování na klientském PC</t>
  </si>
  <si>
    <t>Switch 12 port PoE, 12W na port, 2xSFP 1GB</t>
  </si>
  <si>
    <t>Síťový videorekorder NVR pro 32 kamer, záložní pole až 24TB, záznam až do HD 720p pro 1 kameru</t>
  </si>
  <si>
    <t>Aktivní prvky budou použity stávající</t>
  </si>
  <si>
    <t>Datové zásuvky</t>
  </si>
  <si>
    <t>UTP Cat.6, 4pár, drát, 23 AWG, LSOH plášť</t>
  </si>
  <si>
    <t>PatchCord Cat.6 3m</t>
  </si>
  <si>
    <t>PatchCord Cat.6 5m</t>
  </si>
  <si>
    <t>m2</t>
  </si>
  <si>
    <t xml:space="preserve">ks </t>
  </si>
  <si>
    <t>Montážní krabice do podparapetního žlabu</t>
  </si>
  <si>
    <t>Montážní krabice pro zásuvku na povrch</t>
  </si>
  <si>
    <t>Podparapetní žlab - dodávka silnoproud</t>
  </si>
  <si>
    <t>Žlab drátěný včetně uchycení na strop 150/50</t>
  </si>
  <si>
    <t>Lišta vkládací 40/40 včetně hmoždinek, vrutů, bezhalogenová</t>
  </si>
  <si>
    <t>Výchozí revize s vypracováním revizní zprávy</t>
  </si>
  <si>
    <t>Převzetí pracoviště</t>
  </si>
  <si>
    <t>Práce ve výškách, použití montážní plošiny</t>
  </si>
  <si>
    <t>Koordinace s profesemi</t>
  </si>
  <si>
    <t>Komlexní zkoušky</t>
  </si>
  <si>
    <t>Měření přípojného bodu,tisk protokolu</t>
  </si>
  <si>
    <t>Vysekání rýh 30/30</t>
  </si>
  <si>
    <t>Řezání rýhy v betonu  20/10</t>
  </si>
  <si>
    <t>Vybourání otvorů</t>
  </si>
  <si>
    <t>Zaplnění rýh</t>
  </si>
  <si>
    <t>Zazdívka rozvaděčů</t>
  </si>
  <si>
    <t>Vrtání děr do d=50mm</t>
  </si>
  <si>
    <t>Stavební práce</t>
  </si>
  <si>
    <t>Kamerový systém - CCTV</t>
  </si>
  <si>
    <t>Při zpracování nabídky je nutné vycházet ze všech částí dokumentace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které se na ně vztahují.</t>
  </si>
  <si>
    <t>Rozpočet je vypracován za následujících předpokladů:</t>
  </si>
  <si>
    <t>1. Ceny jsou orientační a neobsahují DPH</t>
  </si>
  <si>
    <t>2. Nejsou zahrnuty individuální možnosti dodavatele</t>
  </si>
  <si>
    <t>Základní rozpočtové náklady</t>
  </si>
  <si>
    <t>A.   Dodávky dle specifikací</t>
  </si>
  <si>
    <t>Rozpočet celkem</t>
  </si>
  <si>
    <t>Celkem stavební práce</t>
  </si>
  <si>
    <t>Demontáže stávajících rozvodů - SK</t>
  </si>
  <si>
    <t>R.   Stavební práce</t>
  </si>
  <si>
    <t xml:space="preserve">       součet položek (S)</t>
  </si>
  <si>
    <t xml:space="preserve">Komunikační interface pro objektové vysílače FAUTOR </t>
  </si>
  <si>
    <t>Ústředna EZS sběrnicová, min.254 prvků, min. 16 sam.objektů, plechová skříň</t>
  </si>
  <si>
    <t>Rozšiřující deska dvou sběrnic RS-485 pro rozšíření o linky 3 a 4</t>
  </si>
  <si>
    <t>Systémový Ethernet (TCP/IP) komunikátor bez krytu</t>
  </si>
  <si>
    <t>Záložní akumulátor 12V/ 55Ah</t>
  </si>
  <si>
    <t>Všechny navržené prvky musí splňovat minimálně stupeň zabezpečení 2</t>
  </si>
  <si>
    <t>Čidlo dualní PIR prostorové 90st., dosah min.12m</t>
  </si>
  <si>
    <t>Čidlo dualní PIR prostorové 90st., dosah min.12m s antimaskingem</t>
  </si>
  <si>
    <t>Náhradní sklíčka pro manuální tlačítkový hlásič</t>
  </si>
  <si>
    <t>modul přepěťové ochrany kruhové linky</t>
  </si>
  <si>
    <t>siréna požární 24V včetně patice</t>
  </si>
  <si>
    <t>modul kruhového vedení pro 1 linku</t>
  </si>
  <si>
    <t xml:space="preserve">modul pro 3 kruhové linky </t>
  </si>
  <si>
    <t>modul pro připojení KTPO, OPPO</t>
  </si>
  <si>
    <t xml:space="preserve">Vstupně-výstupní prvek pro připojení sirén alarmový, včetně skříně </t>
  </si>
  <si>
    <t>držák popisných štítků bal.10 ks</t>
  </si>
  <si>
    <t xml:space="preserve">Zobrazovací a ovládací tablo </t>
  </si>
  <si>
    <t xml:space="preserve">PC recepce pro sledování připojených kamer, minimální konfigurace Intel Core2, extreme 3 GHz/Quad Core 3 GHz/1333 MHz/12MB </t>
  </si>
  <si>
    <t>Monitor LCD 24"</t>
  </si>
  <si>
    <t>Vent. jednotka spodní / horní / boční, termostat, 230 V / 90 W – 4 ventilátorů</t>
  </si>
  <si>
    <t xml:space="preserve">Montážní sada </t>
  </si>
  <si>
    <t>Zemnící svorka</t>
  </si>
  <si>
    <t xml:space="preserve">Optická vana pro 12x SC spojek, vybavená </t>
  </si>
  <si>
    <t>Patch panel Cat6 1U 24xRJ45, osazený</t>
  </si>
  <si>
    <t>Patch panel Cat3 1U 50xRJ45, osazený</t>
  </si>
  <si>
    <t>CAT6 set zás. 2x RJ45,UTP,Cat.6, napovrch nebo do žlabu</t>
  </si>
  <si>
    <t xml:space="preserve">Protipožární ucpávka přes stěnu </t>
  </si>
  <si>
    <t>Protipožární ucpávka přes strop</t>
  </si>
  <si>
    <t>PatchCord FO SC/SC 5m</t>
  </si>
  <si>
    <t>NAS server - záložní pole s kapacitou až 8TB</t>
  </si>
  <si>
    <t>Vyvolavaci systém</t>
  </si>
  <si>
    <t>Kabel HDMI 1.3 délky 10m</t>
  </si>
  <si>
    <t>HDMI repeater</t>
  </si>
  <si>
    <t>LCD televize 42" HD</t>
  </si>
  <si>
    <t>PC pro vyvolávací systém budou použity stávající</t>
  </si>
  <si>
    <t>C.   Elektrická zabezpečovací signalizace - EZS - montáž</t>
  </si>
  <si>
    <t>1-4.NP množství</t>
  </si>
  <si>
    <t>1.NP množství</t>
  </si>
  <si>
    <t>2.NP množství</t>
  </si>
  <si>
    <t>3.NP množství</t>
  </si>
  <si>
    <t>4.NP množství</t>
  </si>
  <si>
    <t>Kabelové trasy + kabely</t>
  </si>
  <si>
    <t>Kabel pro kruhovou linku měděný, stíněný, twistovaný 2x0,8, B2ca,s1,d0</t>
  </si>
  <si>
    <t>Kabel měděný, stíněný, twistovaný 2x2x0.8 se zachováním funkce v ohni PH 30R třída reakce na oheň B2ca,s1,d0, sireny, RS485</t>
  </si>
  <si>
    <t>Kabel měděný, stíněný, twistovaný 4x2x0.8 se zachováním funkce v ohni PH 30R třída reakce na oheň B2ca,s1,d0, KTPO,OPPO</t>
  </si>
  <si>
    <t>číslo položky</t>
  </si>
  <si>
    <t xml:space="preserve">Montáže zahrnují i práce jako oživení, programování a nastavení, zaškolení obsluhy, revize, koordinace s ostatními profesemi, komplexní zkoušky, dokumentaci skutečného provedení, převzetí pracoviště, atd. </t>
  </si>
  <si>
    <t>Kabelové trasy - kabely</t>
  </si>
  <si>
    <t>B.   Elektrická zabezpečovací signalizace - EZS - dodávka</t>
  </si>
  <si>
    <t>Dodávka obsahuje i režie na dopravu, prořez kabelů, podružný materiál, PPV atd.</t>
  </si>
  <si>
    <t>Lišta vkládací 20/10 včetně hmoždinek, vrutů, bezhalogenová</t>
  </si>
  <si>
    <t>Kabel měděný, stíněný, twistovaný pro sběrnici systému 4x0,8, bezhalogenový</t>
  </si>
  <si>
    <t>Kabel měděný, stíněný, twistovaný pro připojení detektorů 2x2x0,5, bezhalogenový</t>
  </si>
  <si>
    <t xml:space="preserve">Celkem </t>
  </si>
  <si>
    <t xml:space="preserve">Montáže zahrnují i práce jako oživení, programování a nastavení, zaškolení obsluhy, revize, koordinace s ostatními profesemi, komplexní zkoušky, dokumentaci skutečného provedení, převzetí pracoviště, demontáže stávajících rozvodů atd. </t>
  </si>
  <si>
    <t>D.   Elektrická požární signalizace - EPS - dodávka</t>
  </si>
  <si>
    <t>E.   Elektrická požární signalizace - EPS -montáž</t>
  </si>
  <si>
    <t>F.   Kamerový systém - KS - dodávka</t>
  </si>
  <si>
    <t>G.   Kamerový systém - KS - montáž</t>
  </si>
  <si>
    <t>H.   Strukturovanná kabeláž - SK - dodávka</t>
  </si>
  <si>
    <t>I.   Strukturovanná kabeláž - SK - montáž</t>
  </si>
  <si>
    <t>Celkem</t>
  </si>
  <si>
    <t xml:space="preserve">C.   Montáž prvků ve výkazu </t>
  </si>
  <si>
    <t>E.   Materiál nosný délkový</t>
  </si>
  <si>
    <t>F.   Materiál nosný kusový</t>
  </si>
  <si>
    <t>G.   Materiál nosný kusový</t>
  </si>
  <si>
    <t>(svítidla)</t>
  </si>
  <si>
    <t>H.    Součet materiál nosný (E+F+G)</t>
  </si>
  <si>
    <t>I.    Součet montáž   + materiál (C+H)</t>
  </si>
  <si>
    <t>J.   Stavební výpomoc</t>
  </si>
  <si>
    <t>R.   Celkem základní rozpočtové náklady (A+I+J)</t>
  </si>
  <si>
    <t>G. Svítidla a světlené zdroje</t>
  </si>
  <si>
    <t>Materiál</t>
  </si>
  <si>
    <t>Montáž</t>
  </si>
  <si>
    <t>č.pol.</t>
  </si>
  <si>
    <t>Ozn.</t>
  </si>
  <si>
    <t>Popis</t>
  </si>
  <si>
    <t>Ks</t>
  </si>
  <si>
    <t>Cena jedn</t>
  </si>
  <si>
    <t>Cena materiál</t>
  </si>
  <si>
    <t>Cena montáž</t>
  </si>
  <si>
    <t>Cena celkem</t>
  </si>
  <si>
    <t>AxPŘ</t>
  </si>
  <si>
    <t>PŘISAZENÉ ZÁŘIVKOVÉ 2*58W  IP58</t>
  </si>
  <si>
    <t>1.</t>
  </si>
  <si>
    <t>LED</t>
  </si>
  <si>
    <t xml:space="preserve">NO NÁSTĚNNÉ S PITOGRAMEM, LED, IP44, ESC 90 </t>
  </si>
  <si>
    <t>2.</t>
  </si>
  <si>
    <t>N</t>
  </si>
  <si>
    <t xml:space="preserve">NO STROPNÍ S PITOGRAMEM, LED, IP44, ESC 90 </t>
  </si>
  <si>
    <t>3.</t>
  </si>
  <si>
    <t>4.</t>
  </si>
  <si>
    <t>Vyčištění svítidel a výměna zdrojů</t>
  </si>
  <si>
    <t>5.</t>
  </si>
  <si>
    <t>Nouz svítidla 90 min</t>
  </si>
  <si>
    <t>6.</t>
  </si>
  <si>
    <t>1 trubice</t>
  </si>
  <si>
    <t>7.</t>
  </si>
  <si>
    <t>2 trubice</t>
  </si>
  <si>
    <t>8.</t>
  </si>
  <si>
    <t>3 trubice</t>
  </si>
  <si>
    <t>9.</t>
  </si>
  <si>
    <t>4 trubicová</t>
  </si>
  <si>
    <t>10.</t>
  </si>
  <si>
    <t>Svítidlo žárovkové stropní</t>
  </si>
  <si>
    <t>11.</t>
  </si>
  <si>
    <t>Svítidlo žárovkové nástěnné</t>
  </si>
  <si>
    <t>Položky obsahují pomocný materiál, spolupráci s investorem, dopravu, použití lešení, demontáže stávajícho zařízení</t>
  </si>
  <si>
    <t>zkoušek, a zprovoznění.</t>
  </si>
  <si>
    <t>F. Materiál nosný kusový</t>
  </si>
  <si>
    <t>P.č.</t>
  </si>
  <si>
    <t>Položka</t>
  </si>
  <si>
    <t>Popis položky</t>
  </si>
  <si>
    <t>Množství</t>
  </si>
  <si>
    <t>MJ</t>
  </si>
  <si>
    <t>Jedn.cena</t>
  </si>
  <si>
    <t>Vlastní</t>
  </si>
  <si>
    <t>Spinac  250V, 10AX, pod omítku</t>
  </si>
  <si>
    <t>komplet</t>
  </si>
  <si>
    <t>5</t>
  </si>
  <si>
    <t>6</t>
  </si>
  <si>
    <t>6+6</t>
  </si>
  <si>
    <t>Spinac  250V, 10AX, pod omítku, IP44</t>
  </si>
  <si>
    <t>Tl ovladač  250V, 10AX, pod omítku</t>
  </si>
  <si>
    <t>1/s</t>
  </si>
  <si>
    <t>Tl ovladač  250V, 10AX, se signal. chodu IP44</t>
  </si>
  <si>
    <t>Relé SMR-H</t>
  </si>
  <si>
    <t>Pohybové čidlo</t>
  </si>
  <si>
    <t>12.</t>
  </si>
  <si>
    <t>Stop tlačítko s ochr.sklem</t>
  </si>
  <si>
    <t xml:space="preserve">1x bílá </t>
  </si>
  <si>
    <t>13.</t>
  </si>
  <si>
    <t>Zasuvka 250V, 16A pod omítku</t>
  </si>
  <si>
    <t>2x bílá</t>
  </si>
  <si>
    <t>14.</t>
  </si>
  <si>
    <t>Zasuvka 250V, 16A do rámečku v pr žlabu</t>
  </si>
  <si>
    <t>1x červená</t>
  </si>
  <si>
    <t>15.</t>
  </si>
  <si>
    <t>1x béžová</t>
  </si>
  <si>
    <t>16.</t>
  </si>
  <si>
    <t>2x béžová</t>
  </si>
  <si>
    <t>17.</t>
  </si>
  <si>
    <t>18.</t>
  </si>
  <si>
    <t>Zasuvka 230V, 16A prům. IP44</t>
  </si>
  <si>
    <t>19.</t>
  </si>
  <si>
    <t>Zasuvka400V, 16A prům. IP44</t>
  </si>
  <si>
    <t>20.</t>
  </si>
  <si>
    <t>Zásuvková skříň 1x400V/16A, 3x230V/16A, FI</t>
  </si>
  <si>
    <t>VZT</t>
  </si>
  <si>
    <t>38.</t>
  </si>
  <si>
    <t>Spinac  400V, 16AX, pod omítku, IP44</t>
  </si>
  <si>
    <t>Oprava vnitřních omítek</t>
  </si>
  <si>
    <t>D+M</t>
  </si>
  <si>
    <t xml:space="preserve">Bidet keram. včet.,přípoj.had. , včetně kotvících a připoj. Prvků, vč. montáže -komplet </t>
  </si>
  <si>
    <t xml:space="preserve">Zásobník elektrický, tlak., EO 5 litrů, 2 kW, včetně kotvících a připoj. Prvků, vč. montáže -komplet </t>
  </si>
  <si>
    <t>Baterie umyvadlová stoján. ruční, bez otvír.odpadu standardní (dod.+ mont.)</t>
  </si>
  <si>
    <t>Baterie umývátková stoján. ruční, bez otvír.odpadu standardní (dod.+ mont.)</t>
  </si>
  <si>
    <t>Baterie výlevková nástěnná , delší ramínko (dod.+ mont.)</t>
  </si>
  <si>
    <t>Baterie sprchová nástěnná ruční, tyč, držák (dod.+ mont.)</t>
  </si>
  <si>
    <t>Baterie dřezová stojanková (dod.+ mont.)</t>
  </si>
  <si>
    <t>Baterie bidetová, stojanková (dod.+ mont.)</t>
  </si>
  <si>
    <t>Ventil tlačný pro WC, 3/4", připoj. 1" (dod.+ mont.)</t>
  </si>
  <si>
    <t>Ventil rohový, KKR DN1/2" (dod.+ mont.)</t>
  </si>
  <si>
    <r>
      <t>Součástí  dodávky zařízení je montáž, doplňkový  materiál - upevňovací těsnící materiál, držáky přerušené gumou průměru 8 mm uhelníky atd. pro jeden m</t>
    </r>
    <r>
      <rPr>
        <vertAlign val="superscript"/>
        <sz val="10"/>
        <rFont val="Arial CE"/>
        <family val="2"/>
      </rPr>
      <t>2</t>
    </r>
    <r>
      <rPr>
        <sz val="10"/>
        <rFont val="Arial CE"/>
        <family val="2"/>
      </rPr>
      <t xml:space="preserve"> izolace, závěsy pro VZT přívodní jednotku a rozdělovač pro malé radiální ventilátory, prorážení otvorů, bourání</t>
    </r>
  </si>
  <si>
    <t>Součástí  dodávky je montáž, doplňkový  materiál - upevňovací, těsnící a kotvící materiál, atd., prorážení otvorů, bourání, stavební přípomoci</t>
  </si>
  <si>
    <t>Demontáž roštu podhledu - NEOCEŇOVAT</t>
  </si>
  <si>
    <t>Elektroinstalace slaboproud - EPS, EZS, CCTV, SK</t>
  </si>
  <si>
    <t xml:space="preserve"> Informační systém - 2ks informačních tabulí na každém patře, označení dveří číslem, logem a jmenovkou. Standardní velikost. Barevné řešení a typ písma je nutné odsouhlasit s uživatelem</t>
  </si>
  <si>
    <t>Sanační vpust s integrovanou SBS manžetou pro zateplené střechy</t>
  </si>
  <si>
    <t>Sanační vpust s integrovanou SBS manžetou pro zateplené střechy pro skladbu S6 a S8</t>
  </si>
  <si>
    <t>Podlahy penetrace podkladu včetně kročejové izolace - specifikace dle PD</t>
  </si>
  <si>
    <t>771591111R</t>
  </si>
  <si>
    <t>Podlahy - ostatní práce penetrace podkladu, kročejová izolace 1NP polystyrenem tl.30mm, kročejová izolace 2NP - 4NP z extrudovaného polyetylenu tl.5mm</t>
  </si>
  <si>
    <t>237,23*1,1*0,1</t>
  </si>
  <si>
    <t>376,67*1,1</t>
  </si>
  <si>
    <t>"m.č.2NPA.12" +13,55</t>
  </si>
  <si>
    <t>"m.č.2NPA.25" +17,28</t>
  </si>
  <si>
    <t>"m.č.2NPA.25" +(4,98+4,98+3,48)-0,80</t>
  </si>
  <si>
    <t>"m.č.2NPA.26" +(4,98+4,98+3,48)-0,80</t>
  </si>
  <si>
    <t>"m.č.2NPA.26" +16,59</t>
  </si>
  <si>
    <t>"m.č.2NPA.27" +14,51</t>
  </si>
  <si>
    <t>"m.č.2NPA.27" +(4,98+4,98+2,9)-2*0,80</t>
  </si>
  <si>
    <t>"m.č.2NPA.28" +(4,98+4,98+5,24)-2*0,80</t>
  </si>
  <si>
    <t>"m.č.2NPA.28" +25,85</t>
  </si>
  <si>
    <t>"m.č.2NPA.29" +15,79</t>
  </si>
  <si>
    <t>"m.č.2NPA.29" +(4,98+3,5+3,3+0,95+1,75+2,55)-2*0,80</t>
  </si>
  <si>
    <t>"m.č.2NPA.30" +(4,1+4,2)-0,80</t>
  </si>
  <si>
    <t>"m.č.2NPA.30" +17,13</t>
  </si>
  <si>
    <t>"m.č.2NPA.31" +11,83</t>
  </si>
  <si>
    <t>"m.č.2NPA.31" +(4,1+2,9+4,1)-0,80</t>
  </si>
  <si>
    <t>"m.č.2NPA.32" +(6,1+3,9+6,1)-0,80</t>
  </si>
  <si>
    <t>"m.č.2NPA.32" +24,09</t>
  </si>
  <si>
    <t>"m.č.2NPA.35" +68,44</t>
  </si>
  <si>
    <t>"m.č.2NPA.35" +(6,2+13,46+6,2)-2*0,80</t>
  </si>
  <si>
    <t>"m.č.2NPA.36" +(4+6,09+4)-0,80</t>
  </si>
  <si>
    <t>"m.č.2NPA.36" +19,76</t>
  </si>
  <si>
    <t>"m.č.2NPA.40" +11,66</t>
  </si>
  <si>
    <t>"m.č.2NPA.40" +(4+2,94+4)-0,80</t>
  </si>
  <si>
    <t>"m.č.4NPA.40" +19,50</t>
  </si>
  <si>
    <t>"m.č.4NPA.40" +(4+6,09+4)-0,80</t>
  </si>
  <si>
    <t>"m.č.4NPA.41" +(4+3,45+4)-2*0,80</t>
  </si>
  <si>
    <t>"m.č.4NPA.41" +13,79</t>
  </si>
  <si>
    <t>"m.č.4NPA.14" +(3,88+5,1+3,88)-0,80</t>
  </si>
  <si>
    <t>"m.č.4NPA.16" +(3,88+5,06+4,58)-2*0,80</t>
  </si>
  <si>
    <t>"m.č.4NPA.17" +(3,88+3,4+4,58)-0,80</t>
  </si>
  <si>
    <t>1157,332*1,1</t>
  </si>
  <si>
    <t>1280,08*1,1</t>
  </si>
  <si>
    <t>Lepení soklíků řezaných</t>
  </si>
  <si>
    <t>226,83*1,05 'Přepočtené koeficientem množství</t>
  </si>
  <si>
    <t>4*36,75*3 + 667,83 + 226,83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</si>
</sst>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Kč&quot;_-;\-* #,##0.00\ &quot;Kč&quot;_-;_-* &quot;-&quot;??\ &quot;Kč&quot;_-;_-@_-"/>
    <numFmt numFmtId="164" formatCode="#,##0.00&quot; &quot;[$Kč-405];[Red]&quot;-&quot;#,##0.00&quot; &quot;[$Kč-405]"/>
    <numFmt numFmtId="165" formatCode="_-* #,##0.00\ _D_M_-;\-* #,##0.00\ _D_M_-;_-* &quot;-&quot;??\ _D_M_-;_-@_-"/>
    <numFmt numFmtId="166" formatCode="_-* #,##0.00\ &quot;€&quot;_-;\-* #,##0.00\ &quot;€&quot;_-;_-* &quot;-&quot;??\ &quot;€&quot;_-;_-@_-"/>
    <numFmt numFmtId="167" formatCode="#,##0.00\ _K_č"/>
    <numFmt numFmtId="168" formatCode="#\ ##0\ &quot;Kč&quot;"/>
    <numFmt numFmtId="169" formatCode="#,##0.00\ &quot;Kč&quot;"/>
    <numFmt numFmtId="170" formatCode="#,##0.00;\-#,##0.00"/>
    <numFmt numFmtId="171" formatCode="0.00%;\-0.00%"/>
    <numFmt numFmtId="172" formatCode="dd\.mm\.yyyy"/>
    <numFmt numFmtId="173" formatCode="#,##0.00000;\-#,##0.00000"/>
    <numFmt numFmtId="174" formatCode="#,##0.000;\-#,##0.000"/>
    <numFmt numFmtId="175" formatCode="#,##0.000_ ;\-#,##0.000\ "/>
  </numFmts>
  <fonts count="131">
    <font>
      <sz val="11"/>
      <color theme="1"/>
      <name val="Calibri"/>
      <family val="2"/>
      <scheme val="minor"/>
    </font>
    <font>
      <sz val="10"/>
      <name val="Arial"/>
      <family val="2"/>
    </font>
    <font>
      <sz val="10"/>
      <color indexed="8"/>
      <name val="Arial"/>
      <family val="2"/>
    </font>
    <font>
      <sz val="11"/>
      <color indexed="8"/>
      <name val="Calibri"/>
      <family val="2"/>
    </font>
    <font>
      <sz val="9"/>
      <name val="Arial CE"/>
      <family val="2"/>
    </font>
    <font>
      <sz val="10"/>
      <name val="Arial CE"/>
      <family val="2"/>
    </font>
    <font>
      <b/>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MS Sans Serif"/>
      <family val="2"/>
    </font>
    <font>
      <b/>
      <sz val="12"/>
      <color indexed="8"/>
      <name val="Arial"/>
      <family val="2"/>
    </font>
    <font>
      <sz val="10"/>
      <name val="Helv"/>
      <family val="2"/>
    </font>
    <font>
      <sz val="8"/>
      <color indexed="8"/>
      <name val="Arial CE"/>
      <family val="2"/>
    </font>
    <font>
      <sz val="8.05"/>
      <color indexed="8"/>
      <name val="Times New Roman"/>
      <family val="1"/>
    </font>
    <font>
      <b/>
      <sz val="9"/>
      <color indexed="39"/>
      <name val="Arial CE"/>
      <family val="2"/>
    </font>
    <font>
      <b/>
      <sz val="10"/>
      <color indexed="39"/>
      <name val="Arial"/>
      <family val="2"/>
    </font>
    <font>
      <sz val="10"/>
      <color indexed="39"/>
      <name val="Arial"/>
      <family val="2"/>
    </font>
    <font>
      <sz val="19"/>
      <color indexed="48"/>
      <name val="Arial"/>
      <family val="2"/>
    </font>
    <font>
      <sz val="10"/>
      <color indexed="10"/>
      <name val="Arial"/>
      <family val="2"/>
    </font>
    <font>
      <b/>
      <sz val="10"/>
      <color indexed="10"/>
      <name val="Arial CE"/>
      <family val="2"/>
    </font>
    <font>
      <sz val="8"/>
      <name val="Arial"/>
      <family val="2"/>
    </font>
    <font>
      <sz val="12"/>
      <name val="Times New Roman CE"/>
      <family val="1"/>
    </font>
    <font>
      <sz val="12"/>
      <color indexed="8"/>
      <name val="Arial"/>
      <family val="2"/>
    </font>
    <font>
      <sz val="8"/>
      <name val="Calibri"/>
      <family val="2"/>
    </font>
    <font>
      <sz val="10"/>
      <name val="Times New Roman CE"/>
      <family val="2"/>
    </font>
    <font>
      <b/>
      <sz val="20"/>
      <name val="Times New Roman CE"/>
      <family val="1"/>
    </font>
    <font>
      <b/>
      <sz val="12"/>
      <name val="Times New Roman CE"/>
      <family val="1"/>
    </font>
    <font>
      <b/>
      <sz val="12"/>
      <color indexed="12"/>
      <name val="Times New Roman CE"/>
      <family val="2"/>
    </font>
    <font>
      <b/>
      <sz val="10"/>
      <name val="Times New Roman CE"/>
      <family val="2"/>
    </font>
    <font>
      <sz val="10"/>
      <color indexed="8"/>
      <name val="Times New Roman CE"/>
      <family val="2"/>
    </font>
    <font>
      <sz val="10"/>
      <color indexed="8"/>
      <name val="Times New Roman"/>
      <family val="1"/>
    </font>
    <font>
      <b/>
      <i/>
      <sz val="10"/>
      <color indexed="8"/>
      <name val="Arial"/>
      <family val="2"/>
    </font>
    <font>
      <sz val="8"/>
      <name val="Trebuchet MS"/>
      <family val="2"/>
    </font>
    <font>
      <b/>
      <i/>
      <sz val="16"/>
      <color indexed="8"/>
      <name val="Arial"/>
      <family val="2"/>
    </font>
    <font>
      <sz val="11"/>
      <color indexed="8"/>
      <name val="Arial"/>
      <family val="2"/>
    </font>
    <font>
      <b/>
      <i/>
      <u val="single"/>
      <sz val="11"/>
      <color indexed="8"/>
      <name val="Arial"/>
      <family val="2"/>
    </font>
    <font>
      <sz val="10"/>
      <name val="Courier New"/>
      <family val="2"/>
    </font>
    <font>
      <sz val="10"/>
      <name val="Times New Roman"/>
      <family val="1"/>
    </font>
    <font>
      <sz val="10"/>
      <name val="Arial Black"/>
      <family val="2"/>
    </font>
    <font>
      <b/>
      <sz val="14"/>
      <name val="Times New Roman CE"/>
      <family val="2"/>
    </font>
    <font>
      <sz val="12"/>
      <name val="Arial"/>
      <family val="2"/>
    </font>
    <font>
      <b/>
      <sz val="12"/>
      <name val="Arial"/>
      <family val="2"/>
    </font>
    <font>
      <b/>
      <sz val="8"/>
      <name val="Arial"/>
      <family val="2"/>
    </font>
    <font>
      <sz val="8"/>
      <name val="Times New Roman"/>
      <family val="1"/>
    </font>
    <font>
      <b/>
      <sz val="8"/>
      <name val="Times New Roman"/>
      <family val="1"/>
    </font>
    <font>
      <b/>
      <sz val="10"/>
      <name val="Times New Roman"/>
      <family val="1"/>
    </font>
    <font>
      <b/>
      <sz val="10"/>
      <name val="Arial"/>
      <family val="2"/>
    </font>
    <font>
      <sz val="8"/>
      <name val="Courier New"/>
      <family val="3"/>
    </font>
    <font>
      <sz val="12"/>
      <name val="Courier New"/>
      <family val="3"/>
    </font>
    <font>
      <sz val="12"/>
      <name val="Times New Roman"/>
      <family val="1"/>
    </font>
    <font>
      <sz val="12"/>
      <color indexed="10"/>
      <name val="Times New Roman"/>
      <family val="1"/>
    </font>
    <font>
      <sz val="8"/>
      <name val="Times New Roman CE"/>
      <family val="2"/>
    </font>
    <font>
      <sz val="8"/>
      <color indexed="10"/>
      <name val="Times New Roman"/>
      <family val="1"/>
    </font>
    <font>
      <sz val="8"/>
      <color indexed="8"/>
      <name val="Times New Roman CE"/>
      <family val="2"/>
    </font>
    <font>
      <sz val="8"/>
      <color indexed="10"/>
      <name val="Arial"/>
      <family val="2"/>
    </font>
    <font>
      <b/>
      <sz val="9"/>
      <name val="Arial"/>
      <family val="2"/>
    </font>
    <font>
      <sz val="9"/>
      <name val="Arial"/>
      <family val="2"/>
    </font>
    <font>
      <u val="single"/>
      <sz val="8"/>
      <color indexed="12"/>
      <name val="Trebuchet MS"/>
      <family val="2"/>
    </font>
    <font>
      <sz val="8"/>
      <color indexed="8"/>
      <name val=".HelveticaLightTTEE"/>
      <family val="2"/>
    </font>
    <font>
      <sz val="10"/>
      <name val="Trebuchet MS"/>
      <family val="2"/>
    </font>
    <font>
      <sz val="10"/>
      <color indexed="16"/>
      <name val="Trebuchet MS"/>
      <family val="2"/>
    </font>
    <font>
      <u val="single"/>
      <sz val="10"/>
      <color indexed="12"/>
      <name val="Trebuchet MS"/>
      <family val="2"/>
    </font>
    <font>
      <sz val="8"/>
      <color indexed="48"/>
      <name val="Trebuchet MS"/>
      <family val="2"/>
    </font>
    <font>
      <b/>
      <sz val="16"/>
      <name val="Trebuchet MS"/>
      <family val="2"/>
    </font>
    <font>
      <b/>
      <sz val="12"/>
      <name val="Trebuchet MS"/>
      <family val="2"/>
    </font>
    <font>
      <sz val="9"/>
      <color indexed="55"/>
      <name val="Trebuchet MS"/>
      <family val="2"/>
    </font>
    <font>
      <sz val="9"/>
      <name val="Trebuchet MS"/>
      <family val="2"/>
    </font>
    <font>
      <b/>
      <sz val="10"/>
      <name val="Trebuchet MS"/>
      <family val="2"/>
    </font>
    <font>
      <b/>
      <sz val="12"/>
      <color indexed="16"/>
      <name val="Trebuchet MS"/>
      <family val="2"/>
    </font>
    <font>
      <sz val="8"/>
      <color indexed="55"/>
      <name val="Trebuchet MS"/>
      <family val="2"/>
    </font>
    <font>
      <sz val="12"/>
      <color indexed="56"/>
      <name val="Trebuchet MS"/>
      <family val="2"/>
    </font>
    <font>
      <sz val="12"/>
      <name val="Trebuchet MS"/>
      <family val="2"/>
    </font>
    <font>
      <sz val="8"/>
      <color indexed="56"/>
      <name val="Trebuchet MS"/>
      <family val="2"/>
    </font>
    <font>
      <sz val="10"/>
      <color indexed="56"/>
      <name val="Trebuchet MS"/>
      <family val="2"/>
    </font>
    <font>
      <sz val="8"/>
      <color indexed="16"/>
      <name val="Trebuchet MS"/>
      <family val="2"/>
    </font>
    <font>
      <b/>
      <sz val="8"/>
      <name val="Trebuchet MS"/>
      <family val="2"/>
    </font>
    <font>
      <sz val="7"/>
      <name val="Trebuchet MS"/>
      <family val="2"/>
    </font>
    <font>
      <sz val="8"/>
      <color indexed="63"/>
      <name val="Trebuchet MS"/>
      <family val="2"/>
    </font>
    <font>
      <sz val="8"/>
      <color indexed="20"/>
      <name val="Trebuchet MS"/>
      <family val="2"/>
    </font>
    <font>
      <sz val="8"/>
      <color indexed="10"/>
      <name val="Trebuchet MS"/>
      <family val="2"/>
    </font>
    <font>
      <i/>
      <sz val="8"/>
      <color indexed="12"/>
      <name val="Trebuchet MS"/>
      <family val="2"/>
    </font>
    <font>
      <i/>
      <sz val="7"/>
      <color indexed="55"/>
      <name val="Trebuchet MS"/>
      <family val="2"/>
    </font>
    <font>
      <sz val="8"/>
      <color indexed="18"/>
      <name val="Trebuchet MS"/>
      <family val="2"/>
    </font>
    <font>
      <sz val="8"/>
      <name val="Arial CE"/>
      <family val="2"/>
    </font>
    <font>
      <sz val="11"/>
      <name val="Arial"/>
      <family val="2"/>
    </font>
    <font>
      <sz val="7"/>
      <name val="Arial CE"/>
      <family val="2"/>
    </font>
    <font>
      <b/>
      <sz val="9"/>
      <name val="Trebuchet MS"/>
      <family val="2"/>
    </font>
    <font>
      <b/>
      <i/>
      <sz val="11"/>
      <name val="Arial"/>
      <family val="2"/>
    </font>
    <font>
      <sz val="11"/>
      <name val="Arial CE"/>
      <family val="2"/>
    </font>
    <font>
      <b/>
      <sz val="11"/>
      <name val="Arial"/>
      <family val="2"/>
    </font>
    <font>
      <sz val="8"/>
      <color indexed="10"/>
      <name val="Arial CE"/>
      <family val="2"/>
    </font>
    <font>
      <sz val="8"/>
      <color indexed="56"/>
      <name val="Arial CE"/>
      <family val="2"/>
    </font>
    <font>
      <sz val="11"/>
      <color indexed="10"/>
      <name val="Arial"/>
      <family val="2"/>
    </font>
    <font>
      <b/>
      <i/>
      <sz val="11"/>
      <name val="Arial CE"/>
      <family val="2"/>
    </font>
    <font>
      <i/>
      <sz val="12"/>
      <name val="Arial CE"/>
      <family val="2"/>
    </font>
    <font>
      <b/>
      <sz val="12"/>
      <name val="Arial CE"/>
      <family val="2"/>
    </font>
    <font>
      <vertAlign val="superscript"/>
      <sz val="10"/>
      <name val="Arial CE"/>
      <family val="2"/>
    </font>
    <font>
      <b/>
      <i/>
      <sz val="10"/>
      <name val="Arial"/>
      <family val="2"/>
    </font>
    <font>
      <b/>
      <sz val="10"/>
      <name val="Arial CE"/>
      <family val="2"/>
    </font>
    <font>
      <b/>
      <sz val="11"/>
      <name val="Trebuchet MS"/>
      <family val="2"/>
    </font>
    <font>
      <i/>
      <sz val="9"/>
      <name val="Trebuchet MS"/>
      <family val="2"/>
    </font>
    <font>
      <sz val="11"/>
      <name val="Trebuchet MS"/>
      <family val="2"/>
    </font>
    <font>
      <sz val="8"/>
      <color indexed="43"/>
      <name val="Trebuchet MS"/>
      <family val="2"/>
    </font>
    <font>
      <b/>
      <sz val="8"/>
      <color indexed="55"/>
      <name val="Trebuchet MS"/>
      <family val="2"/>
    </font>
    <font>
      <sz val="12"/>
      <color indexed="55"/>
      <name val="Trebuchet MS"/>
      <family val="2"/>
    </font>
    <font>
      <sz val="18"/>
      <color indexed="12"/>
      <name val="Wingdings 2"/>
      <family val="1"/>
    </font>
    <font>
      <b/>
      <sz val="11"/>
      <color indexed="56"/>
      <name val="Trebuchet MS"/>
      <family val="2"/>
    </font>
    <font>
      <sz val="11"/>
      <color indexed="56"/>
      <name val="Trebuchet MS"/>
      <family val="2"/>
    </font>
    <font>
      <sz val="11"/>
      <color indexed="55"/>
      <name val="Trebuchet MS"/>
      <family val="2"/>
    </font>
    <font>
      <b/>
      <i/>
      <sz val="16"/>
      <color theme="1"/>
      <name val="Arial"/>
      <family val="2"/>
    </font>
    <font>
      <sz val="11"/>
      <color theme="1"/>
      <name val="Arial"/>
      <family val="2"/>
    </font>
    <font>
      <b/>
      <i/>
      <u val="single"/>
      <sz val="11"/>
      <color theme="1"/>
      <name val="Arial"/>
      <family val="2"/>
    </font>
    <font>
      <sz val="8"/>
      <color theme="1"/>
      <name val="Times New Roman"/>
      <family val="1"/>
    </font>
    <font>
      <b/>
      <sz val="8"/>
      <color theme="1"/>
      <name val="Arial"/>
      <family val="2"/>
    </font>
    <font>
      <sz val="8"/>
      <color theme="1"/>
      <name val="Arial"/>
      <family val="2"/>
    </font>
    <font>
      <b/>
      <sz val="10"/>
      <color theme="1"/>
      <name val="Arial"/>
      <family val="2"/>
    </font>
    <font>
      <i/>
      <sz val="8"/>
      <name val="Trebuchet MS"/>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rgb="FFFF0000"/>
        <bgColor indexed="64"/>
      </patternFill>
    </fill>
  </fills>
  <borders count="84">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hair"/>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right/>
      <top/>
      <bottom style="thin"/>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style="hair">
        <color indexed="8"/>
      </top>
      <bottom style="hair">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55"/>
      </top>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thin"/>
      <right style="thin"/>
      <top style="medium"/>
      <bottom/>
    </border>
    <border>
      <left style="thin"/>
      <right style="thin"/>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hair"/>
      <bottom style="hair"/>
    </border>
    <border>
      <left style="thin"/>
      <right style="thin"/>
      <top style="hair"/>
      <bottom style="hair"/>
    </border>
    <border>
      <left style="thin">
        <color indexed="8"/>
      </left>
      <right style="thin">
        <color indexed="8"/>
      </right>
      <top style="hair"/>
      <bottom style="hair"/>
    </border>
    <border>
      <left style="thin">
        <color indexed="8"/>
      </left>
      <right style="thin"/>
      <top style="hair"/>
      <bottom style="hair"/>
    </border>
    <border>
      <left style="thin"/>
      <right style="thin"/>
      <top style="hair"/>
      <bottom/>
    </border>
    <border>
      <left style="thin"/>
      <right style="thin"/>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style="hair">
        <color indexed="8"/>
      </top>
      <bottom/>
    </border>
    <border>
      <left/>
      <right/>
      <top/>
      <bottom style="hair">
        <color indexed="8"/>
      </bottom>
    </border>
    <border>
      <left style="medium"/>
      <right style="thin"/>
      <top style="medium"/>
      <bottom/>
    </border>
    <border>
      <left style="medium"/>
      <right style="thin"/>
      <top/>
      <bottom style="medium"/>
    </border>
    <border>
      <left style="thin"/>
      <right/>
      <top style="thin"/>
      <bottom style="thin"/>
    </border>
    <border>
      <left/>
      <right/>
      <top style="thin"/>
      <bottom style="thin"/>
    </border>
  </borders>
  <cellStyleXfs count="7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lignment/>
      <protection/>
    </xf>
    <xf numFmtId="0" fontId="25"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3" borderId="0" applyNumberFormat="0" applyBorder="0" applyAlignment="0" applyProtection="0"/>
    <xf numFmtId="0" fontId="26" fillId="0" borderId="0" applyNumberFormat="0" applyFill="0" applyBorder="0" applyAlignment="0">
      <protection/>
    </xf>
    <xf numFmtId="0" fontId="20" fillId="20" borderId="1" applyNumberFormat="0" applyAlignment="0" applyProtection="0"/>
    <xf numFmtId="0" fontId="8" fillId="0" borderId="2" applyNumberFormat="0" applyFill="0" applyAlignment="0" applyProtection="0"/>
    <xf numFmtId="0" fontId="8" fillId="0" borderId="2" applyNumberFormat="0" applyFill="0" applyAlignment="0" applyProtection="0"/>
    <xf numFmtId="165" fontId="1" fillId="0" borderId="0" applyFont="0" applyFill="0" applyBorder="0" applyAlignment="0" applyProtection="0"/>
    <xf numFmtId="0" fontId="17" fillId="4" borderId="0" applyNumberFormat="0" applyBorder="0" applyAlignment="0" applyProtection="0"/>
    <xf numFmtId="166" fontId="1" fillId="0" borderId="0" applyFont="0" applyFill="0" applyBorder="0" applyAlignment="0" applyProtection="0"/>
    <xf numFmtId="0" fontId="22" fillId="0" borderId="0" applyNumberFormat="0" applyFill="0" applyBorder="0" applyAlignment="0" applyProtection="0"/>
    <xf numFmtId="0" fontId="17" fillId="4" borderId="0" applyNumberFormat="0" applyBorder="0" applyAlignment="0" applyProtection="0"/>
    <xf numFmtId="0" fontId="123" fillId="0" borderId="0">
      <alignment horizontal="center"/>
      <protection/>
    </xf>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23" fillId="0" borderId="0">
      <alignment horizontal="center"/>
      <protection/>
    </xf>
    <xf numFmtId="0" fontId="47" fillId="0" borderId="0">
      <alignment horizontal="center"/>
      <protection/>
    </xf>
    <xf numFmtId="0" fontId="123" fillId="0" borderId="0">
      <alignment horizontal="center" textRotation="90"/>
      <protection/>
    </xf>
    <xf numFmtId="0" fontId="123" fillId="0" borderId="0">
      <alignment horizontal="center" textRotation="90"/>
      <protection/>
    </xf>
    <xf numFmtId="0" fontId="47" fillId="0" borderId="0">
      <alignment horizontal="center" textRotation="90"/>
      <protection/>
    </xf>
    <xf numFmtId="0" fontId="71" fillId="0" borderId="0" applyNumberFormat="0" applyFill="0" applyBorder="0">
      <alignment/>
      <protection locked="0"/>
    </xf>
    <xf numFmtId="0" fontId="10" fillId="21" borderId="6" applyNumberFormat="0" applyAlignment="0" applyProtection="0"/>
    <xf numFmtId="0" fontId="9" fillId="3" borderId="0" applyNumberFormat="0" applyBorder="0" applyAlignment="0" applyProtection="0"/>
    <xf numFmtId="0" fontId="9" fillId="3" borderId="0" applyNumberFormat="0" applyBorder="0" applyAlignment="0" applyProtection="0"/>
    <xf numFmtId="0" fontId="19" fillId="7" borderId="1" applyNumberFormat="0" applyAlignment="0" applyProtection="0"/>
    <xf numFmtId="0" fontId="10" fillId="21" borderId="6" applyNumberFormat="0" applyAlignment="0" applyProtection="0"/>
    <xf numFmtId="0" fontId="10" fillId="21" borderId="6" applyNumberFormat="0" applyAlignment="0" applyProtection="0"/>
    <xf numFmtId="0" fontId="10" fillId="21" borderId="6" applyNumberFormat="0" applyAlignment="0" applyProtection="0"/>
    <xf numFmtId="0" fontId="72" fillId="0" borderId="7" applyNumberFormat="0" applyFont="0" applyFill="0" applyProtection="0">
      <alignment/>
    </xf>
    <xf numFmtId="0" fontId="16" fillId="0" borderId="8" applyNumberFormat="0" applyFill="0" applyAlignment="0" applyProtection="0"/>
    <xf numFmtId="44" fontId="5"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8" fillId="0" borderId="0" applyNumberFormat="0">
      <alignment/>
      <protection/>
    </xf>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5"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horizontal="center"/>
      <protection/>
    </xf>
    <xf numFmtId="0" fontId="5"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3" fillId="0" borderId="0">
      <alignment/>
      <protection/>
    </xf>
    <xf numFmtId="0" fontId="5" fillId="0" borderId="0">
      <alignment/>
      <protection/>
    </xf>
    <xf numFmtId="0" fontId="5" fillId="0" borderId="0">
      <alignment/>
      <protection/>
    </xf>
    <xf numFmtId="0" fontId="124" fillId="0" borderId="0">
      <alignment/>
      <protection/>
    </xf>
    <xf numFmtId="0" fontId="1" fillId="0" borderId="0">
      <alignment/>
      <protection/>
    </xf>
    <xf numFmtId="0" fontId="124" fillId="0" borderId="0">
      <alignment/>
      <protection/>
    </xf>
    <xf numFmtId="0" fontId="48" fillId="0" borderId="0">
      <alignment/>
      <protection/>
    </xf>
    <xf numFmtId="0" fontId="1" fillId="0" borderId="0">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locked="0"/>
    </xf>
    <xf numFmtId="0" fontId="46" fillId="0" borderId="0">
      <alignment/>
      <protection locked="0"/>
    </xf>
    <xf numFmtId="0" fontId="0" fillId="0" borderId="0">
      <alignment/>
      <protection/>
    </xf>
    <xf numFmtId="0" fontId="46" fillId="0" borderId="0">
      <alignment/>
      <protection locked="0"/>
    </xf>
    <xf numFmtId="0" fontId="46" fillId="0" borderId="0">
      <alignment/>
      <protection locked="0"/>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23" fillId="0" borderId="0">
      <alignment/>
      <protection/>
    </xf>
    <xf numFmtId="0" fontId="46" fillId="0" borderId="0">
      <alignment/>
      <protection locked="0"/>
    </xf>
    <xf numFmtId="0" fontId="5" fillId="0" borderId="0">
      <alignment/>
      <protection/>
    </xf>
    <xf numFmtId="0" fontId="46" fillId="0" borderId="0">
      <alignment/>
      <protection locked="0"/>
    </xf>
    <xf numFmtId="0" fontId="50" fillId="0" borderId="0">
      <alignment/>
      <protection/>
    </xf>
    <xf numFmtId="0" fontId="50" fillId="0" borderId="0">
      <alignment/>
      <protection/>
    </xf>
    <xf numFmtId="0" fontId="5" fillId="0" borderId="0">
      <alignment/>
      <protection/>
    </xf>
    <xf numFmtId="0" fontId="5" fillId="0" borderId="0">
      <alignment/>
      <protection/>
    </xf>
    <xf numFmtId="0" fontId="5" fillId="0" borderId="0">
      <alignment/>
      <protection/>
    </xf>
    <xf numFmtId="0" fontId="3" fillId="23" borderId="9" applyNumberFormat="0" applyFont="0" applyAlignment="0" applyProtection="0"/>
    <xf numFmtId="0" fontId="21" fillId="20" borderId="10" applyNumberFormat="0" applyAlignment="0" applyProtection="0"/>
    <xf numFmtId="0" fontId="5" fillId="23" borderId="9" applyNumberFormat="0" applyFont="0" applyAlignment="0" applyProtection="0"/>
    <xf numFmtId="0" fontId="3" fillId="23" borderId="9" applyNumberFormat="0" applyFont="0" applyAlignment="0" applyProtection="0"/>
    <xf numFmtId="0" fontId="46" fillId="23" borderId="9" applyNumberFormat="0" applyFont="0" applyAlignment="0" applyProtection="0"/>
    <xf numFmtId="0" fontId="46" fillId="23" borderId="9" applyNumberFormat="0" applyFont="0" applyAlignment="0" applyProtection="0"/>
    <xf numFmtId="0" fontId="16" fillId="0" borderId="8"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34" fillId="0" borderId="11">
      <alignment horizontal="left" vertical="center" wrapText="1" indent="1"/>
      <protection/>
    </xf>
    <xf numFmtId="0" fontId="125" fillId="0" borderId="0">
      <alignment/>
      <protection/>
    </xf>
    <xf numFmtId="0" fontId="125" fillId="0" borderId="0">
      <alignment/>
      <protection/>
    </xf>
    <xf numFmtId="0" fontId="49" fillId="0" borderId="0">
      <alignment/>
      <protection/>
    </xf>
    <xf numFmtId="164" fontId="125" fillId="0" borderId="0">
      <alignment/>
      <protection/>
    </xf>
    <xf numFmtId="164" fontId="125" fillId="0" borderId="0">
      <alignment/>
      <protection/>
    </xf>
    <xf numFmtId="164" fontId="49" fillId="0" borderId="0">
      <alignment/>
      <protection/>
    </xf>
    <xf numFmtId="0" fontId="35" fillId="0" borderId="0">
      <alignment/>
      <protection/>
    </xf>
    <xf numFmtId="0" fontId="6" fillId="22" borderId="12" applyNumberFormat="0" applyProtection="0">
      <alignment vertical="center"/>
    </xf>
    <xf numFmtId="0" fontId="29" fillId="22" borderId="12" applyNumberFormat="0" applyProtection="0">
      <alignment vertical="center"/>
    </xf>
    <xf numFmtId="0" fontId="6" fillId="22" borderId="12" applyNumberFormat="0" applyProtection="0">
      <alignment horizontal="left" vertical="center" indent="1"/>
    </xf>
    <xf numFmtId="0" fontId="6" fillId="22" borderId="12" applyNumberFormat="0" applyProtection="0">
      <alignment horizontal="left" vertical="top" indent="1"/>
    </xf>
    <xf numFmtId="0" fontId="2" fillId="3" borderId="12" applyNumberFormat="0" applyProtection="0">
      <alignment horizontal="right" vertical="center"/>
    </xf>
    <xf numFmtId="0" fontId="2" fillId="9" borderId="12" applyNumberFormat="0" applyProtection="0">
      <alignment horizontal="right" vertical="center"/>
    </xf>
    <xf numFmtId="0" fontId="2" fillId="17" borderId="12" applyNumberFormat="0" applyProtection="0">
      <alignment horizontal="right" vertical="center"/>
    </xf>
    <xf numFmtId="0" fontId="2" fillId="11" borderId="12" applyNumberFormat="0" applyProtection="0">
      <alignment horizontal="right" vertical="center"/>
    </xf>
    <xf numFmtId="0" fontId="2" fillId="15" borderId="12" applyNumberFormat="0" applyProtection="0">
      <alignment horizontal="right" vertical="center"/>
    </xf>
    <xf numFmtId="0" fontId="2" fillId="19" borderId="12" applyNumberFormat="0" applyProtection="0">
      <alignment horizontal="right" vertical="center"/>
    </xf>
    <xf numFmtId="0" fontId="2" fillId="18" borderId="12" applyNumberFormat="0" applyProtection="0">
      <alignment horizontal="right" vertical="center"/>
    </xf>
    <xf numFmtId="0" fontId="2" fillId="24" borderId="12" applyNumberFormat="0" applyProtection="0">
      <alignment horizontal="right" vertical="center"/>
    </xf>
    <xf numFmtId="0" fontId="2" fillId="10" borderId="12" applyNumberFormat="0" applyProtection="0">
      <alignment horizontal="right" vertical="center"/>
    </xf>
    <xf numFmtId="0" fontId="6" fillId="25" borderId="13" applyNumberFormat="0" applyProtection="0">
      <alignment horizontal="left" vertical="center" indent="1"/>
    </xf>
    <xf numFmtId="0" fontId="2" fillId="26"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4" fillId="27" borderId="0" applyNumberFormat="0" applyProtection="0">
      <alignment horizontal="left" vertical="center" indent="1"/>
    </xf>
    <xf numFmtId="0" fontId="2" fillId="28" borderId="12" applyNumberFormat="0" applyProtection="0">
      <alignment horizontal="right" vertical="center"/>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6"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2" fillId="28" borderId="0"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center"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1" fillId="26" borderId="12" applyNumberFormat="0" applyProtection="0">
      <alignment horizontal="left" vertical="top" indent="1"/>
    </xf>
    <xf numFmtId="0" fontId="6" fillId="28" borderId="0" applyNumberFormat="0" applyProtection="0">
      <alignment horizontal="left" vertical="center" indent="1"/>
    </xf>
    <xf numFmtId="0" fontId="2" fillId="23" borderId="12" applyNumberFormat="0" applyProtection="0">
      <alignment vertical="center"/>
    </xf>
    <xf numFmtId="0" fontId="30" fillId="23" borderId="12" applyNumberFormat="0" applyProtection="0">
      <alignment vertical="center"/>
    </xf>
    <xf numFmtId="0" fontId="2" fillId="23" borderId="12" applyNumberFormat="0" applyProtection="0">
      <alignment horizontal="left" vertical="center" indent="1"/>
    </xf>
    <xf numFmtId="0" fontId="2" fillId="23" borderId="12" applyNumberFormat="0" applyProtection="0">
      <alignment horizontal="left" vertical="top" indent="1"/>
    </xf>
    <xf numFmtId="0" fontId="2" fillId="26" borderId="12" applyNumberFormat="0" applyProtection="0">
      <alignment horizontal="right" vertical="center"/>
    </xf>
    <xf numFmtId="0" fontId="30" fillId="26" borderId="12" applyNumberFormat="0" applyProtection="0">
      <alignment horizontal="right" vertical="center"/>
    </xf>
    <xf numFmtId="0" fontId="2" fillId="28" borderId="12" applyNumberFormat="0" applyProtection="0">
      <alignment horizontal="left" vertical="center" indent="1"/>
    </xf>
    <xf numFmtId="0" fontId="2" fillId="28" borderId="12" applyNumberFormat="0" applyProtection="0">
      <alignment horizontal="left" vertical="top"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1" fillId="29" borderId="0" applyNumberFormat="0" applyProtection="0">
      <alignment horizontal="left" vertical="center" indent="1"/>
    </xf>
    <xf numFmtId="0" fontId="32" fillId="26" borderId="12" applyNumberFormat="0" applyProtection="0">
      <alignment horizontal="right" vertical="center"/>
    </xf>
    <xf numFmtId="0" fontId="33" fillId="0" borderId="0" applyNumberFormat="0">
      <alignment/>
      <protection/>
    </xf>
    <xf numFmtId="0" fontId="8" fillId="0" borderId="2"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1" fillId="0" borderId="0">
      <alignment/>
      <protection/>
    </xf>
    <xf numFmtId="0" fontId="2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2" applyNumberFormat="0" applyFill="0" applyAlignment="0" applyProtection="0"/>
    <xf numFmtId="0" fontId="34" fillId="0" borderId="14">
      <alignment horizontal="left"/>
      <protection/>
    </xf>
    <xf numFmtId="0" fontId="19" fillId="7" borderId="1" applyNumberFormat="0" applyAlignment="0" applyProtection="0"/>
    <xf numFmtId="0" fontId="19" fillId="7" borderId="1" applyNumberFormat="0" applyAlignment="0" applyProtection="0"/>
    <xf numFmtId="0" fontId="20" fillId="20" borderId="1" applyNumberFormat="0" applyAlignment="0" applyProtection="0"/>
    <xf numFmtId="0" fontId="20" fillId="20" borderId="1" applyNumberFormat="0" applyAlignment="0" applyProtection="0"/>
    <xf numFmtId="0" fontId="21" fillId="20" borderId="10" applyNumberFormat="0" applyAlignment="0" applyProtection="0"/>
    <xf numFmtId="0" fontId="21" fillId="20"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9"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 fillId="0" borderId="0">
      <alignment/>
      <protection/>
    </xf>
  </cellStyleXfs>
  <cellXfs count="1005">
    <xf numFmtId="0" fontId="0" fillId="0" borderId="0" xfId="0"/>
    <xf numFmtId="0" fontId="2" fillId="0" borderId="0" xfId="0" applyFont="1"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center" vertical="center"/>
    </xf>
    <xf numFmtId="0" fontId="2" fillId="0" borderId="15" xfId="0" applyFont="1" applyBorder="1" applyAlignment="1">
      <alignment vertical="top" wrapText="1"/>
    </xf>
    <xf numFmtId="0" fontId="2" fillId="0" borderId="15" xfId="0" applyFont="1" applyBorder="1" applyAlignment="1">
      <alignment horizontal="center" vertical="top"/>
    </xf>
    <xf numFmtId="0" fontId="2" fillId="0" borderId="15"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0" xfId="0" applyFont="1" applyBorder="1" applyAlignment="1">
      <alignment vertical="top"/>
    </xf>
    <xf numFmtId="4" fontId="2" fillId="0" borderId="0" xfId="0" applyNumberFormat="1" applyFont="1"/>
    <xf numFmtId="0" fontId="2" fillId="0" borderId="0" xfId="0" applyFont="1" applyFill="1" applyAlignment="1">
      <alignment wrapText="1"/>
    </xf>
    <xf numFmtId="0" fontId="2" fillId="0" borderId="0" xfId="0" applyFont="1" applyFill="1" applyBorder="1" applyAlignment="1" applyProtection="1">
      <alignment/>
      <protection/>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4" fontId="2" fillId="0" borderId="0" xfId="0" applyNumberFormat="1" applyFont="1" applyAlignment="1">
      <alignment vertical="center"/>
    </xf>
    <xf numFmtId="0" fontId="2" fillId="0" borderId="0" xfId="0" applyFont="1" applyAlignment="1">
      <alignment vertical="center"/>
    </xf>
    <xf numFmtId="49" fontId="4" fillId="0" borderId="0" xfId="0" applyNumberFormat="1" applyFont="1" applyBorder="1" applyAlignment="1">
      <alignment horizontal="left" vertical="top" wrapText="1"/>
    </xf>
    <xf numFmtId="0" fontId="2" fillId="0" borderId="15" xfId="0" applyFont="1" applyBorder="1" applyAlignment="1">
      <alignment horizontal="center" vertical="center"/>
    </xf>
    <xf numFmtId="49" fontId="4" fillId="0" borderId="0" xfId="0" applyNumberFormat="1" applyFont="1" applyFill="1" applyBorder="1" applyAlignment="1">
      <alignment horizontal="left" wrapText="1"/>
    </xf>
    <xf numFmtId="49" fontId="4" fillId="0" borderId="0" xfId="0" applyNumberFormat="1" applyFont="1" applyBorder="1" applyAlignment="1">
      <alignment horizontal="left"/>
    </xf>
    <xf numFmtId="0" fontId="6" fillId="0" borderId="0" xfId="0" applyFont="1" applyAlignment="1">
      <alignment wrapText="1"/>
    </xf>
    <xf numFmtId="0" fontId="2" fillId="0" borderId="0" xfId="0" applyFont="1" applyAlignment="1">
      <alignment horizontal="left" wrapText="1"/>
    </xf>
    <xf numFmtId="49" fontId="4" fillId="0" borderId="0" xfId="0" applyNumberFormat="1" applyFont="1" applyBorder="1" applyAlignment="1">
      <alignment horizontal="left"/>
    </xf>
    <xf numFmtId="0" fontId="1" fillId="0" borderId="0" xfId="244" applyFont="1" applyBorder="1">
      <alignment/>
      <protection/>
    </xf>
    <xf numFmtId="0" fontId="36" fillId="0" borderId="0" xfId="0" applyFont="1" applyAlignment="1">
      <alignment wrapText="1"/>
    </xf>
    <xf numFmtId="0" fontId="38" fillId="0" borderId="0" xfId="0" applyFont="1"/>
    <xf numFmtId="4" fontId="38" fillId="0" borderId="0" xfId="0" applyNumberFormat="1" applyFont="1"/>
    <xf numFmtId="0" fontId="40" fillId="0" borderId="0" xfId="0" applyFont="1"/>
    <xf numFmtId="4" fontId="40" fillId="0" borderId="0" xfId="0" applyNumberFormat="1" applyFont="1"/>
    <xf numFmtId="0" fontId="41" fillId="0" borderId="0" xfId="0" applyFont="1" applyAlignment="1">
      <alignment horizontal="center"/>
    </xf>
    <xf numFmtId="0" fontId="40" fillId="0" borderId="16" xfId="0" applyFont="1" applyBorder="1"/>
    <xf numFmtId="0" fontId="41" fillId="0" borderId="16" xfId="0" applyFont="1" applyBorder="1"/>
    <xf numFmtId="4" fontId="40" fillId="0" borderId="16" xfId="0" applyNumberFormat="1" applyFont="1" applyBorder="1"/>
    <xf numFmtId="4" fontId="38" fillId="0" borderId="16" xfId="0" applyNumberFormat="1" applyFont="1" applyBorder="1"/>
    <xf numFmtId="0" fontId="38" fillId="0" borderId="17" xfId="0" applyFont="1" applyBorder="1"/>
    <xf numFmtId="0" fontId="38" fillId="0" borderId="0" xfId="0" applyFont="1" applyBorder="1"/>
    <xf numFmtId="0" fontId="38" fillId="0" borderId="16" xfId="0" applyFont="1" applyBorder="1"/>
    <xf numFmtId="0" fontId="43" fillId="0" borderId="0" xfId="0" applyFont="1" applyAlignment="1" applyProtection="1">
      <alignment horizontal="left"/>
      <protection/>
    </xf>
    <xf numFmtId="0" fontId="39" fillId="0" borderId="0" xfId="0" applyFont="1" applyAlignment="1">
      <alignment horizontal="left" vertical="top"/>
    </xf>
    <xf numFmtId="49" fontId="38" fillId="0" borderId="16" xfId="0" applyNumberFormat="1" applyFont="1" applyBorder="1"/>
    <xf numFmtId="0" fontId="2" fillId="0" borderId="15" xfId="0" applyFont="1" applyBorder="1" applyAlignment="1">
      <alignment wrapText="1"/>
    </xf>
    <xf numFmtId="0" fontId="2" fillId="0" borderId="15" xfId="0" applyFont="1" applyBorder="1" applyAlignment="1">
      <alignment horizontal="center"/>
    </xf>
    <xf numFmtId="4" fontId="2" fillId="0" borderId="15" xfId="0" applyNumberFormat="1" applyFont="1" applyBorder="1"/>
    <xf numFmtId="0" fontId="2" fillId="0" borderId="15" xfId="0" applyFont="1" applyBorder="1"/>
    <xf numFmtId="0" fontId="1" fillId="0" borderId="15" xfId="244" applyFont="1" applyBorder="1">
      <alignment/>
      <protection/>
    </xf>
    <xf numFmtId="0" fontId="2" fillId="0" borderId="0" xfId="0" applyFont="1" applyBorder="1" applyAlignment="1">
      <alignment horizontal="center"/>
    </xf>
    <xf numFmtId="0" fontId="2" fillId="0" borderId="0" xfId="0" applyFont="1" applyBorder="1" applyAlignment="1">
      <alignment horizontal="center" vertical="center"/>
    </xf>
    <xf numFmtId="4" fontId="2" fillId="0" borderId="0" xfId="0" applyNumberFormat="1" applyFont="1" applyBorder="1"/>
    <xf numFmtId="0" fontId="44" fillId="0" borderId="0" xfId="0" applyFont="1"/>
    <xf numFmtId="0" fontId="44" fillId="0" borderId="0" xfId="0" applyFont="1" applyAlignment="1">
      <alignment wrapText="1"/>
    </xf>
    <xf numFmtId="0" fontId="38" fillId="0" borderId="18" xfId="0" applyFont="1" applyBorder="1"/>
    <xf numFmtId="0" fontId="38" fillId="0" borderId="19" xfId="0" applyFont="1" applyBorder="1"/>
    <xf numFmtId="0" fontId="44" fillId="0" borderId="0" xfId="0" applyFont="1" applyBorder="1" applyAlignment="1">
      <alignment horizontal="left" vertical="top"/>
    </xf>
    <xf numFmtId="0" fontId="2" fillId="0" borderId="15" xfId="0" applyFont="1" applyFill="1" applyBorder="1" applyAlignment="1">
      <alignment vertical="top" wrapText="1"/>
    </xf>
    <xf numFmtId="0" fontId="0" fillId="0" borderId="0" xfId="0" applyBorder="1" applyAlignment="1" applyProtection="1">
      <alignment wrapText="1"/>
      <protection/>
    </xf>
    <xf numFmtId="4" fontId="2" fillId="0" borderId="15" xfId="0" applyNumberFormat="1" applyFont="1" applyBorder="1" applyAlignment="1">
      <alignment vertical="center"/>
    </xf>
    <xf numFmtId="4" fontId="2" fillId="0" borderId="0" xfId="0" applyNumberFormat="1" applyFont="1" applyBorder="1" applyAlignment="1">
      <alignment vertical="center"/>
    </xf>
    <xf numFmtId="0" fontId="2" fillId="0" borderId="15" xfId="0" applyFont="1" applyFill="1" applyBorder="1" applyAlignment="1">
      <alignment wrapText="1"/>
    </xf>
    <xf numFmtId="0" fontId="2" fillId="0" borderId="15" xfId="0" applyFont="1" applyFill="1" applyBorder="1" applyAlignment="1">
      <alignment horizontal="center"/>
    </xf>
    <xf numFmtId="4" fontId="2" fillId="0" borderId="15" xfId="0" applyNumberFormat="1" applyFont="1" applyFill="1" applyBorder="1"/>
    <xf numFmtId="0" fontId="2" fillId="0" borderId="0" xfId="0" applyFont="1" applyFill="1" applyBorder="1" applyAlignment="1">
      <alignment horizontal="center"/>
    </xf>
    <xf numFmtId="0" fontId="2" fillId="0" borderId="0" xfId="0" applyFont="1" applyFill="1" applyBorder="1"/>
    <xf numFmtId="4" fontId="2" fillId="0" borderId="0" xfId="0" applyNumberFormat="1" applyFont="1" applyFill="1" applyBorder="1"/>
    <xf numFmtId="0" fontId="1" fillId="0" borderId="0" xfId="183" applyFont="1" applyBorder="1" applyAlignment="1">
      <alignment horizontal="left" vertical="center" wrapText="1"/>
      <protection/>
    </xf>
    <xf numFmtId="0" fontId="1" fillId="0" borderId="0" xfId="186" applyFont="1" applyBorder="1" applyAlignment="1">
      <alignment horizontal="left" vertical="top"/>
      <protection/>
    </xf>
    <xf numFmtId="0" fontId="2" fillId="0" borderId="0" xfId="0" applyFont="1" applyAlignment="1">
      <alignment vertical="center" wrapText="1"/>
    </xf>
    <xf numFmtId="0" fontId="45" fillId="0" borderId="0" xfId="0" applyFont="1" applyBorder="1" applyAlignment="1">
      <alignment vertical="top" wrapText="1"/>
    </xf>
    <xf numFmtId="0" fontId="45" fillId="0" borderId="0" xfId="0" applyFont="1" applyFill="1" applyBorder="1" applyAlignment="1" applyProtection="1">
      <alignment/>
      <protection/>
    </xf>
    <xf numFmtId="4" fontId="40" fillId="0" borderId="19" xfId="0" applyNumberFormat="1" applyFont="1" applyBorder="1"/>
    <xf numFmtId="0" fontId="38" fillId="0" borderId="15" xfId="0" applyFont="1" applyBorder="1"/>
    <xf numFmtId="0" fontId="38" fillId="0" borderId="20" xfId="0" applyFont="1" applyBorder="1"/>
    <xf numFmtId="4" fontId="38" fillId="0" borderId="20" xfId="0" applyNumberFormat="1" applyFont="1" applyBorder="1"/>
    <xf numFmtId="0" fontId="2" fillId="0" borderId="15" xfId="0" applyFont="1" applyBorder="1" applyAlignment="1">
      <alignment horizontal="center" vertical="center" wrapText="1"/>
    </xf>
    <xf numFmtId="1" fontId="4" fillId="0"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xf>
    <xf numFmtId="4" fontId="2" fillId="0" borderId="0" xfId="0" applyNumberFormat="1" applyFont="1" applyFill="1"/>
    <xf numFmtId="0" fontId="2" fillId="0" borderId="0" xfId="0" applyFont="1" applyFill="1"/>
    <xf numFmtId="4" fontId="2" fillId="0" borderId="0" xfId="0" applyNumberFormat="1" applyFont="1" applyFill="1" applyAlignment="1">
      <alignment vertical="center"/>
    </xf>
    <xf numFmtId="0" fontId="2" fillId="0" borderId="0" xfId="0" applyFont="1" applyFill="1" applyBorder="1" applyAlignment="1" applyProtection="1">
      <alignment vertical="center" wrapText="1"/>
      <protection/>
    </xf>
    <xf numFmtId="0" fontId="2" fillId="0" borderId="0" xfId="0" applyFont="1" applyFill="1" applyBorder="1" applyAlignment="1">
      <alignment horizontal="center" vertical="center"/>
    </xf>
    <xf numFmtId="1" fontId="4" fillId="0" borderId="15" xfId="0" applyNumberFormat="1" applyFont="1" applyFill="1" applyBorder="1" applyAlignment="1">
      <alignment horizontal="center" vertical="center" wrapText="1"/>
    </xf>
    <xf numFmtId="4" fontId="2" fillId="0" borderId="15" xfId="0" applyNumberFormat="1" applyFont="1" applyFill="1" applyBorder="1" applyAlignment="1">
      <alignment vertical="center"/>
    </xf>
    <xf numFmtId="4" fontId="2" fillId="0" borderId="0" xfId="0" applyNumberFormat="1" applyFont="1" applyAlignment="1">
      <alignment horizontal="right"/>
    </xf>
    <xf numFmtId="4" fontId="2" fillId="0" borderId="15" xfId="0" applyNumberFormat="1" applyFont="1" applyBorder="1" applyAlignment="1">
      <alignment horizontal="right"/>
    </xf>
    <xf numFmtId="0" fontId="45" fillId="0" borderId="0" xfId="0" applyFont="1" applyAlignment="1">
      <alignment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1" fillId="0" borderId="15" xfId="244" applyFont="1" applyBorder="1" applyAlignment="1">
      <alignment horizontal="center" vertical="center"/>
      <protection/>
    </xf>
    <xf numFmtId="0" fontId="2" fillId="0" borderId="15" xfId="0" applyFont="1" applyBorder="1" applyAlignment="1">
      <alignment horizontal="center" wrapText="1"/>
    </xf>
    <xf numFmtId="0" fontId="2" fillId="0" borderId="0" xfId="0" applyFont="1" applyAlignment="1">
      <alignment/>
    </xf>
    <xf numFmtId="0" fontId="2" fillId="0" borderId="0" xfId="0" applyFont="1" applyBorder="1" applyAlignment="1">
      <alignment wrapText="1"/>
    </xf>
    <xf numFmtId="0" fontId="2" fillId="0" borderId="0" xfId="0" applyFont="1" applyBorder="1" applyAlignment="1">
      <alignment horizontal="center" vertical="center" wrapText="1"/>
    </xf>
    <xf numFmtId="4" fontId="2" fillId="0" borderId="0" xfId="0" applyNumberFormat="1" applyFont="1" applyFill="1" applyBorder="1" applyAlignment="1">
      <alignment vertical="center"/>
    </xf>
    <xf numFmtId="0" fontId="32" fillId="0" borderId="0" xfId="0" applyFont="1" applyAlignment="1">
      <alignment wrapText="1"/>
    </xf>
    <xf numFmtId="0" fontId="0" fillId="0" borderId="0" xfId="0" applyBorder="1" applyAlignment="1" applyProtection="1">
      <alignment vertical="center" wrapText="1"/>
      <protection/>
    </xf>
    <xf numFmtId="0" fontId="2" fillId="0" borderId="15" xfId="0" applyFont="1" applyBorder="1" applyAlignment="1">
      <alignment vertical="center" wrapText="1"/>
    </xf>
    <xf numFmtId="0" fontId="4" fillId="0" borderId="0" xfId="0" applyFont="1" applyBorder="1" applyAlignment="1">
      <alignment vertical="center" wrapText="1"/>
    </xf>
    <xf numFmtId="4" fontId="42" fillId="0" borderId="0" xfId="0" applyNumberFormat="1" applyFont="1"/>
    <xf numFmtId="0" fontId="38" fillId="0" borderId="0" xfId="220" applyFont="1">
      <alignment/>
      <protection/>
    </xf>
    <xf numFmtId="4" fontId="38" fillId="0" borderId="0" xfId="220" applyNumberFormat="1" applyFont="1">
      <alignment/>
      <protection/>
    </xf>
    <xf numFmtId="0" fontId="39" fillId="0" borderId="0" xfId="220" applyFont="1" applyBorder="1">
      <alignment/>
      <protection/>
    </xf>
    <xf numFmtId="0" fontId="38" fillId="0" borderId="0" xfId="220" applyFont="1" applyBorder="1">
      <alignment/>
      <protection/>
    </xf>
    <xf numFmtId="4" fontId="38" fillId="0" borderId="0" xfId="220" applyNumberFormat="1" applyFont="1" applyBorder="1">
      <alignment/>
      <protection/>
    </xf>
    <xf numFmtId="0" fontId="52" fillId="0" borderId="0" xfId="220" applyFont="1" applyBorder="1">
      <alignment/>
      <protection/>
    </xf>
    <xf numFmtId="0" fontId="40" fillId="0" borderId="0" xfId="220" applyFont="1" applyBorder="1">
      <alignment/>
      <protection/>
    </xf>
    <xf numFmtId="0" fontId="50" fillId="0" borderId="0" xfId="220" applyFont="1" applyBorder="1">
      <alignment/>
      <protection/>
    </xf>
    <xf numFmtId="4" fontId="40" fillId="0" borderId="0" xfId="220" applyNumberFormat="1" applyFont="1" applyBorder="1">
      <alignment/>
      <protection/>
    </xf>
    <xf numFmtId="0" fontId="41" fillId="0" borderId="0" xfId="220" applyFont="1" applyAlignment="1">
      <alignment horizontal="center"/>
      <protection/>
    </xf>
    <xf numFmtId="0" fontId="41" fillId="0" borderId="0" xfId="220" applyFont="1" applyBorder="1">
      <alignment/>
      <protection/>
    </xf>
    <xf numFmtId="0" fontId="40" fillId="0" borderId="0" xfId="220" applyFont="1">
      <alignment/>
      <protection/>
    </xf>
    <xf numFmtId="0" fontId="42" fillId="0" borderId="0" xfId="220" applyFont="1" applyBorder="1">
      <alignment/>
      <protection/>
    </xf>
    <xf numFmtId="4" fontId="42" fillId="0" borderId="0" xfId="220" applyNumberFormat="1" applyFont="1" applyBorder="1">
      <alignment/>
      <protection/>
    </xf>
    <xf numFmtId="4" fontId="53" fillId="0" borderId="0" xfId="220" applyNumberFormat="1" applyFont="1" applyBorder="1">
      <alignment/>
      <protection/>
    </xf>
    <xf numFmtId="0" fontId="53" fillId="0" borderId="0" xfId="220" applyFont="1" applyBorder="1">
      <alignment/>
      <protection/>
    </xf>
    <xf numFmtId="0" fontId="43" fillId="0" borderId="0" xfId="220" applyFont="1" applyAlignment="1" applyProtection="1">
      <alignment horizontal="left"/>
      <protection/>
    </xf>
    <xf numFmtId="0" fontId="43" fillId="0" borderId="0" xfId="220" applyFont="1">
      <alignment/>
      <protection/>
    </xf>
    <xf numFmtId="0" fontId="43" fillId="0" borderId="0" xfId="220" applyFont="1" applyAlignment="1" applyProtection="1">
      <alignment horizontal="right"/>
      <protection/>
    </xf>
    <xf numFmtId="4" fontId="43" fillId="0" borderId="0" xfId="220" applyNumberFormat="1" applyFont="1" applyAlignment="1" applyProtection="1">
      <alignment horizontal="right"/>
      <protection/>
    </xf>
    <xf numFmtId="0" fontId="34" fillId="0" borderId="0" xfId="220" applyFont="1">
      <alignment/>
      <protection/>
    </xf>
    <xf numFmtId="4" fontId="34" fillId="0" borderId="0" xfId="220" applyNumberFormat="1" applyFont="1">
      <alignment/>
      <protection/>
    </xf>
    <xf numFmtId="4" fontId="34" fillId="0" borderId="0" xfId="220" applyNumberFormat="1" applyFont="1" applyProtection="1">
      <alignment/>
      <protection locked="0"/>
    </xf>
    <xf numFmtId="169" fontId="34" fillId="0" borderId="0" xfId="220" applyNumberFormat="1" applyFont="1">
      <alignment/>
      <protection/>
    </xf>
    <xf numFmtId="0" fontId="54" fillId="0" borderId="0" xfId="220" applyFont="1">
      <alignment/>
      <protection/>
    </xf>
    <xf numFmtId="0" fontId="55" fillId="0" borderId="0" xfId="220" applyFont="1">
      <alignment/>
      <protection/>
    </xf>
    <xf numFmtId="4" fontId="54" fillId="0" borderId="0" xfId="220" applyNumberFormat="1" applyFont="1">
      <alignment/>
      <protection/>
    </xf>
    <xf numFmtId="4" fontId="54" fillId="0" borderId="0" xfId="220" applyNumberFormat="1" applyFont="1" applyProtection="1">
      <alignment/>
      <protection locked="0"/>
    </xf>
    <xf numFmtId="169" fontId="54" fillId="0" borderId="0" xfId="220" applyNumberFormat="1" applyFont="1">
      <alignment/>
      <protection/>
    </xf>
    <xf numFmtId="0" fontId="56" fillId="0" borderId="14" xfId="220" applyFont="1" applyBorder="1">
      <alignment/>
      <protection/>
    </xf>
    <xf numFmtId="0" fontId="56" fillId="0" borderId="21" xfId="220" applyFont="1" applyBorder="1">
      <alignment/>
      <protection/>
    </xf>
    <xf numFmtId="0" fontId="56" fillId="0" borderId="14" xfId="244" applyFont="1" applyBorder="1">
      <alignment/>
      <protection/>
    </xf>
    <xf numFmtId="4" fontId="56" fillId="0" borderId="14" xfId="244" applyNumberFormat="1" applyFont="1" applyBorder="1">
      <alignment/>
      <protection/>
    </xf>
    <xf numFmtId="4" fontId="56" fillId="0" borderId="14" xfId="244" applyNumberFormat="1" applyFont="1" applyBorder="1" applyProtection="1">
      <alignment/>
      <protection locked="0"/>
    </xf>
    <xf numFmtId="0" fontId="56" fillId="0" borderId="0" xfId="220" applyFont="1">
      <alignment/>
      <protection/>
    </xf>
    <xf numFmtId="0" fontId="56" fillId="0" borderId="14" xfId="220" applyFont="1" applyBorder="1" applyAlignment="1">
      <alignment horizontal="left"/>
      <protection/>
    </xf>
    <xf numFmtId="0" fontId="56" fillId="30" borderId="21" xfId="220" applyFont="1" applyFill="1" applyBorder="1" applyAlignment="1" applyProtection="1">
      <alignment horizontal="center"/>
      <protection locked="0"/>
    </xf>
    <xf numFmtId="0" fontId="56" fillId="30" borderId="14" xfId="220" applyNumberFormat="1" applyFont="1" applyFill="1" applyBorder="1" applyAlignment="1" applyProtection="1">
      <alignment horizontal="left"/>
      <protection/>
    </xf>
    <xf numFmtId="49" fontId="56" fillId="30" borderId="14" xfId="220" applyNumberFormat="1" applyFont="1" applyFill="1" applyBorder="1" applyAlignment="1" applyProtection="1">
      <alignment horizontal="left"/>
      <protection/>
    </xf>
    <xf numFmtId="49" fontId="56" fillId="30" borderId="14" xfId="220" applyNumberFormat="1" applyFont="1" applyFill="1" applyBorder="1" applyAlignment="1" applyProtection="1">
      <alignment horizontal="centerContinuous"/>
      <protection/>
    </xf>
    <xf numFmtId="0" fontId="56" fillId="30" borderId="14" xfId="220" applyFont="1" applyFill="1" applyBorder="1" applyAlignment="1" applyProtection="1">
      <alignment horizontal="right"/>
      <protection/>
    </xf>
    <xf numFmtId="168" fontId="56" fillId="30" borderId="14" xfId="220" applyNumberFormat="1" applyFont="1" applyFill="1" applyBorder="1" applyAlignment="1" applyProtection="1">
      <alignment/>
      <protection/>
    </xf>
    <xf numFmtId="168" fontId="56" fillId="30" borderId="14" xfId="220" applyNumberFormat="1" applyFont="1" applyFill="1" applyBorder="1" applyAlignment="1" applyProtection="1">
      <alignment/>
      <protection locked="0"/>
    </xf>
    <xf numFmtId="169" fontId="56" fillId="30" borderId="14" xfId="220" applyNumberFormat="1" applyFont="1" applyFill="1" applyBorder="1" applyAlignment="1" applyProtection="1">
      <alignment/>
      <protection/>
    </xf>
    <xf numFmtId="169" fontId="56" fillId="30" borderId="14" xfId="220" applyNumberFormat="1" applyFont="1" applyFill="1" applyBorder="1" applyAlignment="1" applyProtection="1">
      <alignment/>
      <protection locked="0"/>
    </xf>
    <xf numFmtId="168" fontId="56" fillId="30" borderId="14" xfId="220" applyNumberFormat="1" applyFont="1" applyFill="1" applyBorder="1" applyAlignment="1" applyProtection="1">
      <alignment horizontal="right"/>
      <protection hidden="1"/>
    </xf>
    <xf numFmtId="0" fontId="56" fillId="0" borderId="0" xfId="220" applyFont="1" applyBorder="1">
      <alignment/>
      <protection/>
    </xf>
    <xf numFmtId="0" fontId="34" fillId="0" borderId="14" xfId="220" applyFont="1" applyBorder="1" applyAlignment="1">
      <alignment horizontal="left"/>
      <protection/>
    </xf>
    <xf numFmtId="0" fontId="34" fillId="30" borderId="21" xfId="220" applyFont="1" applyFill="1" applyBorder="1" applyAlignment="1" applyProtection="1">
      <alignment horizontal="center"/>
      <protection locked="0"/>
    </xf>
    <xf numFmtId="0" fontId="34" fillId="30" borderId="14" xfId="220" applyNumberFormat="1" applyFont="1" applyFill="1" applyBorder="1" applyAlignment="1" applyProtection="1">
      <alignment horizontal="left"/>
      <protection/>
    </xf>
    <xf numFmtId="49" fontId="34" fillId="30" borderId="14" xfId="220" applyNumberFormat="1" applyFont="1" applyFill="1" applyBorder="1" applyAlignment="1" applyProtection="1">
      <alignment horizontal="left"/>
      <protection/>
    </xf>
    <xf numFmtId="49" fontId="34" fillId="30" borderId="14" xfId="220" applyNumberFormat="1" applyFont="1" applyFill="1" applyBorder="1" applyAlignment="1" applyProtection="1">
      <alignment horizontal="centerContinuous"/>
      <protection/>
    </xf>
    <xf numFmtId="0" fontId="34" fillId="0" borderId="14" xfId="220" applyFont="1" applyBorder="1" applyAlignment="1" applyProtection="1">
      <alignment/>
      <protection/>
    </xf>
    <xf numFmtId="0" fontId="34" fillId="30" borderId="14" xfId="220" applyFont="1" applyFill="1" applyBorder="1" applyAlignment="1" applyProtection="1">
      <alignment horizontal="right"/>
      <protection/>
    </xf>
    <xf numFmtId="168" fontId="34" fillId="30" borderId="14" xfId="220" applyNumberFormat="1" applyFont="1" applyFill="1" applyBorder="1" applyAlignment="1" applyProtection="1">
      <alignment horizontal="right"/>
      <protection/>
    </xf>
    <xf numFmtId="168" fontId="34" fillId="30" borderId="14" xfId="220" applyNumberFormat="1" applyFont="1" applyFill="1" applyBorder="1" applyAlignment="1" applyProtection="1">
      <alignment horizontal="center"/>
      <protection locked="0"/>
    </xf>
    <xf numFmtId="169" fontId="34" fillId="30" borderId="14" xfId="220" applyNumberFormat="1" applyFont="1" applyFill="1" applyBorder="1" applyAlignment="1" applyProtection="1">
      <alignment horizontal="center"/>
      <protection locked="0"/>
    </xf>
    <xf numFmtId="168" fontId="34" fillId="30" borderId="14" xfId="220" applyNumberFormat="1" applyFont="1" applyFill="1" applyBorder="1" applyAlignment="1" applyProtection="1">
      <alignment horizontal="right"/>
      <protection hidden="1"/>
    </xf>
    <xf numFmtId="0" fontId="34" fillId="0" borderId="0" xfId="220" applyFont="1" applyBorder="1">
      <alignment/>
      <protection/>
    </xf>
    <xf numFmtId="0" fontId="57" fillId="0" borderId="14" xfId="220" applyFont="1" applyBorder="1" applyAlignment="1">
      <alignment horizontal="left"/>
      <protection/>
    </xf>
    <xf numFmtId="0" fontId="57" fillId="30" borderId="22" xfId="220" applyFont="1" applyFill="1" applyBorder="1" applyAlignment="1" applyProtection="1">
      <alignment horizontal="center"/>
      <protection locked="0"/>
    </xf>
    <xf numFmtId="0" fontId="57" fillId="30" borderId="23" xfId="220" applyNumberFormat="1" applyFont="1" applyFill="1" applyBorder="1" applyAlignment="1" applyProtection="1">
      <alignment horizontal="left"/>
      <protection/>
    </xf>
    <xf numFmtId="49" fontId="57" fillId="30" borderId="23" xfId="220" applyNumberFormat="1" applyFont="1" applyFill="1" applyBorder="1" applyAlignment="1" applyProtection="1">
      <alignment horizontal="left"/>
      <protection/>
    </xf>
    <xf numFmtId="49" fontId="57" fillId="30" borderId="23" xfId="220" applyNumberFormat="1" applyFont="1" applyFill="1" applyBorder="1" applyAlignment="1" applyProtection="1">
      <alignment horizontal="centerContinuous"/>
      <protection/>
    </xf>
    <xf numFmtId="0" fontId="57" fillId="0" borderId="23" xfId="220" applyFont="1" applyBorder="1" applyAlignment="1" applyProtection="1">
      <alignment/>
      <protection/>
    </xf>
    <xf numFmtId="0" fontId="57" fillId="0" borderId="23" xfId="221" applyFont="1" applyBorder="1" applyAlignment="1">
      <alignment horizontal="right" vertical="center"/>
      <protection/>
    </xf>
    <xf numFmtId="168" fontId="57" fillId="30" borderId="23" xfId="220" applyNumberFormat="1" applyFont="1" applyFill="1" applyBorder="1" applyAlignment="1" applyProtection="1">
      <alignment horizontal="right"/>
      <protection/>
    </xf>
    <xf numFmtId="168" fontId="57" fillId="30" borderId="23" xfId="220" applyNumberFormat="1" applyFont="1" applyFill="1" applyBorder="1" applyAlignment="1" applyProtection="1">
      <alignment horizontal="center"/>
      <protection locked="0"/>
    </xf>
    <xf numFmtId="169" fontId="57" fillId="30" borderId="23" xfId="220" applyNumberFormat="1" applyFont="1" applyFill="1" applyBorder="1" applyAlignment="1" applyProtection="1">
      <alignment horizontal="center"/>
      <protection locked="0"/>
    </xf>
    <xf numFmtId="168" fontId="57" fillId="30" borderId="23" xfId="220" applyNumberFormat="1" applyFont="1" applyFill="1" applyBorder="1" applyAlignment="1" applyProtection="1">
      <alignment horizontal="right"/>
      <protection hidden="1"/>
    </xf>
    <xf numFmtId="0" fontId="57" fillId="30" borderId="21" xfId="220" applyFont="1" applyFill="1" applyBorder="1" applyAlignment="1" applyProtection="1">
      <alignment horizontal="center"/>
      <protection locked="0"/>
    </xf>
    <xf numFmtId="0" fontId="57" fillId="30" borderId="14" xfId="220" applyNumberFormat="1" applyFont="1" applyFill="1" applyBorder="1" applyAlignment="1" applyProtection="1">
      <alignment horizontal="left"/>
      <protection/>
    </xf>
    <xf numFmtId="49" fontId="57" fillId="30" borderId="14" xfId="220" applyNumberFormat="1" applyFont="1" applyFill="1" applyBorder="1" applyAlignment="1" applyProtection="1">
      <alignment horizontal="left"/>
      <protection/>
    </xf>
    <xf numFmtId="49" fontId="57" fillId="30" borderId="14" xfId="220" applyNumberFormat="1" applyFont="1" applyFill="1" applyBorder="1" applyAlignment="1" applyProtection="1">
      <alignment horizontal="centerContinuous"/>
      <protection/>
    </xf>
    <xf numFmtId="0" fontId="57" fillId="0" borderId="14" xfId="220" applyFont="1" applyBorder="1" applyAlignment="1" applyProtection="1">
      <alignment/>
      <protection/>
    </xf>
    <xf numFmtId="0" fontId="57" fillId="0" borderId="14" xfId="221" applyFont="1" applyBorder="1" applyAlignment="1">
      <alignment horizontal="right" vertical="center"/>
      <protection/>
    </xf>
    <xf numFmtId="168" fontId="57" fillId="30" borderId="14" xfId="220" applyNumberFormat="1" applyFont="1" applyFill="1" applyBorder="1" applyAlignment="1" applyProtection="1">
      <alignment horizontal="right"/>
      <protection/>
    </xf>
    <xf numFmtId="168" fontId="57" fillId="30" borderId="14" xfId="220" applyNumberFormat="1" applyFont="1" applyFill="1" applyBorder="1" applyAlignment="1" applyProtection="1">
      <alignment horizontal="center"/>
      <protection locked="0"/>
    </xf>
    <xf numFmtId="169" fontId="57" fillId="30" borderId="14" xfId="220" applyNumberFormat="1" applyFont="1" applyFill="1" applyBorder="1" applyAlignment="1" applyProtection="1">
      <alignment horizontal="center"/>
      <protection locked="0"/>
    </xf>
    <xf numFmtId="168" fontId="57" fillId="30" borderId="14" xfId="220" applyNumberFormat="1" applyFont="1" applyFill="1" applyBorder="1" applyAlignment="1" applyProtection="1">
      <alignment horizontal="right"/>
      <protection hidden="1"/>
    </xf>
    <xf numFmtId="0" fontId="57" fillId="0" borderId="14" xfId="220" applyFont="1" applyBorder="1">
      <alignment/>
      <protection/>
    </xf>
    <xf numFmtId="0" fontId="57" fillId="30" borderId="14" xfId="220" applyFont="1" applyFill="1" applyBorder="1" applyAlignment="1" applyProtection="1">
      <alignment horizontal="right"/>
      <protection/>
    </xf>
    <xf numFmtId="0" fontId="57" fillId="30" borderId="0" xfId="220" applyFont="1" applyFill="1" applyBorder="1" applyAlignment="1" applyProtection="1">
      <alignment horizontal="center"/>
      <protection locked="0"/>
    </xf>
    <xf numFmtId="0" fontId="58" fillId="30" borderId="24" xfId="220" applyNumberFormat="1" applyFont="1" applyFill="1" applyBorder="1" applyAlignment="1" applyProtection="1">
      <alignment horizontal="left"/>
      <protection/>
    </xf>
    <xf numFmtId="49" fontId="57" fillId="30" borderId="0" xfId="220" applyNumberFormat="1" applyFont="1" applyFill="1" applyBorder="1" applyAlignment="1" applyProtection="1">
      <alignment horizontal="left"/>
      <protection/>
    </xf>
    <xf numFmtId="49" fontId="57" fillId="30" borderId="0" xfId="220" applyNumberFormat="1" applyFont="1" applyFill="1" applyBorder="1" applyAlignment="1" applyProtection="1">
      <alignment horizontal="centerContinuous"/>
      <protection/>
    </xf>
    <xf numFmtId="0" fontId="57" fillId="0" borderId="0" xfId="220" applyFont="1" applyBorder="1" applyAlignment="1" applyProtection="1">
      <alignment/>
      <protection/>
    </xf>
    <xf numFmtId="0" fontId="57" fillId="30" borderId="0" xfId="220" applyFont="1" applyFill="1" applyBorder="1" applyAlignment="1" applyProtection="1">
      <alignment horizontal="right"/>
      <protection/>
    </xf>
    <xf numFmtId="168" fontId="57" fillId="30" borderId="0" xfId="220" applyNumberFormat="1" applyFont="1" applyFill="1" applyBorder="1" applyAlignment="1" applyProtection="1">
      <alignment horizontal="right"/>
      <protection/>
    </xf>
    <xf numFmtId="168" fontId="57" fillId="30" borderId="0" xfId="220" applyNumberFormat="1" applyFont="1" applyFill="1" applyBorder="1" applyAlignment="1" applyProtection="1">
      <alignment horizontal="center"/>
      <protection locked="0"/>
    </xf>
    <xf numFmtId="169" fontId="57" fillId="30" borderId="0" xfId="220" applyNumberFormat="1" applyFont="1" applyFill="1" applyBorder="1" applyAlignment="1" applyProtection="1">
      <alignment horizontal="center"/>
      <protection locked="0"/>
    </xf>
    <xf numFmtId="168" fontId="57" fillId="30" borderId="0" xfId="220" applyNumberFormat="1" applyFont="1" applyFill="1" applyBorder="1" applyAlignment="1" applyProtection="1">
      <alignment horizontal="right"/>
      <protection hidden="1"/>
    </xf>
    <xf numFmtId="0" fontId="57" fillId="0" borderId="0" xfId="220" applyFont="1">
      <alignment/>
      <protection/>
    </xf>
    <xf numFmtId="4" fontId="57" fillId="0" borderId="0" xfId="220" applyNumberFormat="1" applyFont="1">
      <alignment/>
      <protection/>
    </xf>
    <xf numFmtId="169" fontId="57" fillId="0" borderId="0" xfId="220" applyNumberFormat="1" applyFont="1">
      <alignment/>
      <protection/>
    </xf>
    <xf numFmtId="0" fontId="57" fillId="0" borderId="21" xfId="220" applyFont="1" applyBorder="1">
      <alignment/>
      <protection/>
    </xf>
    <xf numFmtId="4" fontId="57" fillId="0" borderId="14" xfId="220" applyNumberFormat="1" applyFont="1" applyBorder="1">
      <alignment/>
      <protection/>
    </xf>
    <xf numFmtId="169" fontId="57" fillId="0" borderId="14" xfId="220" applyNumberFormat="1" applyFont="1" applyBorder="1">
      <alignment/>
      <protection/>
    </xf>
    <xf numFmtId="0" fontId="59" fillId="0" borderId="0" xfId="220" applyFont="1">
      <alignment/>
      <protection/>
    </xf>
    <xf numFmtId="4" fontId="59" fillId="0" borderId="0" xfId="220" applyNumberFormat="1" applyFont="1">
      <alignment/>
      <protection/>
    </xf>
    <xf numFmtId="168" fontId="59" fillId="0" borderId="0" xfId="220" applyNumberFormat="1" applyFont="1">
      <alignment/>
      <protection/>
    </xf>
    <xf numFmtId="169" fontId="59" fillId="0" borderId="0" xfId="220" applyNumberFormat="1" applyFont="1">
      <alignment/>
      <protection/>
    </xf>
    <xf numFmtId="0" fontId="60" fillId="0" borderId="0" xfId="220" applyFont="1">
      <alignment/>
      <protection/>
    </xf>
    <xf numFmtId="0" fontId="61" fillId="0" borderId="0" xfId="220" applyFont="1">
      <alignment/>
      <protection/>
    </xf>
    <xf numFmtId="0" fontId="62" fillId="0" borderId="0" xfId="220" applyFont="1">
      <alignment/>
      <protection/>
    </xf>
    <xf numFmtId="0" fontId="40" fillId="0" borderId="0" xfId="244" applyFont="1">
      <alignment/>
      <protection/>
    </xf>
    <xf numFmtId="4" fontId="62" fillId="0" borderId="0" xfId="220" applyNumberFormat="1" applyFont="1">
      <alignment/>
      <protection/>
    </xf>
    <xf numFmtId="167" fontId="63" fillId="0" borderId="0" xfId="220" applyNumberFormat="1" applyFont="1">
      <alignment/>
      <protection/>
    </xf>
    <xf numFmtId="167" fontId="64" fillId="0" borderId="0" xfId="220" applyNumberFormat="1" applyFont="1">
      <alignment/>
      <protection/>
    </xf>
    <xf numFmtId="0" fontId="65" fillId="0" borderId="0" xfId="220" applyFont="1">
      <alignment/>
      <protection/>
    </xf>
    <xf numFmtId="0" fontId="65" fillId="0" borderId="0" xfId="244" applyFont="1">
      <alignment/>
      <protection/>
    </xf>
    <xf numFmtId="0" fontId="57" fillId="0" borderId="0" xfId="244" applyFont="1" applyAlignment="1">
      <alignment horizontal="fill"/>
      <protection/>
    </xf>
    <xf numFmtId="0" fontId="57" fillId="0" borderId="0" xfId="244" applyFont="1" applyAlignment="1">
      <alignment horizontal="right"/>
      <protection/>
    </xf>
    <xf numFmtId="4" fontId="57" fillId="0" borderId="0" xfId="244" applyNumberFormat="1" applyFont="1" applyAlignment="1">
      <alignment horizontal="right"/>
      <protection/>
    </xf>
    <xf numFmtId="167" fontId="57" fillId="0" borderId="0" xfId="244" applyNumberFormat="1" applyFont="1" applyAlignment="1">
      <alignment horizontal="right"/>
      <protection/>
    </xf>
    <xf numFmtId="0" fontId="57" fillId="0" borderId="0" xfId="244" applyFont="1">
      <alignment/>
      <protection/>
    </xf>
    <xf numFmtId="4" fontId="57" fillId="0" borderId="0" xfId="244" applyNumberFormat="1" applyFont="1">
      <alignment/>
      <protection/>
    </xf>
    <xf numFmtId="167" fontId="57" fillId="0" borderId="0" xfId="220" applyNumberFormat="1" applyFont="1">
      <alignment/>
      <protection/>
    </xf>
    <xf numFmtId="167" fontId="66" fillId="0" borderId="0" xfId="220" applyNumberFormat="1" applyFont="1" applyBorder="1">
      <alignment/>
      <protection/>
    </xf>
    <xf numFmtId="0" fontId="57" fillId="0" borderId="0" xfId="220" applyFont="1" applyBorder="1">
      <alignment/>
      <protection/>
    </xf>
    <xf numFmtId="0" fontId="67" fillId="0" borderId="0" xfId="220" applyFont="1" applyAlignment="1" applyProtection="1">
      <alignment horizontal="left"/>
      <protection/>
    </xf>
    <xf numFmtId="0" fontId="67" fillId="0" borderId="0" xfId="220" applyFont="1">
      <alignment/>
      <protection/>
    </xf>
    <xf numFmtId="0" fontId="67" fillId="0" borderId="0" xfId="220" applyFont="1" applyAlignment="1" applyProtection="1">
      <alignment horizontal="left"/>
      <protection locked="0"/>
    </xf>
    <xf numFmtId="4" fontId="67" fillId="0" borderId="0" xfId="220" applyNumberFormat="1" applyFont="1" applyAlignment="1" applyProtection="1">
      <alignment horizontal="right"/>
      <protection locked="0"/>
    </xf>
    <xf numFmtId="4" fontId="65" fillId="0" borderId="0" xfId="244" applyNumberFormat="1" applyFont="1">
      <alignment/>
      <protection/>
    </xf>
    <xf numFmtId="167" fontId="66" fillId="0" borderId="0" xfId="220" applyNumberFormat="1" applyFont="1">
      <alignment/>
      <protection/>
    </xf>
    <xf numFmtId="169" fontId="50" fillId="0" borderId="0" xfId="220" applyNumberFormat="1" applyFont="1">
      <alignment/>
      <protection/>
    </xf>
    <xf numFmtId="169" fontId="38" fillId="0" borderId="0" xfId="220" applyNumberFormat="1" applyFont="1">
      <alignment/>
      <protection/>
    </xf>
    <xf numFmtId="169" fontId="42" fillId="0" borderId="0" xfId="220" applyNumberFormat="1" applyFont="1">
      <alignment/>
      <protection/>
    </xf>
    <xf numFmtId="169" fontId="42" fillId="0" borderId="0" xfId="220" applyNumberFormat="1" applyFont="1" applyAlignment="1">
      <alignment horizontal="right"/>
      <protection/>
    </xf>
    <xf numFmtId="169" fontId="42" fillId="0" borderId="0" xfId="244" applyNumberFormat="1" applyFont="1">
      <alignment/>
      <protection/>
    </xf>
    <xf numFmtId="169" fontId="51" fillId="0" borderId="0" xfId="220" applyNumberFormat="1" applyFont="1">
      <alignment/>
      <protection/>
    </xf>
    <xf numFmtId="4" fontId="61" fillId="0" borderId="0" xfId="220" applyNumberFormat="1" applyFont="1">
      <alignment/>
      <protection/>
    </xf>
    <xf numFmtId="0" fontId="55" fillId="0" borderId="0" xfId="244" applyFont="1">
      <alignment/>
      <protection/>
    </xf>
    <xf numFmtId="0" fontId="56" fillId="0" borderId="0" xfId="244" applyFont="1">
      <alignment/>
      <protection/>
    </xf>
    <xf numFmtId="1" fontId="56" fillId="0" borderId="0" xfId="244" applyNumberFormat="1" applyFont="1" applyAlignment="1">
      <alignment horizontal="fill"/>
      <protection/>
    </xf>
    <xf numFmtId="0" fontId="56" fillId="0" borderId="0" xfId="244" applyFont="1" applyAlignment="1">
      <alignment horizontal="right"/>
      <protection/>
    </xf>
    <xf numFmtId="4" fontId="56" fillId="0" borderId="0" xfId="244" applyNumberFormat="1" applyFont="1" applyAlignment="1">
      <alignment horizontal="right"/>
      <protection/>
    </xf>
    <xf numFmtId="167" fontId="56" fillId="0" borderId="0" xfId="220" applyNumberFormat="1" applyFont="1">
      <alignment/>
      <protection/>
    </xf>
    <xf numFmtId="1" fontId="56" fillId="0" borderId="0" xfId="244" applyNumberFormat="1" applyFont="1">
      <alignment/>
      <protection/>
    </xf>
    <xf numFmtId="167" fontId="34" fillId="0" borderId="0" xfId="220" applyNumberFormat="1" applyFont="1" applyBorder="1">
      <alignment/>
      <protection/>
    </xf>
    <xf numFmtId="1" fontId="34" fillId="0" borderId="0" xfId="220" applyNumberFormat="1" applyFont="1" applyBorder="1">
      <alignment/>
      <protection/>
    </xf>
    <xf numFmtId="4" fontId="34" fillId="0" borderId="0" xfId="220" applyNumberFormat="1" applyFont="1" applyBorder="1">
      <alignment/>
      <protection/>
    </xf>
    <xf numFmtId="0" fontId="34" fillId="0" borderId="0" xfId="244" applyFont="1">
      <alignment/>
      <protection/>
    </xf>
    <xf numFmtId="4" fontId="34" fillId="0" borderId="0" xfId="244" applyNumberFormat="1" applyFont="1">
      <alignment/>
      <protection/>
    </xf>
    <xf numFmtId="167" fontId="34" fillId="0" borderId="0" xfId="220" applyNumberFormat="1" applyFont="1">
      <alignment/>
      <protection/>
    </xf>
    <xf numFmtId="169" fontId="60" fillId="0" borderId="0" xfId="220" applyNumberFormat="1" applyFont="1" applyBorder="1">
      <alignment/>
      <protection/>
    </xf>
    <xf numFmtId="169" fontId="60" fillId="0" borderId="0" xfId="220" applyNumberFormat="1" applyFont="1">
      <alignment/>
      <protection/>
    </xf>
    <xf numFmtId="1" fontId="34" fillId="0" borderId="0" xfId="220" applyNumberFormat="1" applyFont="1">
      <alignment/>
      <protection/>
    </xf>
    <xf numFmtId="1" fontId="56" fillId="0" borderId="14" xfId="244" applyNumberFormat="1" applyFont="1" applyBorder="1" applyAlignment="1">
      <alignment horizontal="fill"/>
      <protection/>
    </xf>
    <xf numFmtId="0" fontId="56" fillId="0" borderId="14" xfId="244" applyFont="1" applyBorder="1" applyAlignment="1">
      <alignment horizontal="right"/>
      <protection/>
    </xf>
    <xf numFmtId="4" fontId="56" fillId="0" borderId="14" xfId="244" applyNumberFormat="1" applyFont="1" applyBorder="1" applyAlignment="1">
      <alignment horizontal="right"/>
      <protection/>
    </xf>
    <xf numFmtId="0" fontId="34" fillId="0" borderId="14" xfId="244" applyFont="1" applyBorder="1">
      <alignment/>
      <protection/>
    </xf>
    <xf numFmtId="1" fontId="34" fillId="0" borderId="14" xfId="244" applyNumberFormat="1" applyFont="1" applyBorder="1">
      <alignment/>
      <protection/>
    </xf>
    <xf numFmtId="4" fontId="34" fillId="0" borderId="14" xfId="244" applyNumberFormat="1" applyFont="1" applyBorder="1" applyAlignment="1">
      <alignment horizontal="right"/>
      <protection/>
    </xf>
    <xf numFmtId="4" fontId="34" fillId="0" borderId="14" xfId="244" applyNumberFormat="1" applyFont="1" applyBorder="1">
      <alignment/>
      <protection/>
    </xf>
    <xf numFmtId="0" fontId="68" fillId="0" borderId="0" xfId="220" applyFont="1">
      <alignment/>
      <protection/>
    </xf>
    <xf numFmtId="169" fontId="1" fillId="0" borderId="0" xfId="220" applyNumberFormat="1" applyFont="1">
      <alignment/>
      <protection/>
    </xf>
    <xf numFmtId="0" fontId="54" fillId="0" borderId="0" xfId="244" applyFont="1" applyAlignment="1">
      <alignment wrapText="1"/>
      <protection/>
    </xf>
    <xf numFmtId="167" fontId="34" fillId="0" borderId="0" xfId="244" applyNumberFormat="1" applyFont="1">
      <alignment/>
      <protection/>
    </xf>
    <xf numFmtId="0" fontId="34" fillId="0" borderId="0" xfId="244" applyFont="1" applyAlignment="1">
      <alignment wrapText="1"/>
      <protection/>
    </xf>
    <xf numFmtId="49" fontId="34" fillId="0" borderId="25" xfId="220" applyNumberFormat="1" applyFont="1" applyBorder="1">
      <alignment/>
      <protection/>
    </xf>
    <xf numFmtId="49" fontId="34" fillId="0" borderId="26" xfId="220" applyNumberFormat="1" applyFont="1" applyBorder="1">
      <alignment/>
      <protection/>
    </xf>
    <xf numFmtId="0" fontId="34" fillId="0" borderId="26" xfId="244" applyFont="1" applyBorder="1" applyAlignment="1">
      <alignment wrapText="1"/>
      <protection/>
    </xf>
    <xf numFmtId="0" fontId="34" fillId="0" borderId="26" xfId="244" applyFont="1" applyBorder="1">
      <alignment/>
      <protection/>
    </xf>
    <xf numFmtId="167" fontId="34" fillId="0" borderId="26" xfId="244" applyNumberFormat="1" applyFont="1" applyBorder="1">
      <alignment/>
      <protection/>
    </xf>
    <xf numFmtId="4" fontId="34" fillId="0" borderId="27" xfId="244" applyNumberFormat="1" applyFont="1" applyBorder="1">
      <alignment/>
      <protection/>
    </xf>
    <xf numFmtId="49" fontId="34" fillId="0" borderId="28" xfId="220" applyNumberFormat="1" applyFont="1" applyBorder="1">
      <alignment/>
      <protection/>
    </xf>
    <xf numFmtId="49" fontId="34" fillId="0" borderId="14" xfId="220" applyNumberFormat="1" applyFont="1" applyBorder="1">
      <alignment/>
      <protection/>
    </xf>
    <xf numFmtId="0" fontId="34" fillId="0" borderId="14" xfId="244" applyFont="1" applyBorder="1" applyAlignment="1">
      <alignment wrapText="1"/>
      <protection/>
    </xf>
    <xf numFmtId="4" fontId="34" fillId="0" borderId="29" xfId="244" applyNumberFormat="1" applyFont="1" applyBorder="1">
      <alignment/>
      <protection/>
    </xf>
    <xf numFmtId="169" fontId="60" fillId="0" borderId="30" xfId="220" applyNumberFormat="1" applyFont="1" applyBorder="1">
      <alignment/>
      <protection/>
    </xf>
    <xf numFmtId="169" fontId="60" fillId="0" borderId="31" xfId="220" applyNumberFormat="1" applyFont="1" applyBorder="1">
      <alignment/>
      <protection/>
    </xf>
    <xf numFmtId="169" fontId="60" fillId="0" borderId="31" xfId="244" applyNumberFormat="1" applyFont="1" applyBorder="1" applyAlignment="1">
      <alignment wrapText="1"/>
      <protection/>
    </xf>
    <xf numFmtId="169" fontId="60" fillId="0" borderId="31" xfId="244" applyNumberFormat="1" applyFont="1" applyBorder="1">
      <alignment/>
      <protection/>
    </xf>
    <xf numFmtId="169" fontId="60" fillId="0" borderId="32" xfId="244" applyNumberFormat="1" applyFont="1" applyBorder="1">
      <alignment/>
      <protection/>
    </xf>
    <xf numFmtId="0" fontId="56" fillId="0" borderId="0" xfId="244" applyFont="1" applyAlignment="1">
      <alignment wrapText="1"/>
      <protection/>
    </xf>
    <xf numFmtId="0" fontId="34" fillId="0" borderId="0" xfId="220" applyFont="1" applyAlignment="1">
      <alignment wrapText="1"/>
      <protection/>
    </xf>
    <xf numFmtId="0" fontId="69" fillId="0" borderId="14" xfId="221" applyFont="1" applyBorder="1">
      <alignment/>
      <protection/>
    </xf>
    <xf numFmtId="4" fontId="69" fillId="0" borderId="14" xfId="220" applyNumberFormat="1" applyFont="1" applyBorder="1" applyAlignment="1" applyProtection="1">
      <alignment horizontal="center" vertical="center"/>
      <protection locked="0"/>
    </xf>
    <xf numFmtId="0" fontId="34" fillId="0" borderId="0" xfId="221" applyFont="1">
      <alignment/>
      <protection/>
    </xf>
    <xf numFmtId="0" fontId="69" fillId="0" borderId="14" xfId="221" applyNumberFormat="1" applyFont="1" applyBorder="1" applyAlignment="1">
      <alignment horizontal="center" vertical="center"/>
      <protection/>
    </xf>
    <xf numFmtId="0" fontId="69" fillId="0" borderId="14" xfId="220" applyNumberFormat="1" applyFont="1" applyBorder="1" applyAlignment="1" applyProtection="1">
      <alignment horizontal="right" vertical="center"/>
      <protection/>
    </xf>
    <xf numFmtId="0" fontId="69" fillId="30" borderId="14" xfId="220" applyNumberFormat="1" applyFont="1" applyFill="1" applyBorder="1" applyAlignment="1" applyProtection="1">
      <alignment horizontal="right" vertical="center"/>
      <protection locked="0"/>
    </xf>
    <xf numFmtId="0" fontId="69" fillId="30" borderId="14" xfId="220" applyNumberFormat="1" applyFont="1" applyFill="1" applyBorder="1" applyAlignment="1" applyProtection="1">
      <alignment horizontal="right" vertical="center"/>
      <protection hidden="1"/>
    </xf>
    <xf numFmtId="0" fontId="69" fillId="0" borderId="14" xfId="220" applyNumberFormat="1" applyFont="1" applyBorder="1" applyAlignment="1">
      <alignment horizontal="right" vertical="center"/>
      <protection/>
    </xf>
    <xf numFmtId="0" fontId="69" fillId="0" borderId="14" xfId="221" applyNumberFormat="1" applyFont="1" applyBorder="1" applyAlignment="1">
      <alignment horizontal="right" vertical="center"/>
      <protection/>
    </xf>
    <xf numFmtId="0" fontId="69" fillId="0" borderId="14" xfId="220" applyFont="1" applyBorder="1">
      <alignment/>
      <protection/>
    </xf>
    <xf numFmtId="0" fontId="56" fillId="0" borderId="14" xfId="221" applyFont="1" applyBorder="1">
      <alignment/>
      <protection/>
    </xf>
    <xf numFmtId="0" fontId="56" fillId="0" borderId="0" xfId="221" applyFont="1">
      <alignment/>
      <protection/>
    </xf>
    <xf numFmtId="0" fontId="70" fillId="30" borderId="14" xfId="220" applyFont="1" applyFill="1" applyBorder="1" applyAlignment="1" applyProtection="1">
      <alignment horizontal="center"/>
      <protection locked="0"/>
    </xf>
    <xf numFmtId="0" fontId="70" fillId="30" borderId="14" xfId="220" applyNumberFormat="1" applyFont="1" applyFill="1" applyBorder="1" applyAlignment="1" applyProtection="1">
      <alignment horizontal="left"/>
      <protection/>
    </xf>
    <xf numFmtId="49" fontId="70" fillId="30" borderId="14" xfId="220" applyNumberFormat="1" applyFont="1" applyFill="1" applyBorder="1" applyAlignment="1" applyProtection="1">
      <alignment horizontal="left"/>
      <protection/>
    </xf>
    <xf numFmtId="0" fontId="70" fillId="0" borderId="14" xfId="221" applyNumberFormat="1" applyFont="1" applyBorder="1" applyAlignment="1">
      <alignment horizontal="center" vertical="center"/>
      <protection/>
    </xf>
    <xf numFmtId="0" fontId="70" fillId="30" borderId="14" xfId="220" applyNumberFormat="1" applyFont="1" applyFill="1" applyBorder="1" applyAlignment="1" applyProtection="1">
      <alignment horizontal="right" vertical="center"/>
      <protection/>
    </xf>
    <xf numFmtId="0" fontId="70" fillId="0" borderId="14" xfId="221" applyNumberFormat="1" applyFont="1" applyBorder="1" applyAlignment="1">
      <alignment horizontal="right" vertical="center"/>
      <protection/>
    </xf>
    <xf numFmtId="0" fontId="70" fillId="0" borderId="14" xfId="220" applyFont="1" applyBorder="1">
      <alignment/>
      <protection/>
    </xf>
    <xf numFmtId="0" fontId="70" fillId="0" borderId="14" xfId="220" applyFont="1" applyBorder="1" applyAlignment="1">
      <alignment horizontal="center"/>
      <protection/>
    </xf>
    <xf numFmtId="0" fontId="70" fillId="0" borderId="14" xfId="220" applyNumberFormat="1" applyFont="1" applyBorder="1">
      <alignment/>
      <protection/>
    </xf>
    <xf numFmtId="0" fontId="1" fillId="0" borderId="0" xfId="220" applyFont="1">
      <alignment/>
      <protection/>
    </xf>
    <xf numFmtId="0" fontId="70" fillId="30" borderId="0" xfId="220" applyFont="1" applyFill="1" applyBorder="1" applyAlignment="1" applyProtection="1">
      <alignment horizontal="center"/>
      <protection locked="0"/>
    </xf>
    <xf numFmtId="0" fontId="70" fillId="30" borderId="0" xfId="220" applyNumberFormat="1" applyFont="1" applyFill="1" applyBorder="1" applyAlignment="1" applyProtection="1">
      <alignment horizontal="left"/>
      <protection/>
    </xf>
    <xf numFmtId="49" fontId="70" fillId="30" borderId="0" xfId="220" applyNumberFormat="1" applyFont="1" applyFill="1" applyBorder="1" applyAlignment="1" applyProtection="1">
      <alignment horizontal="left"/>
      <protection/>
    </xf>
    <xf numFmtId="0" fontId="70" fillId="30" borderId="0" xfId="220" applyFont="1" applyFill="1" applyBorder="1" applyAlignment="1" applyProtection="1">
      <alignment horizontal="center" vertical="center"/>
      <protection/>
    </xf>
    <xf numFmtId="0" fontId="70" fillId="30" borderId="0" xfId="220" applyNumberFormat="1" applyFont="1" applyFill="1" applyBorder="1" applyAlignment="1" applyProtection="1">
      <alignment horizontal="right" vertical="center"/>
      <protection/>
    </xf>
    <xf numFmtId="0" fontId="70" fillId="0" borderId="0" xfId="221" applyNumberFormat="1" applyFont="1" applyBorder="1" applyAlignment="1">
      <alignment horizontal="right" vertical="center"/>
      <protection/>
    </xf>
    <xf numFmtId="0" fontId="70" fillId="0" borderId="0" xfId="220" applyNumberFormat="1" applyFont="1" applyBorder="1">
      <alignment/>
      <protection/>
    </xf>
    <xf numFmtId="0" fontId="70" fillId="0" borderId="0" xfId="220" applyFont="1" applyBorder="1">
      <alignment/>
      <protection/>
    </xf>
    <xf numFmtId="0" fontId="69" fillId="0" borderId="0" xfId="244" applyFont="1" applyBorder="1">
      <alignment/>
      <protection/>
    </xf>
    <xf numFmtId="0" fontId="70" fillId="0" borderId="0" xfId="220" applyFont="1" applyBorder="1" applyAlignment="1">
      <alignment horizontal="center" vertical="center"/>
      <protection/>
    </xf>
    <xf numFmtId="0" fontId="70" fillId="0" borderId="0" xfId="220" applyNumberFormat="1" applyFont="1" applyBorder="1" applyAlignment="1">
      <alignment horizontal="right" vertical="center"/>
      <protection/>
    </xf>
    <xf numFmtId="0" fontId="70" fillId="0" borderId="0" xfId="221" applyNumberFormat="1" applyFont="1" applyBorder="1">
      <alignment/>
      <protection/>
    </xf>
    <xf numFmtId="0" fontId="70" fillId="0" borderId="14" xfId="244" applyFont="1" applyBorder="1">
      <alignment/>
      <protection/>
    </xf>
    <xf numFmtId="0" fontId="70" fillId="0" borderId="14" xfId="244" applyFont="1" applyBorder="1" applyAlignment="1">
      <alignment horizontal="center" vertical="center"/>
      <protection/>
    </xf>
    <xf numFmtId="0" fontId="70" fillId="0" borderId="14" xfId="220" applyNumberFormat="1" applyFont="1" applyBorder="1" applyAlignment="1" applyProtection="1">
      <alignment horizontal="right" vertical="center"/>
      <protection/>
    </xf>
    <xf numFmtId="0" fontId="70" fillId="30" borderId="14" xfId="220" applyNumberFormat="1" applyFont="1" applyFill="1" applyBorder="1" applyAlignment="1" applyProtection="1">
      <alignment horizontal="right" vertical="center"/>
      <protection locked="0"/>
    </xf>
    <xf numFmtId="0" fontId="70" fillId="30" borderId="14" xfId="220" applyNumberFormat="1" applyFont="1" applyFill="1" applyBorder="1" applyAlignment="1" applyProtection="1">
      <alignment horizontal="right" vertical="center"/>
      <protection hidden="1"/>
    </xf>
    <xf numFmtId="0" fontId="70" fillId="0" borderId="14" xfId="220" applyNumberFormat="1" applyFont="1" applyBorder="1" applyAlignment="1">
      <alignment horizontal="right" vertical="center"/>
      <protection/>
    </xf>
    <xf numFmtId="0" fontId="70" fillId="0" borderId="14" xfId="244" applyFont="1" applyBorder="1" applyAlignment="1">
      <alignment horizontal="left"/>
      <protection/>
    </xf>
    <xf numFmtId="0" fontId="70" fillId="0" borderId="14" xfId="221" applyNumberFormat="1" applyFont="1" applyBorder="1">
      <alignment/>
      <protection/>
    </xf>
    <xf numFmtId="0" fontId="70" fillId="0" borderId="14" xfId="220" applyFont="1" applyBorder="1" applyAlignment="1" applyProtection="1">
      <alignment horizontal="left"/>
      <protection/>
    </xf>
    <xf numFmtId="0" fontId="70" fillId="0" borderId="14" xfId="220" applyFont="1" applyBorder="1" applyAlignment="1" applyProtection="1">
      <alignment horizontal="center" vertical="center"/>
      <protection/>
    </xf>
    <xf numFmtId="0" fontId="70" fillId="0" borderId="14" xfId="244" applyNumberFormat="1" applyFont="1" applyBorder="1" applyAlignment="1">
      <alignment horizontal="right" vertical="center"/>
      <protection/>
    </xf>
    <xf numFmtId="0" fontId="70" fillId="0" borderId="14" xfId="244" applyNumberFormat="1" applyFont="1" applyBorder="1">
      <alignment/>
      <protection/>
    </xf>
    <xf numFmtId="0" fontId="70" fillId="0" borderId="14" xfId="244" applyFont="1" applyFill="1" applyBorder="1">
      <alignment/>
      <protection/>
    </xf>
    <xf numFmtId="0" fontId="69" fillId="0" borderId="14" xfId="244" applyFont="1" applyBorder="1">
      <alignment/>
      <protection/>
    </xf>
    <xf numFmtId="0" fontId="70" fillId="0" borderId="14" xfId="220" applyFont="1" applyBorder="1" applyAlignment="1">
      <alignment horizontal="center" vertical="center"/>
      <protection/>
    </xf>
    <xf numFmtId="49" fontId="70" fillId="0" borderId="14" xfId="244" applyNumberFormat="1" applyFont="1" applyBorder="1">
      <alignment/>
      <protection/>
    </xf>
    <xf numFmtId="0" fontId="70" fillId="0" borderId="14" xfId="244" applyFont="1" applyBorder="1" applyAlignment="1">
      <alignment horizontal="center"/>
      <protection/>
    </xf>
    <xf numFmtId="0" fontId="1" fillId="0" borderId="0" xfId="221" applyFont="1">
      <alignment/>
      <protection/>
    </xf>
    <xf numFmtId="0" fontId="70" fillId="0" borderId="14" xfId="221" applyFont="1" applyBorder="1">
      <alignment/>
      <protection/>
    </xf>
    <xf numFmtId="0" fontId="70" fillId="0" borderId="0" xfId="221" applyFont="1" applyBorder="1">
      <alignment/>
      <protection/>
    </xf>
    <xf numFmtId="0" fontId="70" fillId="0" borderId="0" xfId="221" applyNumberFormat="1" applyFont="1" applyBorder="1" applyAlignment="1">
      <alignment horizontal="center" vertical="center"/>
      <protection/>
    </xf>
    <xf numFmtId="0" fontId="70" fillId="0" borderId="0" xfId="221" applyFont="1">
      <alignment/>
      <protection/>
    </xf>
    <xf numFmtId="0" fontId="70" fillId="0" borderId="0" xfId="221" applyNumberFormat="1" applyFont="1" applyAlignment="1">
      <alignment horizontal="center" vertical="center"/>
      <protection/>
    </xf>
    <xf numFmtId="0" fontId="70" fillId="0" borderId="0" xfId="221" applyNumberFormat="1" applyFont="1" applyAlignment="1">
      <alignment horizontal="right" vertical="center"/>
      <protection/>
    </xf>
    <xf numFmtId="0" fontId="70" fillId="0" borderId="0" xfId="221" applyNumberFormat="1" applyFont="1">
      <alignment/>
      <protection/>
    </xf>
    <xf numFmtId="0" fontId="46" fillId="22" borderId="0" xfId="219" applyFont="1" applyFill="1" applyAlignment="1" applyProtection="1">
      <alignment horizontal="left" vertical="top"/>
      <protection/>
    </xf>
    <xf numFmtId="0" fontId="73" fillId="22" borderId="0" xfId="219" applyFont="1" applyFill="1" applyAlignment="1" applyProtection="1">
      <alignment horizontal="left" vertical="center"/>
      <protection/>
    </xf>
    <xf numFmtId="0" fontId="74" fillId="22" borderId="0" xfId="219" applyFont="1" applyFill="1" applyAlignment="1" applyProtection="1">
      <alignment horizontal="left" vertical="center"/>
      <protection/>
    </xf>
    <xf numFmtId="0" fontId="75" fillId="22" borderId="0" xfId="120" applyFont="1" applyFill="1" applyAlignment="1" applyProtection="1">
      <alignment horizontal="left" vertical="center"/>
      <protection/>
    </xf>
    <xf numFmtId="0" fontId="46" fillId="22" borderId="0" xfId="219" applyFont="1" applyFill="1" applyAlignment="1" applyProtection="1">
      <alignment horizontal="left" vertical="top"/>
      <protection locked="0"/>
    </xf>
    <xf numFmtId="0" fontId="46" fillId="22" borderId="0" xfId="219" applyFill="1" applyAlignment="1" applyProtection="1">
      <alignment horizontal="left" vertical="top"/>
      <protection locked="0"/>
    </xf>
    <xf numFmtId="0" fontId="46" fillId="0" borderId="0" xfId="219" applyAlignment="1" applyProtection="1">
      <alignment horizontal="left" vertical="top"/>
      <protection locked="0"/>
    </xf>
    <xf numFmtId="0" fontId="46" fillId="0" borderId="0" xfId="219" applyFont="1" applyAlignment="1" applyProtection="1">
      <alignment horizontal="left" vertical="top"/>
      <protection locked="0"/>
    </xf>
    <xf numFmtId="0" fontId="46" fillId="0" borderId="33" xfId="219" applyBorder="1" applyAlignment="1" applyProtection="1">
      <alignment horizontal="left" vertical="top"/>
      <protection locked="0"/>
    </xf>
    <xf numFmtId="0" fontId="46" fillId="0" borderId="34" xfId="219" applyBorder="1" applyAlignment="1" applyProtection="1">
      <alignment horizontal="left" vertical="top"/>
      <protection locked="0"/>
    </xf>
    <xf numFmtId="0" fontId="46" fillId="0" borderId="35" xfId="219" applyBorder="1" applyAlignment="1" applyProtection="1">
      <alignment horizontal="left" vertical="top"/>
      <protection locked="0"/>
    </xf>
    <xf numFmtId="0" fontId="46" fillId="0" borderId="36" xfId="219" applyBorder="1" applyAlignment="1" applyProtection="1">
      <alignment horizontal="left" vertical="top"/>
      <protection locked="0"/>
    </xf>
    <xf numFmtId="0" fontId="46" fillId="0" borderId="37" xfId="219" applyBorder="1" applyAlignment="1" applyProtection="1">
      <alignment horizontal="left" vertical="top"/>
      <protection locked="0"/>
    </xf>
    <xf numFmtId="0" fontId="76" fillId="0" borderId="0" xfId="219" applyFont="1" applyAlignment="1" applyProtection="1">
      <alignment horizontal="left" vertical="center"/>
      <protection locked="0"/>
    </xf>
    <xf numFmtId="0" fontId="46" fillId="0" borderId="0" xfId="219" applyFont="1" applyAlignment="1" applyProtection="1">
      <alignment horizontal="left" vertical="center"/>
      <protection locked="0"/>
    </xf>
    <xf numFmtId="0" fontId="46" fillId="0" borderId="36" xfId="219" applyBorder="1" applyAlignment="1" applyProtection="1">
      <alignment horizontal="left" vertical="center"/>
      <protection locked="0"/>
    </xf>
    <xf numFmtId="0" fontId="78" fillId="0" borderId="0" xfId="219" applyFont="1" applyAlignment="1" applyProtection="1">
      <alignment horizontal="left" vertical="center"/>
      <protection locked="0"/>
    </xf>
    <xf numFmtId="0" fontId="46" fillId="0" borderId="37" xfId="219" applyBorder="1" applyAlignment="1" applyProtection="1">
      <alignment horizontal="left" vertical="center"/>
      <protection locked="0"/>
    </xf>
    <xf numFmtId="0" fontId="79" fillId="0" borderId="0" xfId="219" applyFont="1" applyAlignment="1" applyProtection="1">
      <alignment horizontal="left" vertical="center"/>
      <protection locked="0"/>
    </xf>
    <xf numFmtId="0" fontId="80" fillId="0" borderId="0" xfId="219" applyFont="1" applyAlignment="1" applyProtection="1">
      <alignment horizontal="left" vertical="center"/>
      <protection locked="0"/>
    </xf>
    <xf numFmtId="0" fontId="46" fillId="0" borderId="36" xfId="219" applyBorder="1" applyAlignment="1" applyProtection="1">
      <alignment horizontal="left" vertical="center" wrapText="1"/>
      <protection locked="0"/>
    </xf>
    <xf numFmtId="0" fontId="46" fillId="0" borderId="0" xfId="219" applyFont="1" applyAlignment="1" applyProtection="1">
      <alignment horizontal="left" vertical="center" wrapText="1"/>
      <protection locked="0"/>
    </xf>
    <xf numFmtId="0" fontId="46" fillId="0" borderId="37" xfId="219" applyBorder="1" applyAlignment="1" applyProtection="1">
      <alignment horizontal="left" vertical="center" wrapText="1"/>
      <protection locked="0"/>
    </xf>
    <xf numFmtId="0" fontId="46" fillId="0" borderId="38" xfId="219" applyBorder="1" applyAlignment="1" applyProtection="1">
      <alignment horizontal="left" vertical="center"/>
      <protection locked="0"/>
    </xf>
    <xf numFmtId="0" fontId="81" fillId="0" borderId="0" xfId="219" applyFont="1" applyAlignment="1" applyProtection="1">
      <alignment horizontal="left" vertical="center"/>
      <protection locked="0"/>
    </xf>
    <xf numFmtId="0" fontId="83" fillId="0" borderId="0" xfId="219" applyFont="1" applyAlignment="1" applyProtection="1">
      <alignment horizontal="left" vertical="center"/>
      <protection locked="0"/>
    </xf>
    <xf numFmtId="171" fontId="83" fillId="0" borderId="0" xfId="219" applyNumberFormat="1" applyFont="1" applyAlignment="1" applyProtection="1">
      <alignment horizontal="right" vertical="center"/>
      <protection locked="0"/>
    </xf>
    <xf numFmtId="0" fontId="83" fillId="0" borderId="0" xfId="219" applyFont="1" applyAlignment="1" applyProtection="1">
      <alignment horizontal="right" vertical="center"/>
      <protection locked="0"/>
    </xf>
    <xf numFmtId="0" fontId="46" fillId="20" borderId="0" xfId="219" applyFill="1" applyAlignment="1" applyProtection="1">
      <alignment horizontal="left" vertical="center"/>
      <protection locked="0"/>
    </xf>
    <xf numFmtId="0" fontId="78" fillId="20" borderId="39" xfId="219" applyFont="1" applyFill="1" applyBorder="1" applyAlignment="1" applyProtection="1">
      <alignment horizontal="left" vertical="center"/>
      <protection locked="0"/>
    </xf>
    <xf numFmtId="0" fontId="46" fillId="20" borderId="40" xfId="219" applyFill="1" applyBorder="1" applyAlignment="1" applyProtection="1">
      <alignment horizontal="left" vertical="center"/>
      <protection locked="0"/>
    </xf>
    <xf numFmtId="0" fontId="78" fillId="20" borderId="40" xfId="219" applyFont="1" applyFill="1" applyBorder="1" applyAlignment="1" applyProtection="1">
      <alignment horizontal="right" vertical="center"/>
      <protection locked="0"/>
    </xf>
    <xf numFmtId="0" fontId="78" fillId="20" borderId="40" xfId="219" applyFont="1" applyFill="1" applyBorder="1" applyAlignment="1" applyProtection="1">
      <alignment horizontal="center" vertical="center"/>
      <protection locked="0"/>
    </xf>
    <xf numFmtId="0" fontId="46" fillId="20" borderId="37" xfId="219" applyFill="1" applyBorder="1" applyAlignment="1" applyProtection="1">
      <alignment horizontal="left" vertical="center"/>
      <protection locked="0"/>
    </xf>
    <xf numFmtId="0" fontId="46" fillId="0" borderId="41" xfId="219" applyBorder="1" applyAlignment="1" applyProtection="1">
      <alignment horizontal="left" vertical="center"/>
      <protection locked="0"/>
    </xf>
    <xf numFmtId="0" fontId="46" fillId="0" borderId="42" xfId="219" applyBorder="1" applyAlignment="1" applyProtection="1">
      <alignment horizontal="left" vertical="center"/>
      <protection locked="0"/>
    </xf>
    <xf numFmtId="0" fontId="46" fillId="0" borderId="43" xfId="219" applyBorder="1" applyAlignment="1" applyProtection="1">
      <alignment horizontal="left" vertical="center"/>
      <protection locked="0"/>
    </xf>
    <xf numFmtId="0" fontId="46" fillId="0" borderId="33" xfId="219" applyBorder="1" applyAlignment="1" applyProtection="1">
      <alignment horizontal="left" vertical="center"/>
      <protection locked="0"/>
    </xf>
    <xf numFmtId="0" fontId="46" fillId="0" borderId="34" xfId="219" applyBorder="1" applyAlignment="1" applyProtection="1">
      <alignment horizontal="left" vertical="center"/>
      <protection locked="0"/>
    </xf>
    <xf numFmtId="0" fontId="46" fillId="0" borderId="35" xfId="219" applyBorder="1" applyAlignment="1" applyProtection="1">
      <alignment horizontal="left" vertical="center"/>
      <protection locked="0"/>
    </xf>
    <xf numFmtId="0" fontId="82" fillId="0" borderId="0" xfId="219" applyFont="1" applyAlignment="1" applyProtection="1">
      <alignment horizontal="left" vertical="center"/>
      <protection locked="0"/>
    </xf>
    <xf numFmtId="0" fontId="84" fillId="0" borderId="36" xfId="219" applyFont="1" applyBorder="1" applyAlignment="1" applyProtection="1">
      <alignment horizontal="left" vertical="center"/>
      <protection locked="0"/>
    </xf>
    <xf numFmtId="0" fontId="85" fillId="0" borderId="0" xfId="219" applyFont="1" applyAlignment="1" applyProtection="1">
      <alignment horizontal="left" vertical="center"/>
      <protection locked="0"/>
    </xf>
    <xf numFmtId="0" fontId="84" fillId="0" borderId="0" xfId="219" applyFont="1" applyAlignment="1" applyProtection="1">
      <alignment horizontal="left" vertical="center"/>
      <protection locked="0"/>
    </xf>
    <xf numFmtId="0" fontId="84" fillId="0" borderId="37" xfId="219" applyFont="1" applyBorder="1" applyAlignment="1" applyProtection="1">
      <alignment horizontal="left" vertical="center"/>
      <protection locked="0"/>
    </xf>
    <xf numFmtId="0" fontId="87" fillId="0" borderId="36" xfId="219" applyFont="1" applyBorder="1" applyAlignment="1" applyProtection="1">
      <alignment horizontal="left" vertical="center"/>
      <protection locked="0"/>
    </xf>
    <xf numFmtId="0" fontId="73" fillId="0" borderId="0" xfId="219" applyFont="1" applyAlignment="1" applyProtection="1">
      <alignment horizontal="left" vertical="center"/>
      <protection locked="0"/>
    </xf>
    <xf numFmtId="0" fontId="87" fillId="0" borderId="0" xfId="219" applyFont="1" applyAlignment="1" applyProtection="1">
      <alignment horizontal="left" vertical="center"/>
      <protection locked="0"/>
    </xf>
    <xf numFmtId="0" fontId="87" fillId="0" borderId="37" xfId="219" applyFont="1" applyBorder="1" applyAlignment="1" applyProtection="1">
      <alignment horizontal="left" vertical="center"/>
      <protection locked="0"/>
    </xf>
    <xf numFmtId="0" fontId="46" fillId="0" borderId="36" xfId="219" applyBorder="1" applyAlignment="1" applyProtection="1">
      <alignment horizontal="center" vertical="center" wrapText="1"/>
      <protection locked="0"/>
    </xf>
    <xf numFmtId="0" fontId="80" fillId="20" borderId="44" xfId="219" applyFont="1" applyFill="1" applyBorder="1" applyAlignment="1" applyProtection="1">
      <alignment horizontal="center" vertical="center" wrapText="1"/>
      <protection locked="0"/>
    </xf>
    <xf numFmtId="0" fontId="80" fillId="20" borderId="45" xfId="219" applyFont="1" applyFill="1" applyBorder="1" applyAlignment="1" applyProtection="1">
      <alignment horizontal="center" vertical="center" wrapText="1"/>
      <protection locked="0"/>
    </xf>
    <xf numFmtId="0" fontId="80" fillId="20" borderId="46" xfId="219" applyFont="1" applyFill="1" applyBorder="1" applyAlignment="1" applyProtection="1">
      <alignment horizontal="center" vertical="center" wrapText="1"/>
      <protection locked="0"/>
    </xf>
    <xf numFmtId="0" fontId="79" fillId="0" borderId="44" xfId="219" applyFont="1" applyBorder="1" applyAlignment="1" applyProtection="1">
      <alignment horizontal="center" vertical="center" wrapText="1"/>
      <protection locked="0"/>
    </xf>
    <xf numFmtId="0" fontId="79" fillId="0" borderId="45" xfId="219" applyFont="1" applyBorder="1" applyAlignment="1" applyProtection="1">
      <alignment horizontal="center" vertical="center" wrapText="1"/>
      <protection locked="0"/>
    </xf>
    <xf numFmtId="0" fontId="79" fillId="0" borderId="46" xfId="219" applyFont="1" applyBorder="1" applyAlignment="1" applyProtection="1">
      <alignment horizontal="center" vertical="center" wrapText="1"/>
      <protection locked="0"/>
    </xf>
    <xf numFmtId="0" fontId="46" fillId="0" borderId="0" xfId="219" applyFont="1" applyAlignment="1" applyProtection="1">
      <alignment horizontal="center" vertical="center" wrapText="1"/>
      <protection locked="0"/>
    </xf>
    <xf numFmtId="0" fontId="46" fillId="0" borderId="47" xfId="219" applyBorder="1" applyAlignment="1" applyProtection="1">
      <alignment horizontal="left" vertical="center"/>
      <protection locked="0"/>
    </xf>
    <xf numFmtId="173" fontId="88" fillId="0" borderId="38" xfId="219" applyNumberFormat="1" applyFont="1" applyBorder="1" applyAlignment="1" applyProtection="1">
      <alignment horizontal="right"/>
      <protection locked="0"/>
    </xf>
    <xf numFmtId="173" fontId="88" fillId="0" borderId="48" xfId="219" applyNumberFormat="1" applyFont="1" applyBorder="1" applyAlignment="1" applyProtection="1">
      <alignment horizontal="right"/>
      <protection locked="0"/>
    </xf>
    <xf numFmtId="170" fontId="89" fillId="0" borderId="0" xfId="219" applyNumberFormat="1" applyFont="1" applyAlignment="1" applyProtection="1">
      <alignment horizontal="right" vertical="center"/>
      <protection locked="0"/>
    </xf>
    <xf numFmtId="0" fontId="86" fillId="0" borderId="36" xfId="219" applyFont="1" applyBorder="1" applyAlignment="1" applyProtection="1">
      <alignment horizontal="left"/>
      <protection locked="0"/>
    </xf>
    <xf numFmtId="0" fontId="46" fillId="0" borderId="0" xfId="219" applyFont="1" applyAlignment="1" applyProtection="1">
      <alignment horizontal="left"/>
      <protection locked="0"/>
    </xf>
    <xf numFmtId="0" fontId="84" fillId="0" borderId="0" xfId="219" applyFont="1" applyAlignment="1" applyProtection="1">
      <alignment horizontal="left"/>
      <protection locked="0"/>
    </xf>
    <xf numFmtId="0" fontId="86" fillId="0" borderId="0" xfId="219" applyFont="1" applyAlignment="1" applyProtection="1">
      <alignment horizontal="left"/>
      <protection locked="0"/>
    </xf>
    <xf numFmtId="0" fontId="86" fillId="0" borderId="49" xfId="219" applyFont="1" applyBorder="1" applyAlignment="1" applyProtection="1">
      <alignment horizontal="left"/>
      <protection locked="0"/>
    </xf>
    <xf numFmtId="173" fontId="86" fillId="0" borderId="0" xfId="219" applyNumberFormat="1" applyFont="1" applyAlignment="1" applyProtection="1">
      <alignment horizontal="right"/>
      <protection locked="0"/>
    </xf>
    <xf numFmtId="173" fontId="86" fillId="0" borderId="50" xfId="219" applyNumberFormat="1" applyFont="1" applyBorder="1" applyAlignment="1" applyProtection="1">
      <alignment horizontal="right"/>
      <protection locked="0"/>
    </xf>
    <xf numFmtId="170" fontId="86" fillId="0" borderId="0" xfId="219" applyNumberFormat="1" applyFont="1" applyAlignment="1" applyProtection="1">
      <alignment horizontal="right" vertical="center"/>
      <protection locked="0"/>
    </xf>
    <xf numFmtId="0" fontId="87" fillId="0" borderId="0" xfId="219" applyFont="1" applyAlignment="1" applyProtection="1">
      <alignment horizontal="left"/>
      <protection locked="0"/>
    </xf>
    <xf numFmtId="0" fontId="46" fillId="0" borderId="51" xfId="219" applyFont="1" applyBorder="1" applyAlignment="1" applyProtection="1">
      <alignment horizontal="center" vertical="center"/>
      <protection locked="0"/>
    </xf>
    <xf numFmtId="49" fontId="46" fillId="0" borderId="51" xfId="219" applyNumberFormat="1" applyFont="1" applyBorder="1" applyAlignment="1" applyProtection="1">
      <alignment horizontal="left" vertical="center" wrapText="1"/>
      <protection locked="0"/>
    </xf>
    <xf numFmtId="0" fontId="46" fillId="0" borderId="51" xfId="219" applyFont="1" applyBorder="1" applyAlignment="1" applyProtection="1">
      <alignment horizontal="left" vertical="center" wrapText="1"/>
      <protection locked="0"/>
    </xf>
    <xf numFmtId="0" fontId="46" fillId="0" borderId="51" xfId="219" applyFont="1" applyBorder="1" applyAlignment="1" applyProtection="1">
      <alignment horizontal="center" vertical="center" wrapText="1"/>
      <protection locked="0"/>
    </xf>
    <xf numFmtId="174" fontId="46" fillId="0" borderId="51" xfId="219" applyNumberFormat="1" applyFont="1" applyBorder="1" applyAlignment="1" applyProtection="1">
      <alignment horizontal="right" vertical="center"/>
      <protection locked="0"/>
    </xf>
    <xf numFmtId="0" fontId="83" fillId="0" borderId="51" xfId="219" applyFont="1" applyBorder="1" applyAlignment="1" applyProtection="1">
      <alignment horizontal="left" vertical="center" wrapText="1"/>
      <protection locked="0"/>
    </xf>
    <xf numFmtId="0" fontId="83" fillId="0" borderId="0" xfId="219" applyFont="1" applyAlignment="1" applyProtection="1">
      <alignment horizontal="center" vertical="center" wrapText="1"/>
      <protection locked="0"/>
    </xf>
    <xf numFmtId="173" fontId="83" fillId="0" borderId="0" xfId="219" applyNumberFormat="1" applyFont="1" applyAlignment="1" applyProtection="1">
      <alignment horizontal="right" vertical="center"/>
      <protection locked="0"/>
    </xf>
    <xf numFmtId="173" fontId="83" fillId="0" borderId="50" xfId="219" applyNumberFormat="1" applyFont="1" applyBorder="1" applyAlignment="1" applyProtection="1">
      <alignment horizontal="right" vertical="center"/>
      <protection locked="0"/>
    </xf>
    <xf numFmtId="170" fontId="46" fillId="0" borderId="0" xfId="219" applyNumberFormat="1" applyFont="1" applyAlignment="1" applyProtection="1">
      <alignment horizontal="right" vertical="center"/>
      <protection locked="0"/>
    </xf>
    <xf numFmtId="0" fontId="46" fillId="0" borderId="49" xfId="219" applyBorder="1" applyAlignment="1" applyProtection="1">
      <alignment horizontal="left" vertical="center"/>
      <protection locked="0"/>
    </xf>
    <xf numFmtId="0" fontId="46" fillId="0" borderId="50" xfId="219" applyBorder="1" applyAlignment="1" applyProtection="1">
      <alignment horizontal="left" vertical="center"/>
      <protection locked="0"/>
    </xf>
    <xf numFmtId="0" fontId="91" fillId="0" borderId="36" xfId="219" applyFont="1" applyBorder="1" applyAlignment="1" applyProtection="1">
      <alignment horizontal="left" vertical="center"/>
      <protection locked="0"/>
    </xf>
    <xf numFmtId="0" fontId="91" fillId="0" borderId="0" xfId="219" applyFont="1" applyAlignment="1" applyProtection="1">
      <alignment horizontal="left" vertical="center"/>
      <protection locked="0"/>
    </xf>
    <xf numFmtId="0" fontId="91" fillId="0" borderId="0" xfId="219" applyFont="1" applyAlignment="1" applyProtection="1">
      <alignment horizontal="left" vertical="center" wrapText="1"/>
      <protection locked="0"/>
    </xf>
    <xf numFmtId="174" fontId="91" fillId="0" borderId="0" xfId="219" applyNumberFormat="1" applyFont="1" applyAlignment="1" applyProtection="1">
      <alignment horizontal="right" vertical="center"/>
      <protection locked="0"/>
    </xf>
    <xf numFmtId="0" fontId="91" fillId="0" borderId="49" xfId="219" applyFont="1" applyBorder="1" applyAlignment="1" applyProtection="1">
      <alignment horizontal="left" vertical="center"/>
      <protection locked="0"/>
    </xf>
    <xf numFmtId="0" fontId="91" fillId="0" borderId="50" xfId="219" applyFont="1" applyBorder="1" applyAlignment="1" applyProtection="1">
      <alignment horizontal="left" vertical="center"/>
      <protection locked="0"/>
    </xf>
    <xf numFmtId="0" fontId="92" fillId="0" borderId="36" xfId="219" applyFont="1" applyBorder="1" applyAlignment="1" applyProtection="1">
      <alignment horizontal="left" vertical="center"/>
      <protection locked="0"/>
    </xf>
    <xf numFmtId="0" fontId="92" fillId="0" borderId="0" xfId="219" applyFont="1" applyAlignment="1" applyProtection="1">
      <alignment horizontal="left" vertical="center"/>
      <protection locked="0"/>
    </xf>
    <xf numFmtId="0" fontId="92" fillId="0" borderId="0" xfId="219" applyFont="1" applyAlignment="1" applyProtection="1">
      <alignment horizontal="left" vertical="center" wrapText="1"/>
      <protection locked="0"/>
    </xf>
    <xf numFmtId="0" fontId="92" fillId="0" borderId="49" xfId="219" applyFont="1" applyBorder="1" applyAlignment="1" applyProtection="1">
      <alignment horizontal="left" vertical="center"/>
      <protection locked="0"/>
    </xf>
    <xf numFmtId="0" fontId="92" fillId="0" borderId="50" xfId="219" applyFont="1" applyBorder="1" applyAlignment="1" applyProtection="1">
      <alignment horizontal="left" vertical="center"/>
      <protection locked="0"/>
    </xf>
    <xf numFmtId="0" fontId="93" fillId="0" borderId="36" xfId="219" applyFont="1" applyBorder="1" applyAlignment="1" applyProtection="1">
      <alignment horizontal="left" vertical="center"/>
      <protection locked="0"/>
    </xf>
    <xf numFmtId="0" fontId="93" fillId="0" borderId="0" xfId="219" applyFont="1" applyAlignment="1" applyProtection="1">
      <alignment horizontal="left" vertical="center"/>
      <protection locked="0"/>
    </xf>
    <xf numFmtId="174" fontId="93" fillId="0" borderId="0" xfId="219" applyNumberFormat="1" applyFont="1" applyAlignment="1" applyProtection="1">
      <alignment horizontal="right" vertical="center"/>
      <protection locked="0"/>
    </xf>
    <xf numFmtId="0" fontId="93" fillId="0" borderId="49" xfId="219" applyFont="1" applyBorder="1" applyAlignment="1" applyProtection="1">
      <alignment horizontal="left" vertical="center"/>
      <protection locked="0"/>
    </xf>
    <xf numFmtId="0" fontId="93" fillId="0" borderId="50" xfId="219" applyFont="1" applyBorder="1" applyAlignment="1" applyProtection="1">
      <alignment horizontal="left" vertical="center"/>
      <protection locked="0"/>
    </xf>
    <xf numFmtId="0" fontId="94" fillId="0" borderId="51" xfId="219" applyFont="1" applyBorder="1" applyAlignment="1" applyProtection="1">
      <alignment horizontal="center" vertical="center"/>
      <protection locked="0"/>
    </xf>
    <xf numFmtId="49" fontId="94" fillId="0" borderId="51" xfId="219" applyNumberFormat="1" applyFont="1" applyBorder="1" applyAlignment="1" applyProtection="1">
      <alignment horizontal="left" vertical="center" wrapText="1"/>
      <protection locked="0"/>
    </xf>
    <xf numFmtId="0" fontId="94" fillId="0" borderId="51" xfId="219" applyFont="1" applyBorder="1" applyAlignment="1" applyProtection="1">
      <alignment horizontal="center" vertical="center" wrapText="1"/>
      <protection locked="0"/>
    </xf>
    <xf numFmtId="174" fontId="94" fillId="0" borderId="51" xfId="219" applyNumberFormat="1" applyFont="1" applyBorder="1" applyAlignment="1" applyProtection="1">
      <alignment horizontal="right" vertical="center"/>
      <protection locked="0"/>
    </xf>
    <xf numFmtId="0" fontId="96" fillId="0" borderId="36" xfId="219" applyFont="1" applyBorder="1" applyAlignment="1" applyProtection="1">
      <alignment horizontal="left" vertical="center"/>
      <protection locked="0"/>
    </xf>
    <xf numFmtId="0" fontId="96" fillId="0" borderId="0" xfId="219" applyFont="1" applyAlignment="1" applyProtection="1">
      <alignment horizontal="left" vertical="center"/>
      <protection locked="0"/>
    </xf>
    <xf numFmtId="174" fontId="96" fillId="0" borderId="0" xfId="219" applyNumberFormat="1" applyFont="1" applyAlignment="1" applyProtection="1">
      <alignment horizontal="right" vertical="center"/>
      <protection locked="0"/>
    </xf>
    <xf numFmtId="0" fontId="96" fillId="0" borderId="49" xfId="219" applyFont="1" applyBorder="1" applyAlignment="1" applyProtection="1">
      <alignment horizontal="left" vertical="center"/>
      <protection locked="0"/>
    </xf>
    <xf numFmtId="0" fontId="96" fillId="0" borderId="50" xfId="219" applyFont="1" applyBorder="1" applyAlignment="1" applyProtection="1">
      <alignment horizontal="left" vertical="center"/>
      <protection locked="0"/>
    </xf>
    <xf numFmtId="0" fontId="91" fillId="0" borderId="52" xfId="219" applyFont="1" applyBorder="1" applyAlignment="1" applyProtection="1">
      <alignment horizontal="left" vertical="center"/>
      <protection locked="0"/>
    </xf>
    <xf numFmtId="0" fontId="91" fillId="0" borderId="53" xfId="219" applyFont="1" applyBorder="1" applyAlignment="1" applyProtection="1">
      <alignment horizontal="left" vertical="center"/>
      <protection locked="0"/>
    </xf>
    <xf numFmtId="0" fontId="91" fillId="0" borderId="54" xfId="219" applyFont="1" applyBorder="1" applyAlignment="1" applyProtection="1">
      <alignment horizontal="left" vertical="center"/>
      <protection locked="0"/>
    </xf>
    <xf numFmtId="49" fontId="60" fillId="0" borderId="55" xfId="223" applyNumberFormat="1" applyFont="1" applyFill="1" applyBorder="1" applyAlignment="1">
      <alignment horizontal="center" wrapText="1"/>
      <protection/>
    </xf>
    <xf numFmtId="4" fontId="98" fillId="0" borderId="0" xfId="223" applyNumberFormat="1" applyFont="1" applyFill="1" applyBorder="1">
      <alignment/>
      <protection/>
    </xf>
    <xf numFmtId="0" fontId="98" fillId="0" borderId="0" xfId="223" applyFont="1" applyFill="1" applyBorder="1">
      <alignment/>
      <protection/>
    </xf>
    <xf numFmtId="0" fontId="98" fillId="0" borderId="0" xfId="223" applyFont="1" applyFill="1" applyBorder="1" applyAlignment="1">
      <alignment horizontal="center"/>
      <protection/>
    </xf>
    <xf numFmtId="49" fontId="60" fillId="0" borderId="56" xfId="223" applyNumberFormat="1" applyFont="1" applyFill="1" applyBorder="1" applyAlignment="1">
      <alignment horizontal="center" vertical="top" wrapText="1"/>
      <protection/>
    </xf>
    <xf numFmtId="49" fontId="60" fillId="0" borderId="56" xfId="223" applyNumberFormat="1" applyFont="1" applyFill="1" applyBorder="1" applyAlignment="1">
      <alignment horizontal="center" vertical="center" wrapText="1"/>
      <protection/>
    </xf>
    <xf numFmtId="49" fontId="60" fillId="0" borderId="57" xfId="223" applyNumberFormat="1" applyFont="1" applyFill="1" applyBorder="1" applyAlignment="1">
      <alignment horizontal="center" vertical="center" wrapText="1"/>
      <protection/>
    </xf>
    <xf numFmtId="49" fontId="99" fillId="30" borderId="58" xfId="223" applyNumberFormat="1" applyFont="1" applyFill="1" applyBorder="1" applyAlignment="1" applyProtection="1">
      <alignment horizontal="center" vertical="top"/>
      <protection/>
    </xf>
    <xf numFmtId="49" fontId="99" fillId="30" borderId="59" xfId="223" applyNumberFormat="1" applyFont="1" applyFill="1" applyBorder="1" applyAlignment="1" applyProtection="1">
      <alignment horizontal="center" vertical="top"/>
      <protection/>
    </xf>
    <xf numFmtId="49" fontId="99" fillId="30" borderId="59" xfId="223" applyNumberFormat="1" applyFont="1" applyFill="1" applyBorder="1" applyAlignment="1" applyProtection="1">
      <alignment horizontal="left" vertical="top"/>
      <protection/>
    </xf>
    <xf numFmtId="0" fontId="99" fillId="30" borderId="59" xfId="223" applyFont="1" applyFill="1" applyBorder="1" applyAlignment="1" applyProtection="1">
      <alignment horizontal="right" vertical="top"/>
      <protection/>
    </xf>
    <xf numFmtId="0" fontId="99" fillId="30" borderId="60" xfId="223" applyFont="1" applyFill="1" applyBorder="1" applyAlignment="1" applyProtection="1">
      <alignment horizontal="right" vertical="top"/>
      <protection/>
    </xf>
    <xf numFmtId="4" fontId="99" fillId="30" borderId="0" xfId="223" applyNumberFormat="1" applyFont="1" applyFill="1" applyBorder="1" applyAlignment="1" applyProtection="1">
      <alignment horizontal="right" vertical="top"/>
      <protection/>
    </xf>
    <xf numFmtId="0" fontId="99" fillId="30" borderId="0" xfId="223" applyFont="1" applyFill="1" applyBorder="1" applyAlignment="1" applyProtection="1">
      <alignment horizontal="left"/>
      <protection/>
    </xf>
    <xf numFmtId="0" fontId="100" fillId="0" borderId="0" xfId="223" applyFont="1">
      <alignment/>
      <protection/>
    </xf>
    <xf numFmtId="0" fontId="78" fillId="0" borderId="0" xfId="223" applyFont="1" applyAlignment="1">
      <alignment horizontal="right"/>
      <protection/>
    </xf>
    <xf numFmtId="0" fontId="5" fillId="0" borderId="0" xfId="223" applyFont="1" applyAlignment="1">
      <alignment/>
      <protection/>
    </xf>
    <xf numFmtId="0" fontId="98" fillId="0" borderId="0" xfId="223" applyFont="1" applyFill="1" applyBorder="1" applyAlignment="1">
      <alignment vertical="top"/>
      <protection/>
    </xf>
    <xf numFmtId="49" fontId="101" fillId="0" borderId="61" xfId="223" applyNumberFormat="1" applyFont="1" applyBorder="1" applyAlignment="1" applyProtection="1">
      <alignment horizontal="left" vertical="top" wrapText="1"/>
      <protection locked="0"/>
    </xf>
    <xf numFmtId="49" fontId="101" fillId="0" borderId="0" xfId="223" applyNumberFormat="1" applyFont="1" applyBorder="1" applyAlignment="1" applyProtection="1">
      <alignment horizontal="left" vertical="top" wrapText="1"/>
      <protection locked="0"/>
    </xf>
    <xf numFmtId="49" fontId="101" fillId="0" borderId="62" xfId="223" applyNumberFormat="1" applyFont="1" applyBorder="1" applyAlignment="1" applyProtection="1">
      <alignment horizontal="left" vertical="top" wrapText="1"/>
      <protection locked="0"/>
    </xf>
    <xf numFmtId="4" fontId="102" fillId="30" borderId="0" xfId="223" applyNumberFormat="1" applyFont="1" applyFill="1" applyBorder="1" applyAlignment="1" applyProtection="1">
      <alignment horizontal="right" vertical="top"/>
      <protection/>
    </xf>
    <xf numFmtId="0" fontId="102" fillId="30" borderId="0" xfId="223" applyFont="1" applyFill="1" applyBorder="1" applyAlignment="1" applyProtection="1">
      <alignment horizontal="left"/>
      <protection/>
    </xf>
    <xf numFmtId="0" fontId="98" fillId="0" borderId="0" xfId="223" applyFont="1" applyFill="1" applyBorder="1" applyAlignment="1">
      <alignment horizontal="right" vertical="top"/>
      <protection/>
    </xf>
    <xf numFmtId="49" fontId="98" fillId="0" borderId="28" xfId="223" applyNumberFormat="1" applyFont="1" applyFill="1" applyBorder="1" applyAlignment="1">
      <alignment horizontal="center" vertical="top" wrapText="1"/>
      <protection/>
    </xf>
    <xf numFmtId="0" fontId="98" fillId="0" borderId="14" xfId="223" applyFont="1" applyFill="1" applyBorder="1" applyAlignment="1">
      <alignment vertical="top" wrapText="1"/>
      <protection/>
    </xf>
    <xf numFmtId="0" fontId="98" fillId="0" borderId="14" xfId="223" applyFont="1" applyFill="1" applyBorder="1" applyAlignment="1">
      <alignment horizontal="center" vertical="top" wrapText="1"/>
      <protection/>
    </xf>
    <xf numFmtId="4" fontId="98" fillId="0" borderId="14" xfId="223" applyNumberFormat="1" applyFont="1" applyFill="1" applyBorder="1" applyAlignment="1">
      <alignment horizontal="center" vertical="top"/>
      <protection/>
    </xf>
    <xf numFmtId="4" fontId="98" fillId="0" borderId="29" xfId="223" applyNumberFormat="1" applyFont="1" applyFill="1" applyBorder="1" applyAlignment="1">
      <alignment horizontal="center" vertical="top"/>
      <protection/>
    </xf>
    <xf numFmtId="4" fontId="98" fillId="0" borderId="0" xfId="223" applyNumberFormat="1" applyFont="1" applyFill="1" applyBorder="1" applyAlignment="1">
      <alignment horizontal="right" vertical="top"/>
      <protection/>
    </xf>
    <xf numFmtId="49" fontId="98" fillId="20" borderId="28" xfId="223" applyNumberFormat="1" applyFont="1" applyFill="1" applyBorder="1" applyAlignment="1">
      <alignment horizontal="center" vertical="top" wrapText="1"/>
      <protection/>
    </xf>
    <xf numFmtId="0" fontId="103" fillId="20" borderId="14" xfId="223" applyFont="1" applyFill="1" applyBorder="1" applyAlignment="1">
      <alignment horizontal="center" vertical="center" wrapText="1"/>
      <protection/>
    </xf>
    <xf numFmtId="0" fontId="98" fillId="20" borderId="14" xfId="223" applyFont="1" applyFill="1" applyBorder="1" applyAlignment="1">
      <alignment horizontal="center" vertical="top" wrapText="1"/>
      <protection/>
    </xf>
    <xf numFmtId="4" fontId="98" fillId="20" borderId="14" xfId="223" applyNumberFormat="1" applyFont="1" applyFill="1" applyBorder="1" applyAlignment="1">
      <alignment horizontal="center" vertical="top"/>
      <protection/>
    </xf>
    <xf numFmtId="4" fontId="98" fillId="20" borderId="29" xfId="223" applyNumberFormat="1" applyFont="1" applyFill="1" applyBorder="1" applyAlignment="1">
      <alignment horizontal="center" vertical="top"/>
      <protection/>
    </xf>
    <xf numFmtId="49" fontId="1" fillId="0" borderId="63" xfId="223" applyNumberFormat="1" applyFont="1" applyFill="1" applyBorder="1" applyAlignment="1">
      <alignment horizontal="center" vertical="top" wrapText="1"/>
      <protection/>
    </xf>
    <xf numFmtId="49" fontId="60" fillId="0" borderId="64" xfId="223" applyNumberFormat="1" applyFont="1" applyFill="1" applyBorder="1" applyAlignment="1">
      <alignment horizontal="left" vertical="top"/>
      <protection/>
    </xf>
    <xf numFmtId="49" fontId="60" fillId="0" borderId="64" xfId="223" applyNumberFormat="1" applyFont="1" applyFill="1" applyBorder="1" applyAlignment="1">
      <alignment horizontal="center" vertical="top" wrapText="1"/>
      <protection/>
    </xf>
    <xf numFmtId="49" fontId="60" fillId="0" borderId="64" xfId="223" applyNumberFormat="1" applyFont="1" applyFill="1" applyBorder="1" applyAlignment="1">
      <alignment horizontal="center" vertical="top"/>
      <protection/>
    </xf>
    <xf numFmtId="4" fontId="5" fillId="0" borderId="65" xfId="223" applyNumberFormat="1" applyFont="1" applyFill="1" applyBorder="1" applyAlignment="1">
      <alignment vertical="top" wrapText="1"/>
      <protection/>
    </xf>
    <xf numFmtId="4" fontId="5" fillId="0" borderId="66" xfId="223" applyNumberFormat="1" applyFont="1" applyFill="1" applyBorder="1" applyAlignment="1">
      <alignment vertical="top" wrapText="1"/>
      <protection/>
    </xf>
    <xf numFmtId="49" fontId="1" fillId="0" borderId="64" xfId="223" applyNumberFormat="1" applyFont="1" applyFill="1" applyBorder="1" applyAlignment="1">
      <alignment horizontal="center" vertical="top" wrapText="1"/>
      <protection/>
    </xf>
    <xf numFmtId="0" fontId="104" fillId="0" borderId="64" xfId="218" applyFont="1" applyFill="1" applyBorder="1" applyAlignment="1">
      <alignment horizontal="right" wrapText="1"/>
      <protection/>
    </xf>
    <xf numFmtId="49" fontId="97" fillId="0" borderId="64" xfId="218" applyNumberFormat="1" applyFont="1" applyFill="1" applyBorder="1" applyAlignment="1">
      <alignment horizontal="center" shrinkToFit="1"/>
      <protection/>
    </xf>
    <xf numFmtId="4" fontId="97" fillId="0" borderId="64" xfId="218" applyNumberFormat="1" applyFont="1" applyFill="1" applyBorder="1" applyAlignment="1">
      <alignment horizontal="right"/>
      <protection/>
    </xf>
    <xf numFmtId="4" fontId="5" fillId="0" borderId="64" xfId="223" applyNumberFormat="1" applyFont="1" applyFill="1" applyBorder="1" applyAlignment="1">
      <alignment vertical="top" wrapText="1"/>
      <protection/>
    </xf>
    <xf numFmtId="49" fontId="1" fillId="0" borderId="67" xfId="223" applyNumberFormat="1" applyFont="1" applyFill="1" applyBorder="1" applyAlignment="1">
      <alignment horizontal="center" vertical="top" wrapText="1"/>
      <protection/>
    </xf>
    <xf numFmtId="0" fontId="97" fillId="0" borderId="64" xfId="218" applyFont="1" applyFill="1" applyBorder="1" applyAlignment="1">
      <alignment wrapText="1"/>
      <protection/>
    </xf>
    <xf numFmtId="4" fontId="5" fillId="0" borderId="67" xfId="223" applyNumberFormat="1" applyFont="1" applyFill="1" applyBorder="1" applyAlignment="1">
      <alignment vertical="top" wrapText="1"/>
      <protection/>
    </xf>
    <xf numFmtId="0" fontId="105" fillId="0" borderId="64" xfId="218" applyFont="1" applyFill="1" applyBorder="1" applyAlignment="1">
      <alignment horizontal="right" wrapText="1"/>
      <protection/>
    </xf>
    <xf numFmtId="4" fontId="97" fillId="0" borderId="67" xfId="223" applyNumberFormat="1" applyFont="1" applyFill="1" applyBorder="1" applyAlignment="1">
      <alignment wrapText="1"/>
      <protection/>
    </xf>
    <xf numFmtId="49" fontId="97" fillId="0" borderId="64" xfId="218" applyNumberFormat="1" applyFont="1" applyFill="1" applyBorder="1" applyAlignment="1">
      <alignment horizontal="center" shrinkToFit="1"/>
      <protection/>
    </xf>
    <xf numFmtId="49" fontId="1" fillId="0" borderId="67" xfId="223" applyNumberFormat="1" applyFont="1" applyFill="1" applyBorder="1" applyAlignment="1">
      <alignment horizontal="center" wrapText="1"/>
      <protection/>
    </xf>
    <xf numFmtId="49" fontId="34" fillId="0" borderId="67" xfId="223" applyNumberFormat="1" applyFont="1" applyFill="1" applyBorder="1" applyAlignment="1">
      <alignment horizontal="center"/>
      <protection/>
    </xf>
    <xf numFmtId="4" fontId="97" fillId="0" borderId="67" xfId="223" applyNumberFormat="1" applyFont="1" applyFill="1" applyBorder="1" applyAlignment="1">
      <alignment wrapText="1"/>
      <protection/>
    </xf>
    <xf numFmtId="49" fontId="1" fillId="0" borderId="67" xfId="223" applyNumberFormat="1" applyFont="1" applyFill="1" applyBorder="1" applyAlignment="1">
      <alignment horizontal="center"/>
      <protection/>
    </xf>
    <xf numFmtId="4" fontId="5" fillId="0" borderId="67" xfId="223" applyNumberFormat="1" applyFont="1" applyFill="1" applyBorder="1" applyAlignment="1">
      <alignment wrapText="1"/>
      <protection/>
    </xf>
    <xf numFmtId="0" fontId="105" fillId="0" borderId="64" xfId="218" applyFont="1" applyFill="1" applyBorder="1" applyAlignment="1">
      <alignment horizontal="left" wrapText="1"/>
      <protection/>
    </xf>
    <xf numFmtId="49" fontId="60" fillId="0" borderId="67" xfId="223" applyNumberFormat="1" applyFont="1" applyFill="1" applyBorder="1" applyAlignment="1">
      <alignment horizontal="left" vertical="top"/>
      <protection/>
    </xf>
    <xf numFmtId="0" fontId="98" fillId="0" borderId="68" xfId="223" applyFont="1" applyFill="1" applyBorder="1" applyAlignment="1">
      <alignment horizontal="center"/>
      <protection/>
    </xf>
    <xf numFmtId="0" fontId="106" fillId="0" borderId="68" xfId="223" applyFont="1" applyFill="1" applyBorder="1" applyAlignment="1">
      <alignment horizontal="right"/>
      <protection/>
    </xf>
    <xf numFmtId="0" fontId="106" fillId="0" borderId="68" xfId="223" applyFont="1" applyFill="1" applyBorder="1" applyAlignment="1">
      <alignment horizontal="right" vertical="top"/>
      <protection/>
    </xf>
    <xf numFmtId="49" fontId="98" fillId="31" borderId="69" xfId="223" applyNumberFormat="1" applyFont="1" applyFill="1" applyBorder="1" applyAlignment="1">
      <alignment vertical="center"/>
      <protection/>
    </xf>
    <xf numFmtId="49" fontId="103" fillId="31" borderId="70" xfId="223" applyNumberFormat="1" applyFont="1" applyFill="1" applyBorder="1" applyAlignment="1">
      <alignment vertical="center"/>
      <protection/>
    </xf>
    <xf numFmtId="0" fontId="98" fillId="31" borderId="70" xfId="223" applyFont="1" applyFill="1" applyBorder="1" applyAlignment="1">
      <alignment vertical="center"/>
      <protection/>
    </xf>
    <xf numFmtId="4" fontId="98" fillId="31" borderId="70" xfId="223" applyNumberFormat="1" applyFont="1" applyFill="1" applyBorder="1" applyAlignment="1">
      <alignment horizontal="right" vertical="top"/>
      <protection/>
    </xf>
    <xf numFmtId="4" fontId="103" fillId="31" borderId="71" xfId="223" applyNumberFormat="1" applyFont="1" applyFill="1" applyBorder="1" applyAlignment="1">
      <alignment horizontal="center" vertical="center"/>
      <protection/>
    </xf>
    <xf numFmtId="49" fontId="98" fillId="0" borderId="0" xfId="223" applyNumberFormat="1" applyFont="1" applyFill="1" applyBorder="1">
      <alignment/>
      <protection/>
    </xf>
    <xf numFmtId="0" fontId="106" fillId="0" borderId="0" xfId="223" applyFont="1" applyFill="1" applyBorder="1" applyAlignment="1">
      <alignment horizontal="right"/>
      <protection/>
    </xf>
    <xf numFmtId="0" fontId="106" fillId="0" borderId="0" xfId="223" applyFont="1" applyFill="1" applyBorder="1" applyAlignment="1">
      <alignment horizontal="right" vertical="top"/>
      <protection/>
    </xf>
    <xf numFmtId="0" fontId="106" fillId="0" borderId="0" xfId="223" applyFont="1" applyFill="1" applyBorder="1" applyAlignment="1">
      <alignment horizontal="center"/>
      <protection/>
    </xf>
    <xf numFmtId="0" fontId="106" fillId="0" borderId="0" xfId="223" applyFont="1" applyFill="1" applyBorder="1" applyAlignment="1">
      <alignment horizontal="center" vertical="top"/>
      <protection/>
    </xf>
    <xf numFmtId="0" fontId="34" fillId="0" borderId="64" xfId="182" applyFont="1" applyBorder="1" applyAlignment="1">
      <alignment horizontal="left"/>
      <protection/>
    </xf>
    <xf numFmtId="4" fontId="97" fillId="0" borderId="67" xfId="218" applyNumberFormat="1" applyFont="1" applyFill="1" applyBorder="1" applyAlignment="1">
      <alignment horizontal="right"/>
      <protection/>
    </xf>
    <xf numFmtId="49" fontId="34" fillId="0" borderId="64" xfId="182" applyNumberFormat="1" applyFont="1" applyBorder="1" applyAlignment="1">
      <alignment horizontal="left" wrapText="1"/>
      <protection/>
    </xf>
    <xf numFmtId="0" fontId="34" fillId="0" borderId="64" xfId="182" applyFont="1" applyBorder="1" applyAlignment="1">
      <alignment horizontal="left" wrapText="1"/>
      <protection/>
    </xf>
    <xf numFmtId="49" fontId="34" fillId="0" borderId="67" xfId="223" applyNumberFormat="1" applyFont="1" applyFill="1" applyBorder="1" applyAlignment="1">
      <alignment horizontal="center" wrapText="1"/>
      <protection/>
    </xf>
    <xf numFmtId="0" fontId="5" fillId="0" borderId="14" xfId="165" applyFont="1" applyBorder="1" applyAlignment="1">
      <alignment horizontal="center"/>
      <protection/>
    </xf>
    <xf numFmtId="0" fontId="5" fillId="0" borderId="14" xfId="165" applyFont="1" applyBorder="1" applyAlignment="1">
      <alignment horizontal="center" wrapText="1"/>
      <protection/>
    </xf>
    <xf numFmtId="0" fontId="5" fillId="0" borderId="0" xfId="222">
      <alignment/>
      <protection/>
    </xf>
    <xf numFmtId="0" fontId="107" fillId="0" borderId="14" xfId="165" applyFont="1" applyBorder="1" applyAlignment="1">
      <alignment horizontal="left"/>
      <protection/>
    </xf>
    <xf numFmtId="0" fontId="108" fillId="0" borderId="14" xfId="165" applyFont="1" applyBorder="1" applyAlignment="1">
      <alignment horizontal="left"/>
      <protection/>
    </xf>
    <xf numFmtId="0" fontId="5" fillId="0" borderId="14" xfId="165" applyBorder="1">
      <alignment/>
      <protection/>
    </xf>
    <xf numFmtId="16" fontId="109" fillId="0" borderId="14" xfId="222" applyNumberFormat="1" applyFont="1" applyBorder="1" applyAlignment="1">
      <alignment horizontal="center"/>
      <protection/>
    </xf>
    <xf numFmtId="0" fontId="5" fillId="0" borderId="14" xfId="222" applyFont="1" applyBorder="1" applyAlignment="1">
      <alignment wrapText="1"/>
      <protection/>
    </xf>
    <xf numFmtId="0" fontId="5" fillId="0" borderId="14" xfId="165" applyBorder="1" applyAlignment="1">
      <alignment horizontal="center"/>
      <protection/>
    </xf>
    <xf numFmtId="3" fontId="5" fillId="0" borderId="14" xfId="222" applyNumberFormat="1" applyFont="1" applyBorder="1" applyAlignment="1">
      <alignment horizontal="center"/>
      <protection/>
    </xf>
    <xf numFmtId="49" fontId="109" fillId="0" borderId="14" xfId="222" applyNumberFormat="1" applyFont="1" applyBorder="1" applyAlignment="1">
      <alignment horizontal="center"/>
      <protection/>
    </xf>
    <xf numFmtId="0" fontId="5" fillId="0" borderId="14" xfId="222" applyBorder="1" applyAlignment="1">
      <alignment wrapText="1"/>
      <protection/>
    </xf>
    <xf numFmtId="0" fontId="5" fillId="0" borderId="14" xfId="222" applyBorder="1" applyAlignment="1">
      <alignment horizontal="center"/>
      <protection/>
    </xf>
    <xf numFmtId="0" fontId="5" fillId="0" borderId="14" xfId="222" applyBorder="1">
      <alignment/>
      <protection/>
    </xf>
    <xf numFmtId="0" fontId="5" fillId="0" borderId="14" xfId="222" applyFont="1" applyBorder="1" applyAlignment="1">
      <alignment horizontal="center"/>
      <protection/>
    </xf>
    <xf numFmtId="0" fontId="5" fillId="0" borderId="14" xfId="222" applyBorder="1" applyAlignment="1">
      <alignment horizontal="center" wrapText="1"/>
      <protection/>
    </xf>
    <xf numFmtId="0" fontId="5" fillId="0" borderId="14" xfId="165" applyBorder="1" applyAlignment="1">
      <alignment wrapText="1"/>
      <protection/>
    </xf>
    <xf numFmtId="0" fontId="107" fillId="0" borderId="14" xfId="165" applyFont="1" applyBorder="1" applyAlignment="1">
      <alignment horizontal="center"/>
      <protection/>
    </xf>
    <xf numFmtId="0" fontId="55" fillId="0" borderId="14" xfId="165" applyFont="1" applyBorder="1" applyAlignment="1">
      <alignment horizontal="center"/>
      <protection/>
    </xf>
    <xf numFmtId="0" fontId="1" fillId="0" borderId="14" xfId="165" applyFont="1" applyBorder="1" applyAlignment="1">
      <alignment horizontal="left" wrapText="1"/>
      <protection/>
    </xf>
    <xf numFmtId="0" fontId="111" fillId="0" borderId="14" xfId="165" applyFont="1" applyBorder="1" applyAlignment="1">
      <alignment horizontal="left"/>
      <protection/>
    </xf>
    <xf numFmtId="0" fontId="111" fillId="0" borderId="14" xfId="165" applyFont="1" applyBorder="1" applyAlignment="1">
      <alignment horizontal="center"/>
      <protection/>
    </xf>
    <xf numFmtId="3" fontId="1" fillId="0" borderId="14" xfId="222" applyNumberFormat="1" applyFont="1" applyBorder="1" applyAlignment="1">
      <alignment horizontal="center"/>
      <protection/>
    </xf>
    <xf numFmtId="0" fontId="109" fillId="0" borderId="14" xfId="165" applyFont="1" applyBorder="1" applyAlignment="1">
      <alignment horizontal="center"/>
      <protection/>
    </xf>
    <xf numFmtId="0" fontId="109" fillId="0" borderId="14" xfId="165" applyFont="1" applyBorder="1">
      <alignment/>
      <protection/>
    </xf>
    <xf numFmtId="49" fontId="5" fillId="0" borderId="14" xfId="222" applyNumberFormat="1" applyFont="1" applyBorder="1" applyAlignment="1">
      <alignment horizontal="center"/>
      <protection/>
    </xf>
    <xf numFmtId="49" fontId="109" fillId="0" borderId="14" xfId="165" applyNumberFormat="1" applyFont="1" applyBorder="1" applyAlignment="1">
      <alignment horizontal="center"/>
      <protection/>
    </xf>
    <xf numFmtId="0" fontId="107" fillId="0" borderId="14" xfId="165" applyFont="1" applyBorder="1">
      <alignment/>
      <protection/>
    </xf>
    <xf numFmtId="3" fontId="112" fillId="0" borderId="14" xfId="222" applyNumberFormat="1" applyFont="1" applyBorder="1" applyAlignment="1">
      <alignment horizontal="center"/>
      <protection/>
    </xf>
    <xf numFmtId="0" fontId="5" fillId="0" borderId="0" xfId="222" applyBorder="1">
      <alignment/>
      <protection/>
    </xf>
    <xf numFmtId="49" fontId="109" fillId="0" borderId="0" xfId="222" applyNumberFormat="1" applyFont="1" applyBorder="1" applyAlignment="1">
      <alignment horizontal="center"/>
      <protection/>
    </xf>
    <xf numFmtId="0" fontId="5" fillId="0" borderId="0" xfId="222" applyFont="1" applyBorder="1">
      <alignment/>
      <protection/>
    </xf>
    <xf numFmtId="0" fontId="5" fillId="0" borderId="0" xfId="222" applyFont="1" applyBorder="1" applyAlignment="1">
      <alignment horizontal="center"/>
      <protection/>
    </xf>
    <xf numFmtId="0" fontId="5" fillId="0" borderId="0" xfId="165" applyFont="1" applyBorder="1" applyAlignment="1">
      <alignment horizontal="center"/>
      <protection/>
    </xf>
    <xf numFmtId="3" fontId="5" fillId="0" borderId="0" xfId="222" applyNumberFormat="1" applyFont="1" applyBorder="1" applyAlignment="1">
      <alignment horizontal="center"/>
      <protection/>
    </xf>
    <xf numFmtId="0" fontId="5" fillId="0" borderId="0" xfId="222" applyBorder="1" applyAlignment="1">
      <alignment horizontal="center"/>
      <protection/>
    </xf>
    <xf numFmtId="0" fontId="5" fillId="0" borderId="0" xfId="222" applyFont="1" applyBorder="1" applyAlignment="1">
      <alignment horizontal="center"/>
      <protection/>
    </xf>
    <xf numFmtId="49" fontId="109" fillId="0" borderId="0" xfId="165" applyNumberFormat="1" applyFont="1" applyBorder="1" applyAlignment="1">
      <alignment horizontal="center"/>
      <protection/>
    </xf>
    <xf numFmtId="0" fontId="78" fillId="0" borderId="0" xfId="223" applyFont="1" applyAlignment="1">
      <alignment horizontal="center"/>
      <protection/>
    </xf>
    <xf numFmtId="0" fontId="46" fillId="22" borderId="0" xfId="217" applyFont="1" applyFill="1" applyAlignment="1" applyProtection="1">
      <alignment horizontal="left" vertical="top"/>
      <protection/>
    </xf>
    <xf numFmtId="0" fontId="73" fillId="22" borderId="0" xfId="217" applyFont="1" applyFill="1" applyAlignment="1" applyProtection="1">
      <alignment horizontal="left" vertical="center"/>
      <protection/>
    </xf>
    <xf numFmtId="0" fontId="74" fillId="22" borderId="0" xfId="217" applyFont="1" applyFill="1" applyAlignment="1" applyProtection="1">
      <alignment horizontal="left" vertical="center"/>
      <protection/>
    </xf>
    <xf numFmtId="0" fontId="46" fillId="22" borderId="0" xfId="217" applyFont="1" applyFill="1" applyAlignment="1" applyProtection="1">
      <alignment horizontal="left" vertical="top"/>
      <protection locked="0"/>
    </xf>
    <xf numFmtId="0" fontId="46" fillId="22" borderId="0" xfId="217" applyFill="1" applyAlignment="1" applyProtection="1">
      <alignment horizontal="left" vertical="top"/>
      <protection locked="0"/>
    </xf>
    <xf numFmtId="0" fontId="46" fillId="0" borderId="0" xfId="217" applyAlignment="1" applyProtection="1">
      <alignment horizontal="left" vertical="top"/>
      <protection locked="0"/>
    </xf>
    <xf numFmtId="0" fontId="46" fillId="0" borderId="0" xfId="217" applyFont="1" applyAlignment="1" applyProtection="1">
      <alignment horizontal="left" vertical="top"/>
      <protection locked="0"/>
    </xf>
    <xf numFmtId="0" fontId="46" fillId="0" borderId="33" xfId="217" applyBorder="1" applyAlignment="1" applyProtection="1">
      <alignment horizontal="left" vertical="top"/>
      <protection locked="0"/>
    </xf>
    <xf numFmtId="0" fontId="46" fillId="0" borderId="34" xfId="217" applyBorder="1" applyAlignment="1" applyProtection="1">
      <alignment horizontal="left" vertical="top"/>
      <protection locked="0"/>
    </xf>
    <xf numFmtId="0" fontId="46" fillId="0" borderId="35" xfId="217" applyBorder="1" applyAlignment="1" applyProtection="1">
      <alignment horizontal="left" vertical="top"/>
      <protection locked="0"/>
    </xf>
    <xf numFmtId="0" fontId="46" fillId="0" borderId="36" xfId="217" applyBorder="1" applyAlignment="1" applyProtection="1">
      <alignment horizontal="left" vertical="top"/>
      <protection locked="0"/>
    </xf>
    <xf numFmtId="0" fontId="46" fillId="0" borderId="37" xfId="217" applyBorder="1" applyAlignment="1" applyProtection="1">
      <alignment horizontal="left" vertical="top"/>
      <protection locked="0"/>
    </xf>
    <xf numFmtId="0" fontId="76" fillId="0" borderId="0" xfId="217" applyFont="1" applyAlignment="1" applyProtection="1">
      <alignment horizontal="left" vertical="center"/>
      <protection locked="0"/>
    </xf>
    <xf numFmtId="0" fontId="79" fillId="0" borderId="0" xfId="217" applyFont="1" applyAlignment="1" applyProtection="1">
      <alignment horizontal="left" vertical="center"/>
      <protection locked="0"/>
    </xf>
    <xf numFmtId="0" fontId="46" fillId="0" borderId="0" xfId="217" applyFont="1" applyAlignment="1" applyProtection="1">
      <alignment horizontal="left" vertical="center"/>
      <protection locked="0"/>
    </xf>
    <xf numFmtId="0" fontId="46" fillId="0" borderId="36" xfId="217" applyBorder="1" applyAlignment="1" applyProtection="1">
      <alignment horizontal="left" vertical="center"/>
      <protection locked="0"/>
    </xf>
    <xf numFmtId="0" fontId="78" fillId="0" borderId="0" xfId="217" applyFont="1" applyAlignment="1" applyProtection="1">
      <alignment horizontal="left" vertical="center"/>
      <protection locked="0"/>
    </xf>
    <xf numFmtId="0" fontId="46" fillId="0" borderId="37" xfId="217" applyBorder="1" applyAlignment="1" applyProtection="1">
      <alignment horizontal="left" vertical="center"/>
      <protection locked="0"/>
    </xf>
    <xf numFmtId="0" fontId="80" fillId="0" borderId="0" xfId="217" applyFont="1" applyAlignment="1" applyProtection="1">
      <alignment horizontal="left" vertical="center"/>
      <protection locked="0"/>
    </xf>
    <xf numFmtId="0" fontId="46" fillId="0" borderId="36" xfId="217" applyBorder="1" applyAlignment="1" applyProtection="1">
      <alignment horizontal="left" vertical="center" wrapText="1"/>
      <protection locked="0"/>
    </xf>
    <xf numFmtId="0" fontId="46" fillId="0" borderId="0" xfId="217" applyFont="1" applyAlignment="1" applyProtection="1">
      <alignment horizontal="left" vertical="center" wrapText="1"/>
      <protection locked="0"/>
    </xf>
    <xf numFmtId="0" fontId="46" fillId="0" borderId="37" xfId="217" applyBorder="1" applyAlignment="1" applyProtection="1">
      <alignment horizontal="left" vertical="center" wrapText="1"/>
      <protection locked="0"/>
    </xf>
    <xf numFmtId="0" fontId="46" fillId="0" borderId="38" xfId="217" applyBorder="1" applyAlignment="1" applyProtection="1">
      <alignment horizontal="left" vertical="center"/>
      <protection locked="0"/>
    </xf>
    <xf numFmtId="0" fontId="81" fillId="0" borderId="0" xfId="217" applyFont="1" applyAlignment="1" applyProtection="1">
      <alignment horizontal="left" vertical="center"/>
      <protection locked="0"/>
    </xf>
    <xf numFmtId="0" fontId="83" fillId="0" borderId="0" xfId="217" applyFont="1" applyAlignment="1" applyProtection="1">
      <alignment horizontal="left" vertical="center"/>
      <protection locked="0"/>
    </xf>
    <xf numFmtId="171" fontId="83" fillId="0" borderId="0" xfId="217" applyNumberFormat="1" applyFont="1" applyAlignment="1" applyProtection="1">
      <alignment horizontal="right" vertical="center"/>
      <protection locked="0"/>
    </xf>
    <xf numFmtId="0" fontId="83" fillId="0" borderId="0" xfId="217" applyFont="1" applyAlignment="1" applyProtection="1">
      <alignment horizontal="right" vertical="center"/>
      <protection locked="0"/>
    </xf>
    <xf numFmtId="0" fontId="46" fillId="20" borderId="0" xfId="217" applyFill="1" applyAlignment="1" applyProtection="1">
      <alignment horizontal="left" vertical="center"/>
      <protection locked="0"/>
    </xf>
    <xf numFmtId="0" fontId="78" fillId="20" borderId="39" xfId="217" applyFont="1" applyFill="1" applyBorder="1" applyAlignment="1" applyProtection="1">
      <alignment horizontal="left" vertical="center"/>
      <protection locked="0"/>
    </xf>
    <xf numFmtId="0" fontId="46" fillId="20" borderId="40" xfId="217" applyFill="1" applyBorder="1" applyAlignment="1" applyProtection="1">
      <alignment horizontal="left" vertical="center"/>
      <protection locked="0"/>
    </xf>
    <xf numFmtId="0" fontId="78" fillId="20" borderId="40" xfId="217" applyFont="1" applyFill="1" applyBorder="1" applyAlignment="1" applyProtection="1">
      <alignment horizontal="right" vertical="center"/>
      <protection locked="0"/>
    </xf>
    <xf numFmtId="0" fontId="78" fillId="20" borderId="40" xfId="217" applyFont="1" applyFill="1" applyBorder="1" applyAlignment="1" applyProtection="1">
      <alignment horizontal="center" vertical="center"/>
      <protection locked="0"/>
    </xf>
    <xf numFmtId="0" fontId="46" fillId="20" borderId="37" xfId="217" applyFill="1" applyBorder="1" applyAlignment="1" applyProtection="1">
      <alignment horizontal="left" vertical="center"/>
      <protection locked="0"/>
    </xf>
    <xf numFmtId="0" fontId="46" fillId="0" borderId="41" xfId="217" applyBorder="1" applyAlignment="1" applyProtection="1">
      <alignment horizontal="left" vertical="center"/>
      <protection locked="0"/>
    </xf>
    <xf numFmtId="0" fontId="46" fillId="0" borderId="42" xfId="217" applyBorder="1" applyAlignment="1" applyProtection="1">
      <alignment horizontal="left" vertical="center"/>
      <protection locked="0"/>
    </xf>
    <xf numFmtId="0" fontId="46" fillId="0" borderId="43" xfId="217" applyBorder="1" applyAlignment="1" applyProtection="1">
      <alignment horizontal="left" vertical="center"/>
      <protection locked="0"/>
    </xf>
    <xf numFmtId="0" fontId="46" fillId="0" borderId="33" xfId="217" applyBorder="1" applyAlignment="1" applyProtection="1">
      <alignment horizontal="left" vertical="center"/>
      <protection locked="0"/>
    </xf>
    <xf numFmtId="0" fontId="46" fillId="0" borderId="34" xfId="217" applyBorder="1" applyAlignment="1" applyProtection="1">
      <alignment horizontal="left" vertical="center"/>
      <protection locked="0"/>
    </xf>
    <xf numFmtId="0" fontId="46" fillId="0" borderId="35" xfId="217" applyBorder="1" applyAlignment="1" applyProtection="1">
      <alignment horizontal="left" vertical="center"/>
      <protection locked="0"/>
    </xf>
    <xf numFmtId="0" fontId="82" fillId="0" borderId="0" xfId="217" applyFont="1" applyAlignment="1" applyProtection="1">
      <alignment horizontal="left" vertical="center"/>
      <protection locked="0"/>
    </xf>
    <xf numFmtId="0" fontId="84" fillId="0" borderId="36" xfId="217" applyFont="1" applyBorder="1" applyAlignment="1" applyProtection="1">
      <alignment horizontal="left" vertical="center"/>
      <protection locked="0"/>
    </xf>
    <xf numFmtId="0" fontId="85" fillId="0" borderId="0" xfId="217" applyFont="1" applyAlignment="1" applyProtection="1">
      <alignment horizontal="left" vertical="center"/>
      <protection locked="0"/>
    </xf>
    <xf numFmtId="0" fontId="84" fillId="0" borderId="0" xfId="217" applyFont="1" applyAlignment="1" applyProtection="1">
      <alignment horizontal="left" vertical="center"/>
      <protection locked="0"/>
    </xf>
    <xf numFmtId="0" fontId="84" fillId="0" borderId="37" xfId="217" applyFont="1" applyBorder="1" applyAlignment="1" applyProtection="1">
      <alignment horizontal="left" vertical="center"/>
      <protection locked="0"/>
    </xf>
    <xf numFmtId="0" fontId="87" fillId="0" borderId="36" xfId="217" applyFont="1" applyBorder="1" applyAlignment="1" applyProtection="1">
      <alignment horizontal="left" vertical="center"/>
      <protection locked="0"/>
    </xf>
    <xf numFmtId="0" fontId="73" fillId="0" borderId="0" xfId="217" applyFont="1" applyAlignment="1" applyProtection="1">
      <alignment horizontal="left" vertical="center"/>
      <protection locked="0"/>
    </xf>
    <xf numFmtId="0" fontId="87" fillId="0" borderId="0" xfId="217" applyFont="1" applyAlignment="1" applyProtection="1">
      <alignment horizontal="left" vertical="center"/>
      <protection locked="0"/>
    </xf>
    <xf numFmtId="0" fontId="87" fillId="0" borderId="37" xfId="217" applyFont="1" applyBorder="1" applyAlignment="1" applyProtection="1">
      <alignment horizontal="left" vertical="center"/>
      <protection locked="0"/>
    </xf>
    <xf numFmtId="0" fontId="46" fillId="0" borderId="36" xfId="217" applyBorder="1" applyAlignment="1" applyProtection="1">
      <alignment horizontal="center" vertical="center" wrapText="1"/>
      <protection locked="0"/>
    </xf>
    <xf numFmtId="0" fontId="80" fillId="20" borderId="44" xfId="217" applyFont="1" applyFill="1" applyBorder="1" applyAlignment="1" applyProtection="1">
      <alignment horizontal="center" vertical="center" wrapText="1"/>
      <protection locked="0"/>
    </xf>
    <xf numFmtId="0" fontId="80" fillId="20" borderId="45" xfId="217" applyFont="1" applyFill="1" applyBorder="1" applyAlignment="1" applyProtection="1">
      <alignment horizontal="center" vertical="center" wrapText="1"/>
      <protection locked="0"/>
    </xf>
    <xf numFmtId="0" fontId="80" fillId="20" borderId="46" xfId="217" applyFont="1" applyFill="1" applyBorder="1" applyAlignment="1" applyProtection="1">
      <alignment horizontal="center" vertical="center" wrapText="1"/>
      <protection locked="0"/>
    </xf>
    <xf numFmtId="0" fontId="79" fillId="0" borderId="44" xfId="217" applyFont="1" applyBorder="1" applyAlignment="1" applyProtection="1">
      <alignment horizontal="center" vertical="center" wrapText="1"/>
      <protection locked="0"/>
    </xf>
    <xf numFmtId="0" fontId="79" fillId="0" borderId="45" xfId="217" applyFont="1" applyBorder="1" applyAlignment="1" applyProtection="1">
      <alignment horizontal="center" vertical="center" wrapText="1"/>
      <protection locked="0"/>
    </xf>
    <xf numFmtId="0" fontId="79" fillId="0" borderId="46" xfId="217" applyFont="1" applyBorder="1" applyAlignment="1" applyProtection="1">
      <alignment horizontal="center" vertical="center" wrapText="1"/>
      <protection locked="0"/>
    </xf>
    <xf numFmtId="0" fontId="46" fillId="0" borderId="0" xfId="217" applyFont="1" applyAlignment="1" applyProtection="1">
      <alignment horizontal="center" vertical="center" wrapText="1"/>
      <protection locked="0"/>
    </xf>
    <xf numFmtId="0" fontId="46" fillId="0" borderId="47" xfId="217" applyBorder="1" applyAlignment="1" applyProtection="1">
      <alignment horizontal="left" vertical="center"/>
      <protection locked="0"/>
    </xf>
    <xf numFmtId="173" fontId="88" fillId="0" borderId="38" xfId="217" applyNumberFormat="1" applyFont="1" applyBorder="1" applyAlignment="1" applyProtection="1">
      <alignment horizontal="right"/>
      <protection locked="0"/>
    </xf>
    <xf numFmtId="173" fontId="88" fillId="0" borderId="48" xfId="217" applyNumberFormat="1" applyFont="1" applyBorder="1" applyAlignment="1" applyProtection="1">
      <alignment horizontal="right"/>
      <protection locked="0"/>
    </xf>
    <xf numFmtId="170" fontId="89" fillId="0" borderId="0" xfId="217" applyNumberFormat="1" applyFont="1" applyAlignment="1" applyProtection="1">
      <alignment horizontal="right" vertical="center"/>
      <protection locked="0"/>
    </xf>
    <xf numFmtId="0" fontId="86" fillId="0" borderId="36" xfId="217" applyFont="1" applyBorder="1" applyAlignment="1" applyProtection="1">
      <alignment horizontal="left"/>
      <protection locked="0"/>
    </xf>
    <xf numFmtId="0" fontId="46" fillId="0" borderId="0" xfId="217" applyFont="1" applyAlignment="1" applyProtection="1">
      <alignment horizontal="left"/>
      <protection locked="0"/>
    </xf>
    <xf numFmtId="0" fontId="84" fillId="0" borderId="0" xfId="217" applyFont="1" applyAlignment="1" applyProtection="1">
      <alignment horizontal="left"/>
      <protection locked="0"/>
    </xf>
    <xf numFmtId="0" fontId="86" fillId="0" borderId="0" xfId="217" applyFont="1" applyAlignment="1" applyProtection="1">
      <alignment horizontal="left"/>
      <protection locked="0"/>
    </xf>
    <xf numFmtId="0" fontId="86" fillId="0" borderId="49" xfId="217" applyFont="1" applyBorder="1" applyAlignment="1" applyProtection="1">
      <alignment horizontal="left"/>
      <protection locked="0"/>
    </xf>
    <xf numFmtId="173" fontId="86" fillId="0" borderId="0" xfId="217" applyNumberFormat="1" applyFont="1" applyAlignment="1" applyProtection="1">
      <alignment horizontal="right"/>
      <protection locked="0"/>
    </xf>
    <xf numFmtId="173" fontId="86" fillId="0" borderId="50" xfId="217" applyNumberFormat="1" applyFont="1" applyBorder="1" applyAlignment="1" applyProtection="1">
      <alignment horizontal="right"/>
      <protection locked="0"/>
    </xf>
    <xf numFmtId="170" fontId="86" fillId="0" borderId="0" xfId="217" applyNumberFormat="1" applyFont="1" applyAlignment="1" applyProtection="1">
      <alignment horizontal="right" vertical="center"/>
      <protection locked="0"/>
    </xf>
    <xf numFmtId="0" fontId="46" fillId="0" borderId="51" xfId="217" applyFont="1" applyBorder="1" applyAlignment="1" applyProtection="1">
      <alignment horizontal="center" vertical="center"/>
      <protection locked="0"/>
    </xf>
    <xf numFmtId="49" fontId="46" fillId="0" borderId="51" xfId="217" applyNumberFormat="1" applyFont="1" applyBorder="1" applyAlignment="1" applyProtection="1">
      <alignment horizontal="left" vertical="center" wrapText="1"/>
      <protection locked="0"/>
    </xf>
    <xf numFmtId="0" fontId="46" fillId="0" borderId="51" xfId="217" applyFont="1" applyBorder="1" applyAlignment="1" applyProtection="1">
      <alignment horizontal="left" vertical="center" wrapText="1"/>
      <protection locked="0"/>
    </xf>
    <xf numFmtId="0" fontId="46" fillId="0" borderId="51" xfId="217" applyFont="1" applyBorder="1" applyAlignment="1" applyProtection="1">
      <alignment horizontal="center" vertical="center" wrapText="1"/>
      <protection locked="0"/>
    </xf>
    <xf numFmtId="174" fontId="46" fillId="0" borderId="51" xfId="217" applyNumberFormat="1" applyFont="1" applyBorder="1" applyAlignment="1" applyProtection="1">
      <alignment horizontal="right" vertical="center"/>
      <protection locked="0"/>
    </xf>
    <xf numFmtId="0" fontId="83" fillId="0" borderId="51" xfId="217" applyFont="1" applyBorder="1" applyAlignment="1" applyProtection="1">
      <alignment horizontal="left" vertical="center" wrapText="1"/>
      <protection locked="0"/>
    </xf>
    <xf numFmtId="0" fontId="83" fillId="0" borderId="0" xfId="217" applyFont="1" applyAlignment="1" applyProtection="1">
      <alignment horizontal="center" vertical="center" wrapText="1"/>
      <protection locked="0"/>
    </xf>
    <xf numFmtId="173" fontId="83" fillId="0" borderId="0" xfId="217" applyNumberFormat="1" applyFont="1" applyAlignment="1" applyProtection="1">
      <alignment horizontal="right" vertical="center"/>
      <protection locked="0"/>
    </xf>
    <xf numFmtId="173" fontId="83" fillId="0" borderId="50" xfId="217" applyNumberFormat="1" applyFont="1" applyBorder="1" applyAlignment="1" applyProtection="1">
      <alignment horizontal="right" vertical="center"/>
      <protection locked="0"/>
    </xf>
    <xf numFmtId="170" fontId="46" fillId="0" borderId="0" xfId="217" applyNumberFormat="1" applyFont="1" applyAlignment="1" applyProtection="1">
      <alignment horizontal="right" vertical="center"/>
      <protection locked="0"/>
    </xf>
    <xf numFmtId="0" fontId="87" fillId="0" borderId="0" xfId="217" applyFont="1" applyAlignment="1" applyProtection="1">
      <alignment horizontal="left"/>
      <protection locked="0"/>
    </xf>
    <xf numFmtId="0" fontId="83" fillId="0" borderId="53" xfId="217" applyFont="1" applyBorder="1" applyAlignment="1" applyProtection="1">
      <alignment horizontal="center" vertical="center" wrapText="1"/>
      <protection locked="0"/>
    </xf>
    <xf numFmtId="0" fontId="46" fillId="0" borderId="53" xfId="217" applyBorder="1" applyAlignment="1" applyProtection="1">
      <alignment horizontal="left" vertical="center"/>
      <protection locked="0"/>
    </xf>
    <xf numFmtId="173" fontId="83" fillId="0" borderId="53" xfId="217" applyNumberFormat="1" applyFont="1" applyBorder="1" applyAlignment="1" applyProtection="1">
      <alignment horizontal="right" vertical="center"/>
      <protection locked="0"/>
    </xf>
    <xf numFmtId="173" fontId="83" fillId="0" borderId="54" xfId="217" applyNumberFormat="1" applyFont="1" applyBorder="1" applyAlignment="1" applyProtection="1">
      <alignment horizontal="right" vertical="center"/>
      <protection locked="0"/>
    </xf>
    <xf numFmtId="0" fontId="46" fillId="0" borderId="0" xfId="217" applyAlignment="1" applyProtection="1">
      <alignment vertical="top"/>
      <protection locked="0"/>
    </xf>
    <xf numFmtId="0" fontId="46" fillId="0" borderId="72" xfId="217" applyFont="1" applyBorder="1" applyAlignment="1" applyProtection="1">
      <alignment vertical="center" wrapText="1"/>
      <protection locked="0"/>
    </xf>
    <xf numFmtId="0" fontId="46" fillId="0" borderId="73" xfId="217" applyFont="1" applyBorder="1" applyAlignment="1" applyProtection="1">
      <alignment vertical="center" wrapText="1"/>
      <protection locked="0"/>
    </xf>
    <xf numFmtId="0" fontId="46" fillId="0" borderId="74" xfId="217" applyFont="1" applyBorder="1" applyAlignment="1" applyProtection="1">
      <alignment vertical="center" wrapText="1"/>
      <protection locked="0"/>
    </xf>
    <xf numFmtId="0" fontId="46" fillId="0" borderId="75" xfId="217" applyFont="1" applyBorder="1" applyAlignment="1" applyProtection="1">
      <alignment horizontal="center" vertical="center" wrapText="1"/>
      <protection locked="0"/>
    </xf>
    <xf numFmtId="0" fontId="46" fillId="0" borderId="76" xfId="217" applyFont="1" applyBorder="1" applyAlignment="1" applyProtection="1">
      <alignment horizontal="center" vertical="center" wrapText="1"/>
      <protection locked="0"/>
    </xf>
    <xf numFmtId="0" fontId="46" fillId="0" borderId="0" xfId="217" applyAlignment="1" applyProtection="1">
      <alignment horizontal="center" vertical="center"/>
      <protection locked="0"/>
    </xf>
    <xf numFmtId="0" fontId="46" fillId="0" borderId="75" xfId="217" applyFont="1" applyBorder="1" applyAlignment="1" applyProtection="1">
      <alignment vertical="center" wrapText="1"/>
      <protection locked="0"/>
    </xf>
    <xf numFmtId="0" fontId="46" fillId="0" borderId="76" xfId="217" applyFont="1" applyBorder="1" applyAlignment="1" applyProtection="1">
      <alignment vertical="center" wrapText="1"/>
      <protection locked="0"/>
    </xf>
    <xf numFmtId="0" fontId="113" fillId="0" borderId="0" xfId="217" applyFont="1" applyBorder="1" applyAlignment="1" applyProtection="1">
      <alignment horizontal="left" vertical="center" wrapText="1"/>
      <protection locked="0"/>
    </xf>
    <xf numFmtId="0" fontId="80" fillId="0" borderId="0" xfId="217" applyFont="1" applyBorder="1" applyAlignment="1" applyProtection="1">
      <alignment horizontal="left" vertical="center" wrapText="1"/>
      <protection locked="0"/>
    </xf>
    <xf numFmtId="0" fontId="80" fillId="0" borderId="75" xfId="217" applyFont="1" applyBorder="1" applyAlignment="1" applyProtection="1">
      <alignment vertical="center" wrapText="1"/>
      <protection locked="0"/>
    </xf>
    <xf numFmtId="0" fontId="80" fillId="0" borderId="0" xfId="217" applyFont="1" applyBorder="1" applyAlignment="1" applyProtection="1">
      <alignment vertical="center" wrapText="1"/>
      <protection locked="0"/>
    </xf>
    <xf numFmtId="0" fontId="80" fillId="0" borderId="0" xfId="217" applyFont="1" applyBorder="1" applyAlignment="1" applyProtection="1">
      <alignment vertical="center"/>
      <protection locked="0"/>
    </xf>
    <xf numFmtId="0" fontId="80" fillId="0" borderId="0" xfId="217" applyFont="1" applyBorder="1" applyAlignment="1" applyProtection="1">
      <alignment horizontal="left" vertical="center"/>
      <protection locked="0"/>
    </xf>
    <xf numFmtId="49" fontId="80" fillId="0" borderId="0" xfId="217" applyNumberFormat="1" applyFont="1" applyBorder="1" applyAlignment="1" applyProtection="1">
      <alignment vertical="center" wrapText="1"/>
      <protection locked="0"/>
    </xf>
    <xf numFmtId="0" fontId="46" fillId="0" borderId="77" xfId="217" applyFont="1" applyBorder="1" applyAlignment="1" applyProtection="1">
      <alignment vertical="center" wrapText="1"/>
      <protection locked="0"/>
    </xf>
    <xf numFmtId="0" fontId="73" fillId="0" borderId="15" xfId="217" applyFont="1" applyBorder="1" applyAlignment="1" applyProtection="1">
      <alignment vertical="center" wrapText="1"/>
      <protection locked="0"/>
    </xf>
    <xf numFmtId="0" fontId="46" fillId="0" borderId="22" xfId="217" applyFont="1" applyBorder="1" applyAlignment="1" applyProtection="1">
      <alignment vertical="center" wrapText="1"/>
      <protection locked="0"/>
    </xf>
    <xf numFmtId="0" fontId="46" fillId="0" borderId="0" xfId="217" applyFont="1" applyBorder="1" applyAlignment="1" applyProtection="1">
      <alignment vertical="top"/>
      <protection locked="0"/>
    </xf>
    <xf numFmtId="0" fontId="46" fillId="0" borderId="0" xfId="217" applyFont="1" applyAlignment="1" applyProtection="1">
      <alignment vertical="top"/>
      <protection locked="0"/>
    </xf>
    <xf numFmtId="0" fontId="46" fillId="0" borderId="72" xfId="217" applyFont="1" applyBorder="1" applyAlignment="1" applyProtection="1">
      <alignment horizontal="left" vertical="center"/>
      <protection locked="0"/>
    </xf>
    <xf numFmtId="0" fontId="46" fillId="0" borderId="73" xfId="217" applyFont="1" applyBorder="1" applyAlignment="1" applyProtection="1">
      <alignment horizontal="left" vertical="center"/>
      <protection locked="0"/>
    </xf>
    <xf numFmtId="0" fontId="46" fillId="0" borderId="74" xfId="217" applyFont="1" applyBorder="1" applyAlignment="1" applyProtection="1">
      <alignment horizontal="left" vertical="center"/>
      <protection locked="0"/>
    </xf>
    <xf numFmtId="0" fontId="46" fillId="0" borderId="75" xfId="217" applyFont="1" applyBorder="1" applyAlignment="1" applyProtection="1">
      <alignment horizontal="left" vertical="center"/>
      <protection locked="0"/>
    </xf>
    <xf numFmtId="0" fontId="46" fillId="0" borderId="76" xfId="217" applyFont="1" applyBorder="1" applyAlignment="1" applyProtection="1">
      <alignment horizontal="left" vertical="center"/>
      <protection locked="0"/>
    </xf>
    <xf numFmtId="0" fontId="113" fillId="0" borderId="0" xfId="217" applyFont="1" applyBorder="1" applyAlignment="1" applyProtection="1">
      <alignment horizontal="left" vertical="center"/>
      <protection locked="0"/>
    </xf>
    <xf numFmtId="0" fontId="115" fillId="0" borderId="0" xfId="217" applyFont="1" applyAlignment="1" applyProtection="1">
      <alignment horizontal="left" vertical="center"/>
      <protection locked="0"/>
    </xf>
    <xf numFmtId="0" fontId="113" fillId="0" borderId="15" xfId="217" applyFont="1" applyBorder="1" applyAlignment="1" applyProtection="1">
      <alignment horizontal="left" vertical="center"/>
      <protection locked="0"/>
    </xf>
    <xf numFmtId="0" fontId="113" fillId="0" borderId="15" xfId="217" applyFont="1" applyBorder="1" applyAlignment="1" applyProtection="1">
      <alignment horizontal="center" vertical="center"/>
      <protection locked="0"/>
    </xf>
    <xf numFmtId="0" fontId="115" fillId="0" borderId="15" xfId="217" applyFont="1" applyBorder="1" applyAlignment="1" applyProtection="1">
      <alignment horizontal="left" vertical="center"/>
      <protection locked="0"/>
    </xf>
    <xf numFmtId="0" fontId="100" fillId="0" borderId="0" xfId="217" applyFont="1" applyBorder="1" applyAlignment="1" applyProtection="1">
      <alignment horizontal="left" vertical="center"/>
      <protection locked="0"/>
    </xf>
    <xf numFmtId="0" fontId="80" fillId="0" borderId="0" xfId="217" applyFont="1" applyAlignment="1" applyProtection="1">
      <alignment horizontal="left" vertical="center"/>
      <protection locked="0"/>
    </xf>
    <xf numFmtId="0" fontId="80" fillId="0" borderId="0" xfId="217" applyFont="1" applyBorder="1" applyAlignment="1" applyProtection="1">
      <alignment horizontal="center" vertical="center"/>
      <protection locked="0"/>
    </xf>
    <xf numFmtId="0" fontId="80" fillId="0" borderId="75" xfId="217" applyFont="1" applyBorder="1" applyAlignment="1" applyProtection="1">
      <alignment horizontal="left" vertical="center"/>
      <protection locked="0"/>
    </xf>
    <xf numFmtId="0" fontId="80" fillId="0" borderId="0" xfId="217" applyFont="1" applyFill="1" applyBorder="1" applyAlignment="1" applyProtection="1">
      <alignment horizontal="left" vertical="center"/>
      <protection locked="0"/>
    </xf>
    <xf numFmtId="0" fontId="80" fillId="0" borderId="0" xfId="217" applyFont="1" applyFill="1" applyBorder="1" applyAlignment="1" applyProtection="1">
      <alignment horizontal="center" vertical="center"/>
      <protection locked="0"/>
    </xf>
    <xf numFmtId="0" fontId="46" fillId="0" borderId="77" xfId="217" applyFont="1" applyBorder="1" applyAlignment="1" applyProtection="1">
      <alignment horizontal="left" vertical="center"/>
      <protection locked="0"/>
    </xf>
    <xf numFmtId="0" fontId="73" fillId="0" borderId="15" xfId="217" applyFont="1" applyBorder="1" applyAlignment="1" applyProtection="1">
      <alignment horizontal="left" vertical="center"/>
      <protection locked="0"/>
    </xf>
    <xf numFmtId="0" fontId="46" fillId="0" borderId="22" xfId="217" applyFont="1" applyBorder="1" applyAlignment="1" applyProtection="1">
      <alignment horizontal="left" vertical="center"/>
      <protection locked="0"/>
    </xf>
    <xf numFmtId="0" fontId="46" fillId="0" borderId="0" xfId="217" applyFont="1" applyBorder="1" applyAlignment="1" applyProtection="1">
      <alignment horizontal="left" vertical="center"/>
      <protection locked="0"/>
    </xf>
    <xf numFmtId="0" fontId="73" fillId="0" borderId="0" xfId="217" applyFont="1" applyBorder="1" applyAlignment="1" applyProtection="1">
      <alignment horizontal="left" vertical="center"/>
      <protection locked="0"/>
    </xf>
    <xf numFmtId="0" fontId="115" fillId="0" borderId="0" xfId="217" applyFont="1" applyBorder="1" applyAlignment="1" applyProtection="1">
      <alignment horizontal="left" vertical="center"/>
      <protection locked="0"/>
    </xf>
    <xf numFmtId="0" fontId="80" fillId="0" borderId="15" xfId="217" applyFont="1" applyBorder="1" applyAlignment="1" applyProtection="1">
      <alignment horizontal="left" vertical="center"/>
      <protection locked="0"/>
    </xf>
    <xf numFmtId="0" fontId="46" fillId="0" borderId="0" xfId="217" applyFont="1" applyBorder="1" applyAlignment="1" applyProtection="1">
      <alignment horizontal="left" vertical="center" wrapText="1"/>
      <protection locked="0"/>
    </xf>
    <xf numFmtId="0" fontId="80" fillId="0" borderId="0" xfId="217" applyFont="1" applyBorder="1" applyAlignment="1" applyProtection="1">
      <alignment horizontal="center" vertical="center" wrapText="1"/>
      <protection locked="0"/>
    </xf>
    <xf numFmtId="0" fontId="46" fillId="0" borderId="72" xfId="217" applyFont="1" applyBorder="1" applyAlignment="1" applyProtection="1">
      <alignment horizontal="left" vertical="center" wrapText="1"/>
      <protection locked="0"/>
    </xf>
    <xf numFmtId="0" fontId="46" fillId="0" borderId="73" xfId="217" applyFont="1" applyBorder="1" applyAlignment="1" applyProtection="1">
      <alignment horizontal="left" vertical="center" wrapText="1"/>
      <protection locked="0"/>
    </xf>
    <xf numFmtId="0" fontId="46" fillId="0" borderId="74" xfId="217" applyFont="1" applyBorder="1" applyAlignment="1" applyProtection="1">
      <alignment horizontal="left" vertical="center" wrapText="1"/>
      <protection locked="0"/>
    </xf>
    <xf numFmtId="0" fontId="46" fillId="0" borderId="75" xfId="217" applyFont="1" applyBorder="1" applyAlignment="1" applyProtection="1">
      <alignment horizontal="left" vertical="center" wrapText="1"/>
      <protection locked="0"/>
    </xf>
    <xf numFmtId="0" fontId="46" fillId="0" borderId="76" xfId="217" applyFont="1" applyBorder="1" applyAlignment="1" applyProtection="1">
      <alignment horizontal="left" vertical="center" wrapText="1"/>
      <protection locked="0"/>
    </xf>
    <xf numFmtId="0" fontId="115" fillId="0" borderId="75" xfId="217" applyFont="1" applyBorder="1" applyAlignment="1" applyProtection="1">
      <alignment horizontal="left" vertical="center" wrapText="1"/>
      <protection locked="0"/>
    </xf>
    <xf numFmtId="0" fontId="115" fillId="0" borderId="76" xfId="217" applyFont="1" applyBorder="1" applyAlignment="1" applyProtection="1">
      <alignment horizontal="left" vertical="center" wrapText="1"/>
      <protection locked="0"/>
    </xf>
    <xf numFmtId="0" fontId="80" fillId="0" borderId="75" xfId="217" applyFont="1" applyBorder="1" applyAlignment="1" applyProtection="1">
      <alignment horizontal="left" vertical="center" wrapText="1"/>
      <protection locked="0"/>
    </xf>
    <xf numFmtId="0" fontId="80" fillId="0" borderId="76" xfId="217" applyFont="1" applyBorder="1" applyAlignment="1" applyProtection="1">
      <alignment horizontal="left" vertical="center" wrapText="1"/>
      <protection locked="0"/>
    </xf>
    <xf numFmtId="0" fontId="80" fillId="0" borderId="76" xfId="217" applyFont="1" applyBorder="1" applyAlignment="1" applyProtection="1">
      <alignment horizontal="left" vertical="center"/>
      <protection locked="0"/>
    </xf>
    <xf numFmtId="0" fontId="80" fillId="0" borderId="77" xfId="217" applyFont="1" applyBorder="1" applyAlignment="1" applyProtection="1">
      <alignment horizontal="left" vertical="center" wrapText="1"/>
      <protection locked="0"/>
    </xf>
    <xf numFmtId="0" fontId="80" fillId="0" borderId="15" xfId="217" applyFont="1" applyBorder="1" applyAlignment="1" applyProtection="1">
      <alignment horizontal="left" vertical="center" wrapText="1"/>
      <protection locked="0"/>
    </xf>
    <xf numFmtId="0" fontId="80" fillId="0" borderId="22" xfId="217" applyFont="1" applyBorder="1" applyAlignment="1" applyProtection="1">
      <alignment horizontal="left" vertical="center" wrapText="1"/>
      <protection locked="0"/>
    </xf>
    <xf numFmtId="0" fontId="80" fillId="0" borderId="0" xfId="217" applyFont="1" applyBorder="1" applyAlignment="1" applyProtection="1">
      <alignment horizontal="left" vertical="top"/>
      <protection locked="0"/>
    </xf>
    <xf numFmtId="0" fontId="80" fillId="0" borderId="0" xfId="217" applyFont="1" applyBorder="1" applyAlignment="1" applyProtection="1">
      <alignment horizontal="center" vertical="top"/>
      <protection locked="0"/>
    </xf>
    <xf numFmtId="0" fontId="80" fillId="0" borderId="77" xfId="217" applyFont="1" applyBorder="1" applyAlignment="1" applyProtection="1">
      <alignment horizontal="left" vertical="center"/>
      <protection locked="0"/>
    </xf>
    <xf numFmtId="0" fontId="80" fillId="0" borderId="22" xfId="217" applyFont="1" applyBorder="1" applyAlignment="1" applyProtection="1">
      <alignment horizontal="left" vertical="center"/>
      <protection locked="0"/>
    </xf>
    <xf numFmtId="0" fontId="115" fillId="0" borderId="0" xfId="217" applyFont="1" applyAlignment="1" applyProtection="1">
      <alignment vertical="center"/>
      <protection locked="0"/>
    </xf>
    <xf numFmtId="0" fontId="113" fillId="0" borderId="0" xfId="217" applyFont="1" applyBorder="1" applyAlignment="1" applyProtection="1">
      <alignment vertical="center"/>
      <protection locked="0"/>
    </xf>
    <xf numFmtId="0" fontId="115" fillId="0" borderId="15" xfId="217" applyFont="1" applyBorder="1" applyAlignment="1" applyProtection="1">
      <alignment vertical="center"/>
      <protection locked="0"/>
    </xf>
    <xf numFmtId="0" fontId="113" fillId="0" borderId="15" xfId="217" applyFont="1" applyBorder="1" applyAlignment="1" applyProtection="1">
      <alignment vertical="center"/>
      <protection locked="0"/>
    </xf>
    <xf numFmtId="0" fontId="113" fillId="0" borderId="15" xfId="217" applyFont="1" applyBorder="1" applyAlignment="1" applyProtection="1">
      <alignment horizontal="left"/>
      <protection locked="0"/>
    </xf>
    <xf numFmtId="0" fontId="115" fillId="0" borderId="15" xfId="217" applyFont="1" applyBorder="1" applyAlignment="1" applyProtection="1">
      <alignment/>
      <protection locked="0"/>
    </xf>
    <xf numFmtId="0" fontId="46" fillId="0" borderId="75" xfId="217" applyFont="1" applyBorder="1" applyAlignment="1" applyProtection="1">
      <alignment vertical="top"/>
      <protection locked="0"/>
    </xf>
    <xf numFmtId="0" fontId="46" fillId="0" borderId="76" xfId="217" applyFont="1" applyBorder="1" applyAlignment="1" applyProtection="1">
      <alignment vertical="top"/>
      <protection locked="0"/>
    </xf>
    <xf numFmtId="0" fontId="46" fillId="0" borderId="0" xfId="217" applyFont="1" applyBorder="1" applyAlignment="1" applyProtection="1">
      <alignment horizontal="center" vertical="center"/>
      <protection locked="0"/>
    </xf>
    <xf numFmtId="0" fontId="46" fillId="0" borderId="0" xfId="217" applyFont="1" applyBorder="1" applyAlignment="1" applyProtection="1">
      <alignment horizontal="left" vertical="top"/>
      <protection locked="0"/>
    </xf>
    <xf numFmtId="0" fontId="46" fillId="0" borderId="77" xfId="217" applyFont="1" applyBorder="1" applyAlignment="1" applyProtection="1">
      <alignment vertical="top"/>
      <protection locked="0"/>
    </xf>
    <xf numFmtId="0" fontId="46" fillId="0" borderId="15" xfId="217" applyFont="1" applyBorder="1" applyAlignment="1" applyProtection="1">
      <alignment vertical="top"/>
      <protection locked="0"/>
    </xf>
    <xf numFmtId="0" fontId="46" fillId="0" borderId="22" xfId="217" applyFont="1" applyBorder="1" applyAlignment="1" applyProtection="1">
      <alignment vertical="top"/>
      <protection locked="0"/>
    </xf>
    <xf numFmtId="0" fontId="116" fillId="22" borderId="0" xfId="217" applyFont="1" applyFill="1" applyAlignment="1" applyProtection="1">
      <alignment horizontal="left" vertical="center"/>
      <protection/>
    </xf>
    <xf numFmtId="0" fontId="71" fillId="22" borderId="0" xfId="120" applyFill="1" applyAlignment="1" applyProtection="1">
      <alignment horizontal="left" vertical="top"/>
      <protection locked="0"/>
    </xf>
    <xf numFmtId="0" fontId="116" fillId="22" borderId="0" xfId="217" applyFont="1" applyFill="1" applyAlignment="1" applyProtection="1">
      <alignment horizontal="left" vertical="center"/>
      <protection locked="0"/>
    </xf>
    <xf numFmtId="0" fontId="79" fillId="0" borderId="0" xfId="217" applyFont="1" applyAlignment="1" applyProtection="1">
      <alignment horizontal="left" vertical="top"/>
      <protection locked="0"/>
    </xf>
    <xf numFmtId="0" fontId="78" fillId="0" borderId="0" xfId="217" applyFont="1" applyAlignment="1" applyProtection="1">
      <alignment horizontal="left" vertical="top"/>
      <protection locked="0"/>
    </xf>
    <xf numFmtId="0" fontId="46" fillId="0" borderId="78" xfId="217" applyBorder="1" applyAlignment="1" applyProtection="1">
      <alignment horizontal="left" vertical="top"/>
      <protection locked="0"/>
    </xf>
    <xf numFmtId="0" fontId="81" fillId="0" borderId="79" xfId="217" applyFont="1" applyBorder="1" applyAlignment="1" applyProtection="1">
      <alignment horizontal="left" vertical="center"/>
      <protection locked="0"/>
    </xf>
    <xf numFmtId="0" fontId="46" fillId="0" borderId="79" xfId="217" applyBorder="1" applyAlignment="1" applyProtection="1">
      <alignment horizontal="left" vertical="center"/>
      <protection locked="0"/>
    </xf>
    <xf numFmtId="0" fontId="83" fillId="0" borderId="36" xfId="217" applyFont="1" applyBorder="1" applyAlignment="1" applyProtection="1">
      <alignment horizontal="left" vertical="center"/>
      <protection locked="0"/>
    </xf>
    <xf numFmtId="0" fontId="83" fillId="0" borderId="0" xfId="217" applyFont="1" applyAlignment="1" applyProtection="1">
      <alignment horizontal="center" vertical="center"/>
      <protection locked="0"/>
    </xf>
    <xf numFmtId="0" fontId="83" fillId="0" borderId="37" xfId="217" applyFont="1" applyBorder="1" applyAlignment="1" applyProtection="1">
      <alignment horizontal="left" vertical="center"/>
      <protection locked="0"/>
    </xf>
    <xf numFmtId="0" fontId="80" fillId="0" borderId="36" xfId="217" applyFont="1" applyBorder="1" applyAlignment="1" applyProtection="1">
      <alignment horizontal="left" vertical="center"/>
      <protection locked="0"/>
    </xf>
    <xf numFmtId="0" fontId="78" fillId="0" borderId="36" xfId="217" applyFont="1" applyBorder="1" applyAlignment="1" applyProtection="1">
      <alignment horizontal="left" vertical="center"/>
      <protection locked="0"/>
    </xf>
    <xf numFmtId="0" fontId="100" fillId="0" borderId="0" xfId="217" applyFont="1" applyAlignment="1" applyProtection="1">
      <alignment horizontal="left" vertical="center"/>
      <protection locked="0"/>
    </xf>
    <xf numFmtId="0" fontId="46" fillId="0" borderId="48" xfId="217" applyBorder="1" applyAlignment="1" applyProtection="1">
      <alignment horizontal="left" vertical="center"/>
      <protection locked="0"/>
    </xf>
    <xf numFmtId="0" fontId="46" fillId="0" borderId="50" xfId="217" applyBorder="1" applyAlignment="1" applyProtection="1">
      <alignment horizontal="left" vertical="center"/>
      <protection locked="0"/>
    </xf>
    <xf numFmtId="0" fontId="80" fillId="20" borderId="18" xfId="217" applyFont="1" applyFill="1" applyBorder="1" applyAlignment="1" applyProtection="1">
      <alignment horizontal="center" vertical="center"/>
      <protection locked="0"/>
    </xf>
    <xf numFmtId="0" fontId="46" fillId="0" borderId="0" xfId="217" applyAlignment="1" applyProtection="1">
      <alignment horizontal="left" vertical="center"/>
      <protection locked="0"/>
    </xf>
    <xf numFmtId="0" fontId="78" fillId="0" borderId="0" xfId="217" applyFont="1" applyAlignment="1" applyProtection="1">
      <alignment horizontal="center" vertical="center"/>
      <protection locked="0"/>
    </xf>
    <xf numFmtId="170" fontId="118" fillId="0" borderId="49" xfId="217" applyNumberFormat="1" applyFont="1" applyBorder="1" applyAlignment="1" applyProtection="1">
      <alignment horizontal="right" vertical="center"/>
      <protection locked="0"/>
    </xf>
    <xf numFmtId="170" fontId="118" fillId="0" borderId="0" xfId="217" applyNumberFormat="1" applyFont="1" applyAlignment="1" applyProtection="1">
      <alignment horizontal="right" vertical="center"/>
      <protection locked="0"/>
    </xf>
    <xf numFmtId="173" fontId="118" fillId="0" borderId="0" xfId="217" applyNumberFormat="1" applyFont="1" applyAlignment="1" applyProtection="1">
      <alignment horizontal="right" vertical="center"/>
      <protection locked="0"/>
    </xf>
    <xf numFmtId="170" fontId="118" fillId="0" borderId="50" xfId="217" applyNumberFormat="1" applyFont="1" applyBorder="1" applyAlignment="1" applyProtection="1">
      <alignment horizontal="right" vertical="center"/>
      <protection locked="0"/>
    </xf>
    <xf numFmtId="0" fontId="119" fillId="0" borderId="0" xfId="120" applyFont="1" applyAlignment="1" applyProtection="1">
      <alignment horizontal="center" vertical="center"/>
      <protection locked="0"/>
    </xf>
    <xf numFmtId="0" fontId="115" fillId="0" borderId="36" xfId="217" applyFont="1" applyBorder="1" applyAlignment="1" applyProtection="1">
      <alignment horizontal="left" vertical="center"/>
      <protection locked="0"/>
    </xf>
    <xf numFmtId="0" fontId="120" fillId="0" borderId="0" xfId="217" applyFont="1" applyAlignment="1" applyProtection="1">
      <alignment horizontal="left" vertical="center"/>
      <protection locked="0"/>
    </xf>
    <xf numFmtId="0" fontId="113" fillId="0" borderId="0" xfId="217" applyFont="1" applyAlignment="1" applyProtection="1">
      <alignment horizontal="center" vertical="center"/>
      <protection locked="0"/>
    </xf>
    <xf numFmtId="170" fontId="122" fillId="0" borderId="49" xfId="217" applyNumberFormat="1" applyFont="1" applyBorder="1" applyAlignment="1" applyProtection="1">
      <alignment horizontal="right" vertical="center"/>
      <protection locked="0"/>
    </xf>
    <xf numFmtId="170" fontId="122" fillId="0" borderId="0" xfId="217" applyNumberFormat="1" applyFont="1" applyAlignment="1" applyProtection="1">
      <alignment horizontal="right" vertical="center"/>
      <protection locked="0"/>
    </xf>
    <xf numFmtId="173" fontId="122" fillId="0" borderId="0" xfId="217" applyNumberFormat="1" applyFont="1" applyAlignment="1" applyProtection="1">
      <alignment horizontal="right" vertical="center"/>
      <protection locked="0"/>
    </xf>
    <xf numFmtId="170" fontId="122" fillId="0" borderId="50" xfId="217" applyNumberFormat="1" applyFont="1" applyBorder="1" applyAlignment="1" applyProtection="1">
      <alignment horizontal="right" vertical="center"/>
      <protection locked="0"/>
    </xf>
    <xf numFmtId="0" fontId="115" fillId="0" borderId="0" xfId="217" applyFont="1" applyAlignment="1" applyProtection="1">
      <alignment horizontal="left" vertical="center"/>
      <protection locked="0"/>
    </xf>
    <xf numFmtId="170" fontId="122" fillId="0" borderId="52" xfId="217" applyNumberFormat="1" applyFont="1" applyBorder="1" applyAlignment="1" applyProtection="1">
      <alignment horizontal="right" vertical="center"/>
      <protection locked="0"/>
    </xf>
    <xf numFmtId="170" fontId="122" fillId="0" borderId="53" xfId="217" applyNumberFormat="1" applyFont="1" applyBorder="1" applyAlignment="1" applyProtection="1">
      <alignment horizontal="right" vertical="center"/>
      <protection locked="0"/>
    </xf>
    <xf numFmtId="173" fontId="122" fillId="0" borderId="53" xfId="217" applyNumberFormat="1" applyFont="1" applyBorder="1" applyAlignment="1" applyProtection="1">
      <alignment horizontal="right" vertical="center"/>
      <protection locked="0"/>
    </xf>
    <xf numFmtId="170" fontId="122" fillId="0" borderId="54" xfId="217" applyNumberFormat="1" applyFont="1" applyBorder="1" applyAlignment="1" applyProtection="1">
      <alignment horizontal="right" vertical="center"/>
      <protection locked="0"/>
    </xf>
    <xf numFmtId="14" fontId="80" fillId="0" borderId="0" xfId="217" applyNumberFormat="1" applyFont="1" applyAlignment="1" applyProtection="1">
      <alignment horizontal="left" vertical="center"/>
      <protection locked="0"/>
    </xf>
    <xf numFmtId="0" fontId="0" fillId="0" borderId="0" xfId="0" applyFont="1"/>
    <xf numFmtId="0" fontId="83" fillId="0" borderId="49" xfId="217" applyFont="1" applyBorder="1" applyAlignment="1" applyProtection="1">
      <alignment horizontal="left" vertical="center" wrapText="1"/>
      <protection locked="0"/>
    </xf>
    <xf numFmtId="0" fontId="1" fillId="0" borderId="0" xfId="0" applyFont="1" applyAlignment="1">
      <alignment wrapText="1"/>
    </xf>
    <xf numFmtId="0" fontId="1" fillId="0" borderId="0" xfId="0" applyFont="1" applyAlignment="1">
      <alignment horizontal="center"/>
    </xf>
    <xf numFmtId="0" fontId="1" fillId="0" borderId="0" xfId="0" applyFont="1"/>
    <xf numFmtId="0" fontId="78" fillId="0" borderId="0" xfId="223" applyFont="1" applyAlignment="1">
      <alignment horizontal="center"/>
      <protection/>
    </xf>
    <xf numFmtId="0" fontId="56" fillId="0" borderId="14" xfId="0" applyFont="1" applyBorder="1"/>
    <xf numFmtId="0" fontId="34" fillId="0" borderId="14" xfId="0" applyFont="1" applyBorder="1"/>
    <xf numFmtId="4" fontId="34" fillId="0" borderId="14" xfId="0" applyNumberFormat="1" applyFont="1" applyBorder="1"/>
    <xf numFmtId="0" fontId="70" fillId="0" borderId="14" xfId="0" applyFont="1" applyBorder="1"/>
    <xf numFmtId="0" fontId="70" fillId="0" borderId="14" xfId="0" applyNumberFormat="1" applyFont="1" applyBorder="1" applyAlignment="1">
      <alignment horizontal="right" vertical="center"/>
    </xf>
    <xf numFmtId="0" fontId="126" fillId="0" borderId="14" xfId="0" applyFont="1" applyBorder="1"/>
    <xf numFmtId="0" fontId="126" fillId="0" borderId="14" xfId="244" applyFont="1" applyBorder="1">
      <alignment/>
      <protection/>
    </xf>
    <xf numFmtId="0" fontId="126" fillId="0" borderId="14" xfId="244" applyFont="1" applyBorder="1" applyAlignment="1">
      <alignment horizontal="left"/>
      <protection/>
    </xf>
    <xf numFmtId="0" fontId="126" fillId="0" borderId="14" xfId="221" applyFont="1" applyBorder="1">
      <alignment/>
      <protection/>
    </xf>
    <xf numFmtId="4" fontId="126" fillId="0" borderId="14" xfId="244" applyNumberFormat="1" applyFont="1" applyBorder="1">
      <alignment/>
      <protection/>
    </xf>
    <xf numFmtId="167" fontId="126" fillId="0" borderId="14" xfId="0" applyNumberFormat="1" applyFont="1" applyBorder="1" applyProtection="1">
      <protection/>
    </xf>
    <xf numFmtId="167" fontId="126" fillId="0" borderId="14" xfId="244" applyNumberFormat="1" applyFont="1" applyBorder="1">
      <alignment/>
      <protection/>
    </xf>
    <xf numFmtId="0" fontId="126" fillId="0" borderId="14" xfId="0" applyFont="1" applyBorder="1" applyAlignment="1" applyProtection="1">
      <alignment horizontal="left"/>
      <protection/>
    </xf>
    <xf numFmtId="4" fontId="126" fillId="0" borderId="14" xfId="0" applyNumberFormat="1" applyFont="1" applyBorder="1" applyAlignment="1" applyProtection="1">
      <alignment horizontal="right"/>
      <protection/>
    </xf>
    <xf numFmtId="0" fontId="126" fillId="0" borderId="14" xfId="244" applyFont="1" applyFill="1" applyBorder="1">
      <alignment/>
      <protection/>
    </xf>
    <xf numFmtId="167" fontId="126" fillId="0" borderId="14" xfId="0" applyNumberFormat="1" applyFont="1" applyBorder="1"/>
    <xf numFmtId="2" fontId="126" fillId="0" borderId="14" xfId="0" applyNumberFormat="1" applyFont="1" applyBorder="1" applyAlignment="1" applyProtection="1">
      <alignment horizontal="right"/>
      <protection/>
    </xf>
    <xf numFmtId="0" fontId="126" fillId="0" borderId="14" xfId="0" applyFont="1" applyBorder="1" applyProtection="1">
      <protection locked="0"/>
    </xf>
    <xf numFmtId="0" fontId="126" fillId="0" borderId="14" xfId="0" applyFont="1" applyBorder="1" applyAlignment="1" applyProtection="1">
      <alignment horizontal="left"/>
      <protection locked="0"/>
    </xf>
    <xf numFmtId="4" fontId="126" fillId="0" borderId="14" xfId="0" applyNumberFormat="1" applyFont="1" applyBorder="1" applyAlignment="1" applyProtection="1">
      <alignment horizontal="right"/>
      <protection locked="0"/>
    </xf>
    <xf numFmtId="0" fontId="127" fillId="0" borderId="0" xfId="220" applyFont="1">
      <alignment/>
      <protection/>
    </xf>
    <xf numFmtId="1" fontId="127" fillId="0" borderId="0" xfId="244" applyNumberFormat="1" applyFont="1">
      <alignment/>
      <protection/>
    </xf>
    <xf numFmtId="0" fontId="127" fillId="0" borderId="0" xfId="244" applyFont="1">
      <alignment/>
      <protection/>
    </xf>
    <xf numFmtId="4" fontId="127" fillId="0" borderId="0" xfId="244" applyNumberFormat="1" applyFont="1">
      <alignment/>
      <protection/>
    </xf>
    <xf numFmtId="167" fontId="127" fillId="0" borderId="0" xfId="244" applyNumberFormat="1" applyFont="1">
      <alignment/>
      <protection/>
    </xf>
    <xf numFmtId="0" fontId="128" fillId="0" borderId="0" xfId="0" applyFont="1" applyBorder="1"/>
    <xf numFmtId="49" fontId="128" fillId="0" borderId="0" xfId="0" applyNumberFormat="1" applyFont="1" applyBorder="1"/>
    <xf numFmtId="0" fontId="128" fillId="0" borderId="0" xfId="244" applyFont="1" applyBorder="1">
      <alignment/>
      <protection/>
    </xf>
    <xf numFmtId="1" fontId="128" fillId="0" borderId="0" xfId="244" applyNumberFormat="1" applyFont="1" applyBorder="1">
      <alignment/>
      <protection/>
    </xf>
    <xf numFmtId="4" fontId="128" fillId="0" borderId="0" xfId="244" applyNumberFormat="1" applyFont="1" applyBorder="1">
      <alignment/>
      <protection/>
    </xf>
    <xf numFmtId="167" fontId="128" fillId="0" borderId="0" xfId="0" applyNumberFormat="1" applyFont="1" applyBorder="1"/>
    <xf numFmtId="167" fontId="128" fillId="0" borderId="0" xfId="244" applyNumberFormat="1" applyFont="1" applyBorder="1" applyAlignment="1">
      <alignment horizontal="right" vertical="center"/>
      <protection/>
    </xf>
    <xf numFmtId="0" fontId="128" fillId="0" borderId="0" xfId="0" applyFont="1" applyBorder="1" applyAlignment="1" applyProtection="1">
      <alignment horizontal="left"/>
      <protection/>
    </xf>
    <xf numFmtId="4" fontId="128" fillId="0" borderId="0" xfId="0" applyNumberFormat="1" applyFont="1" applyBorder="1" applyAlignment="1" applyProtection="1">
      <alignment horizontal="right"/>
      <protection/>
    </xf>
    <xf numFmtId="49" fontId="128" fillId="0" borderId="0" xfId="244" applyNumberFormat="1" applyFont="1" applyBorder="1">
      <alignment/>
      <protection/>
    </xf>
    <xf numFmtId="0" fontId="128" fillId="0" borderId="0" xfId="244" applyFont="1" applyBorder="1" applyAlignment="1">
      <alignment horizontal="left"/>
      <protection/>
    </xf>
    <xf numFmtId="2" fontId="128" fillId="0" borderId="0" xfId="0" applyNumberFormat="1" applyFont="1" applyBorder="1" applyAlignment="1" applyProtection="1">
      <alignment horizontal="right"/>
      <protection/>
    </xf>
    <xf numFmtId="0" fontId="128" fillId="0" borderId="0" xfId="0" applyFont="1" applyBorder="1" applyAlignment="1" applyProtection="1">
      <alignment horizontal="left" wrapText="1" shrinkToFit="1"/>
      <protection/>
    </xf>
    <xf numFmtId="1" fontId="128" fillId="0" borderId="0" xfId="0" applyNumberFormat="1" applyFont="1" applyBorder="1"/>
    <xf numFmtId="4" fontId="128" fillId="0" borderId="0" xfId="0" applyNumberFormat="1" applyFont="1" applyBorder="1"/>
    <xf numFmtId="0" fontId="128" fillId="0" borderId="0" xfId="0" applyFont="1" applyAlignment="1" applyProtection="1">
      <alignment horizontal="left"/>
      <protection/>
    </xf>
    <xf numFmtId="0" fontId="128" fillId="0" borderId="0" xfId="0" applyFont="1"/>
    <xf numFmtId="1" fontId="128" fillId="0" borderId="0" xfId="244" applyNumberFormat="1" applyFont="1">
      <alignment/>
      <protection/>
    </xf>
    <xf numFmtId="0" fontId="128" fillId="0" borderId="0" xfId="244" applyFont="1">
      <alignment/>
      <protection/>
    </xf>
    <xf numFmtId="4" fontId="128" fillId="0" borderId="0" xfId="0" applyNumberFormat="1" applyFont="1" applyAlignment="1" applyProtection="1">
      <alignment horizontal="right"/>
      <protection/>
    </xf>
    <xf numFmtId="4" fontId="128" fillId="0" borderId="0" xfId="244" applyNumberFormat="1" applyFont="1">
      <alignment/>
      <protection/>
    </xf>
    <xf numFmtId="167" fontId="128" fillId="0" borderId="0" xfId="0" applyNumberFormat="1" applyFont="1"/>
    <xf numFmtId="16" fontId="128" fillId="0" borderId="0" xfId="0" applyNumberFormat="1" applyFont="1" applyAlignment="1" applyProtection="1">
      <alignment horizontal="left"/>
      <protection/>
    </xf>
    <xf numFmtId="0" fontId="128" fillId="0" borderId="0" xfId="220" applyFont="1" applyBorder="1">
      <alignment/>
      <protection/>
    </xf>
    <xf numFmtId="1" fontId="128" fillId="0" borderId="0" xfId="220" applyNumberFormat="1" applyFont="1" applyBorder="1">
      <alignment/>
      <protection/>
    </xf>
    <xf numFmtId="4" fontId="128" fillId="0" borderId="0" xfId="220" applyNumberFormat="1" applyFont="1" applyBorder="1">
      <alignment/>
      <protection/>
    </xf>
    <xf numFmtId="167" fontId="128" fillId="0" borderId="0" xfId="220" applyNumberFormat="1" applyFont="1" applyBorder="1">
      <alignment/>
      <protection/>
    </xf>
    <xf numFmtId="169" fontId="129" fillId="0" borderId="0" xfId="220" applyNumberFormat="1" applyFont="1" applyBorder="1">
      <alignment/>
      <protection/>
    </xf>
    <xf numFmtId="169" fontId="129" fillId="0" borderId="0" xfId="244" applyNumberFormat="1" applyFont="1" applyBorder="1">
      <alignment/>
      <protection/>
    </xf>
    <xf numFmtId="49" fontId="34" fillId="0" borderId="67" xfId="223" applyNumberFormat="1" applyFont="1" applyFill="1" applyBorder="1" applyAlignment="1">
      <alignment horizontal="center" wrapText="1"/>
      <protection/>
    </xf>
    <xf numFmtId="0" fontId="91" fillId="0" borderId="0" xfId="219" applyFont="1" applyAlignment="1" applyProtection="1">
      <alignment horizontal="left" vertical="center"/>
      <protection locked="0"/>
    </xf>
    <xf numFmtId="0" fontId="46" fillId="0" borderId="0" xfId="219" applyFont="1" applyAlignment="1" applyProtection="1">
      <alignment horizontal="left" vertical="center"/>
      <protection locked="0"/>
    </xf>
    <xf numFmtId="0" fontId="46" fillId="32" borderId="51" xfId="219" applyFont="1" applyFill="1" applyBorder="1" applyAlignment="1" applyProtection="1">
      <alignment horizontal="center" vertical="center"/>
      <protection locked="0"/>
    </xf>
    <xf numFmtId="49" fontId="46" fillId="32" borderId="51" xfId="219" applyNumberFormat="1" applyFont="1" applyFill="1" applyBorder="1" applyAlignment="1" applyProtection="1">
      <alignment horizontal="left" vertical="center" wrapText="1"/>
      <protection locked="0"/>
    </xf>
    <xf numFmtId="0" fontId="46" fillId="32" borderId="51" xfId="219" applyFont="1" applyFill="1" applyBorder="1" applyAlignment="1" applyProtection="1">
      <alignment horizontal="center" vertical="center" wrapText="1"/>
      <protection locked="0"/>
    </xf>
    <xf numFmtId="174" fontId="46" fillId="32" borderId="51" xfId="219" applyNumberFormat="1" applyFont="1" applyFill="1" applyBorder="1" applyAlignment="1" applyProtection="1">
      <alignment horizontal="right" vertical="center"/>
      <protection locked="0"/>
    </xf>
    <xf numFmtId="0" fontId="46" fillId="32" borderId="51" xfId="219" applyFont="1" applyFill="1" applyBorder="1" applyAlignment="1" applyProtection="1">
      <alignment horizontal="left" vertical="center" wrapText="1"/>
      <protection locked="0"/>
    </xf>
    <xf numFmtId="0" fontId="46" fillId="32" borderId="0" xfId="219" applyFont="1" applyFill="1" applyAlignment="1" applyProtection="1">
      <alignment horizontal="left" vertical="center"/>
      <protection locked="0"/>
    </xf>
    <xf numFmtId="0" fontId="94" fillId="32" borderId="51" xfId="219" applyFont="1" applyFill="1" applyBorder="1" applyAlignment="1" applyProtection="1">
      <alignment horizontal="center" vertical="center"/>
      <protection locked="0"/>
    </xf>
    <xf numFmtId="49" fontId="94" fillId="32" borderId="51" xfId="219" applyNumberFormat="1" applyFont="1" applyFill="1" applyBorder="1" applyAlignment="1" applyProtection="1">
      <alignment horizontal="left" vertical="center" wrapText="1"/>
      <protection locked="0"/>
    </xf>
    <xf numFmtId="0" fontId="94" fillId="32" borderId="51" xfId="219" applyFont="1" applyFill="1" applyBorder="1" applyAlignment="1" applyProtection="1">
      <alignment horizontal="center" vertical="center" wrapText="1"/>
      <protection locked="0"/>
    </xf>
    <xf numFmtId="174" fontId="94" fillId="32" borderId="51" xfId="219" applyNumberFormat="1" applyFont="1" applyFill="1" applyBorder="1" applyAlignment="1" applyProtection="1">
      <alignment horizontal="right" vertical="center"/>
      <protection locked="0"/>
    </xf>
    <xf numFmtId="174" fontId="91" fillId="32" borderId="0" xfId="219" applyNumberFormat="1" applyFont="1" applyFill="1" applyAlignment="1" applyProtection="1">
      <alignment horizontal="right" vertical="center"/>
      <protection locked="0"/>
    </xf>
    <xf numFmtId="0" fontId="46" fillId="32" borderId="0" xfId="219" applyFont="1" applyFill="1" applyAlignment="1" applyProtection="1">
      <alignment horizontal="left" vertical="center"/>
      <protection locked="0"/>
    </xf>
    <xf numFmtId="174" fontId="46" fillId="32" borderId="0" xfId="219" applyNumberFormat="1" applyFont="1" applyFill="1" applyAlignment="1" applyProtection="1">
      <alignment horizontal="right" vertical="center"/>
      <protection locked="0"/>
    </xf>
    <xf numFmtId="175" fontId="46" fillId="0" borderId="0" xfId="219" applyNumberFormat="1" applyFont="1" applyAlignment="1" applyProtection="1">
      <alignment horizontal="left" vertical="center"/>
      <protection locked="0"/>
    </xf>
    <xf numFmtId="0" fontId="80" fillId="20" borderId="39" xfId="217" applyFont="1" applyFill="1" applyBorder="1" applyAlignment="1" applyProtection="1">
      <alignment horizontal="center" vertical="center"/>
      <protection locked="0"/>
    </xf>
    <xf numFmtId="0" fontId="46" fillId="20" borderId="40" xfId="217" applyFill="1" applyBorder="1" applyAlignment="1" applyProtection="1">
      <alignment horizontal="left" vertical="center"/>
      <protection locked="0"/>
    </xf>
    <xf numFmtId="0" fontId="80" fillId="20" borderId="40" xfId="217" applyFont="1" applyFill="1" applyBorder="1" applyAlignment="1" applyProtection="1">
      <alignment horizontal="center" vertical="center"/>
      <protection locked="0"/>
    </xf>
    <xf numFmtId="172" fontId="80" fillId="0" borderId="0" xfId="217" applyNumberFormat="1" applyFont="1" applyAlignment="1" applyProtection="1">
      <alignment horizontal="left" vertical="top"/>
      <protection locked="0"/>
    </xf>
    <xf numFmtId="0" fontId="46" fillId="0" borderId="0" xfId="217" applyFont="1" applyAlignment="1" applyProtection="1">
      <alignment horizontal="left" vertical="center"/>
      <protection locked="0"/>
    </xf>
    <xf numFmtId="0" fontId="80" fillId="0" borderId="0" xfId="217" applyFont="1" applyAlignment="1" applyProtection="1">
      <alignment horizontal="left" vertical="center"/>
      <protection locked="0"/>
    </xf>
    <xf numFmtId="0" fontId="120" fillId="0" borderId="0" xfId="217" applyFont="1" applyAlignment="1" applyProtection="1">
      <alignment horizontal="left" vertical="center" wrapText="1"/>
      <protection locked="0"/>
    </xf>
    <xf numFmtId="0" fontId="120" fillId="0" borderId="0" xfId="217" applyFont="1" applyAlignment="1" applyProtection="1">
      <alignment horizontal="left" vertical="center"/>
      <protection locked="0"/>
    </xf>
    <xf numFmtId="0" fontId="80" fillId="20" borderId="40" xfId="217" applyFont="1" applyFill="1" applyBorder="1" applyAlignment="1" applyProtection="1">
      <alignment horizontal="right" vertical="center"/>
      <protection locked="0"/>
    </xf>
    <xf numFmtId="170" fontId="82" fillId="0" borderId="0" xfId="217" applyNumberFormat="1" applyFont="1" applyAlignment="1" applyProtection="1">
      <alignment horizontal="right" vertical="center"/>
      <protection locked="0"/>
    </xf>
    <xf numFmtId="0" fontId="82" fillId="0" borderId="0" xfId="217" applyFont="1" applyAlignment="1" applyProtection="1">
      <alignment horizontal="left" vertical="center"/>
      <protection locked="0"/>
    </xf>
    <xf numFmtId="170" fontId="121" fillId="0" borderId="0" xfId="217" applyNumberFormat="1" applyFont="1" applyAlignment="1" applyProtection="1">
      <alignment horizontal="right" vertical="center"/>
      <protection locked="0"/>
    </xf>
    <xf numFmtId="0" fontId="121" fillId="0" borderId="0" xfId="217" applyFont="1" applyAlignment="1" applyProtection="1">
      <alignment horizontal="left" vertical="center"/>
      <protection locked="0"/>
    </xf>
    <xf numFmtId="0" fontId="76" fillId="20" borderId="0" xfId="217" applyFont="1" applyFill="1" applyAlignment="1" applyProtection="1">
      <alignment horizontal="center" vertical="center"/>
      <protection locked="0"/>
    </xf>
    <xf numFmtId="0" fontId="46" fillId="0" borderId="0" xfId="217" applyFont="1" applyAlignment="1" applyProtection="1">
      <alignment horizontal="left" vertical="top"/>
      <protection locked="0"/>
    </xf>
    <xf numFmtId="171" fontId="83" fillId="0" borderId="0" xfId="217" applyNumberFormat="1" applyFont="1" applyAlignment="1" applyProtection="1">
      <alignment horizontal="right" vertical="center"/>
      <protection locked="0"/>
    </xf>
    <xf numFmtId="0" fontId="83" fillId="0" borderId="0" xfId="217" applyFont="1" applyAlignment="1" applyProtection="1">
      <alignment horizontal="left" vertical="center"/>
      <protection locked="0"/>
    </xf>
    <xf numFmtId="170" fontId="117" fillId="0" borderId="0" xfId="217" applyNumberFormat="1" applyFont="1" applyAlignment="1" applyProtection="1">
      <alignment horizontal="right" vertical="center"/>
      <protection locked="0"/>
    </xf>
    <xf numFmtId="0" fontId="76" fillId="0" borderId="0" xfId="217" applyFont="1" applyAlignment="1" applyProtection="1">
      <alignment horizontal="center" vertical="center"/>
      <protection locked="0"/>
    </xf>
    <xf numFmtId="0" fontId="77" fillId="0" borderId="0" xfId="0" applyFont="1" applyBorder="1" applyAlignment="1">
      <alignment horizontal="center"/>
    </xf>
    <xf numFmtId="0" fontId="0" fillId="0" borderId="0" xfId="0" applyFont="1" applyBorder="1" applyAlignment="1">
      <alignment horizontal="center"/>
    </xf>
    <xf numFmtId="0" fontId="0" fillId="0" borderId="37" xfId="0" applyBorder="1" applyAlignment="1">
      <alignment horizontal="center"/>
    </xf>
    <xf numFmtId="0" fontId="78" fillId="0" borderId="0" xfId="217" applyFont="1" applyAlignment="1" applyProtection="1">
      <alignment horizontal="left" vertical="top" wrapText="1"/>
      <protection locked="0"/>
    </xf>
    <xf numFmtId="0" fontId="80" fillId="0" borderId="0" xfId="217" applyFont="1" applyAlignment="1" applyProtection="1">
      <alignment horizontal="left" vertical="center" wrapText="1"/>
      <protection locked="0"/>
    </xf>
    <xf numFmtId="170" fontId="81" fillId="0" borderId="79" xfId="217" applyNumberFormat="1" applyFont="1" applyBorder="1" applyAlignment="1" applyProtection="1">
      <alignment horizontal="right" vertical="center"/>
      <protection locked="0"/>
    </xf>
    <xf numFmtId="0" fontId="46" fillId="0" borderId="79" xfId="217" applyBorder="1" applyAlignment="1" applyProtection="1">
      <alignment horizontal="left" vertical="center"/>
      <protection locked="0"/>
    </xf>
    <xf numFmtId="0" fontId="118" fillId="0" borderId="47" xfId="217" applyFont="1" applyBorder="1" applyAlignment="1" applyProtection="1">
      <alignment horizontal="center" vertical="center"/>
      <protection locked="0"/>
    </xf>
    <xf numFmtId="0" fontId="46" fillId="0" borderId="38" xfId="217" applyBorder="1" applyAlignment="1" applyProtection="1">
      <alignment horizontal="left" vertical="center"/>
      <protection locked="0"/>
    </xf>
    <xf numFmtId="0" fontId="46" fillId="0" borderId="49" xfId="217" applyBorder="1" applyAlignment="1" applyProtection="1">
      <alignment horizontal="left" vertical="center"/>
      <protection locked="0"/>
    </xf>
    <xf numFmtId="0" fontId="78" fillId="20" borderId="40" xfId="217" applyFont="1" applyFill="1" applyBorder="1" applyAlignment="1" applyProtection="1">
      <alignment horizontal="left" vertical="center"/>
      <protection locked="0"/>
    </xf>
    <xf numFmtId="170" fontId="78" fillId="20" borderId="40" xfId="217" applyNumberFormat="1" applyFont="1" applyFill="1" applyBorder="1" applyAlignment="1" applyProtection="1">
      <alignment horizontal="right" vertical="center"/>
      <protection locked="0"/>
    </xf>
    <xf numFmtId="0" fontId="46" fillId="20" borderId="18" xfId="217" applyFill="1" applyBorder="1" applyAlignment="1" applyProtection="1">
      <alignment horizontal="left" vertical="center"/>
      <protection locked="0"/>
    </xf>
    <xf numFmtId="0" fontId="77" fillId="0" borderId="0" xfId="217" applyFont="1" applyAlignment="1" applyProtection="1">
      <alignment horizontal="center" vertical="center"/>
      <protection locked="0"/>
    </xf>
    <xf numFmtId="0" fontId="78" fillId="0" borderId="0" xfId="217" applyFont="1" applyAlignment="1" applyProtection="1">
      <alignment horizontal="left" vertical="center" wrapText="1"/>
      <protection locked="0"/>
    </xf>
    <xf numFmtId="170" fontId="83" fillId="0" borderId="0" xfId="219" applyNumberFormat="1" applyFont="1" applyAlignment="1" applyProtection="1">
      <alignment horizontal="right" vertical="center"/>
      <protection locked="0"/>
    </xf>
    <xf numFmtId="0" fontId="46" fillId="0" borderId="0" xfId="219" applyFont="1" applyAlignment="1" applyProtection="1">
      <alignment horizontal="left" vertical="center"/>
      <protection locked="0"/>
    </xf>
    <xf numFmtId="170" fontId="78" fillId="20" borderId="40" xfId="219" applyNumberFormat="1" applyFont="1" applyFill="1" applyBorder="1" applyAlignment="1" applyProtection="1">
      <alignment horizontal="right" vertical="center"/>
      <protection locked="0"/>
    </xf>
    <xf numFmtId="0" fontId="46" fillId="20" borderId="40" xfId="219" applyFill="1" applyBorder="1" applyAlignment="1" applyProtection="1">
      <alignment horizontal="left" vertical="center"/>
      <protection locked="0"/>
    </xf>
    <xf numFmtId="0" fontId="46" fillId="20" borderId="18" xfId="219" applyFill="1" applyBorder="1" applyAlignment="1" applyProtection="1">
      <alignment horizontal="left" vertical="center"/>
      <protection locked="0"/>
    </xf>
    <xf numFmtId="0" fontId="77" fillId="0" borderId="0" xfId="219" applyFont="1" applyAlignment="1" applyProtection="1">
      <alignment horizontal="center" vertical="center"/>
      <protection locked="0"/>
    </xf>
    <xf numFmtId="0" fontId="46" fillId="0" borderId="37" xfId="219" applyBorder="1" applyAlignment="1" applyProtection="1">
      <alignment horizontal="left" vertical="center"/>
      <protection locked="0"/>
    </xf>
    <xf numFmtId="0" fontId="80" fillId="20" borderId="0" xfId="219" applyFont="1" applyFill="1" applyAlignment="1" applyProtection="1">
      <alignment horizontal="center" vertical="center"/>
      <protection locked="0"/>
    </xf>
    <xf numFmtId="0" fontId="46" fillId="20" borderId="0" xfId="219" applyFill="1" applyAlignment="1" applyProtection="1">
      <alignment horizontal="left" vertical="center"/>
      <protection locked="0"/>
    </xf>
    <xf numFmtId="0" fontId="80" fillId="0" borderId="0" xfId="219" applyFont="1" applyAlignment="1" applyProtection="1">
      <alignment horizontal="left" vertical="center"/>
      <protection locked="0"/>
    </xf>
    <xf numFmtId="0" fontId="76" fillId="0" borderId="0" xfId="219" applyFont="1" applyAlignment="1" applyProtection="1">
      <alignment horizontal="center" vertical="center"/>
      <protection locked="0"/>
    </xf>
    <xf numFmtId="0" fontId="46" fillId="0" borderId="0" xfId="219" applyFont="1" applyAlignment="1" applyProtection="1">
      <alignment horizontal="left" vertical="top"/>
      <protection locked="0"/>
    </xf>
    <xf numFmtId="0" fontId="46" fillId="0" borderId="37" xfId="219" applyBorder="1" applyAlignment="1" applyProtection="1">
      <alignment horizontal="left" vertical="top"/>
      <protection locked="0"/>
    </xf>
    <xf numFmtId="0" fontId="78" fillId="0" borderId="0" xfId="219" applyFont="1" applyAlignment="1" applyProtection="1">
      <alignment horizontal="left" vertical="center" wrapText="1"/>
      <protection locked="0"/>
    </xf>
    <xf numFmtId="172" fontId="80" fillId="0" borderId="0" xfId="219" applyNumberFormat="1" applyFont="1" applyAlignment="1" applyProtection="1">
      <alignment horizontal="left" vertical="top"/>
      <protection locked="0"/>
    </xf>
    <xf numFmtId="0" fontId="46" fillId="0" borderId="0" xfId="219" applyAlignment="1" applyProtection="1">
      <alignment horizontal="left" vertical="center" wrapText="1"/>
      <protection locked="0"/>
    </xf>
    <xf numFmtId="172" fontId="80" fillId="0" borderId="0" xfId="219" applyNumberFormat="1" applyFont="1" applyAlignment="1" applyProtection="1">
      <alignment horizontal="left" vertical="top" wrapText="1"/>
      <protection locked="0"/>
    </xf>
    <xf numFmtId="0" fontId="46" fillId="0" borderId="0" xfId="219" applyAlignment="1" applyProtection="1">
      <alignment horizontal="left" vertical="top" wrapText="1"/>
      <protection locked="0"/>
    </xf>
    <xf numFmtId="0" fontId="80" fillId="0" borderId="0" xfId="219" applyFont="1" applyAlignment="1" applyProtection="1">
      <alignment horizontal="left" vertical="center" wrapText="1"/>
      <protection locked="0"/>
    </xf>
    <xf numFmtId="0" fontId="46" fillId="0" borderId="37" xfId="219" applyBorder="1" applyAlignment="1" applyProtection="1">
      <alignment horizontal="left" vertical="center" wrapText="1"/>
      <protection locked="0"/>
    </xf>
    <xf numFmtId="0" fontId="46" fillId="0" borderId="0" xfId="219" applyFont="1" applyAlignment="1" applyProtection="1">
      <alignment horizontal="left" vertical="center" wrapText="1"/>
      <protection locked="0"/>
    </xf>
    <xf numFmtId="170" fontId="82" fillId="0" borderId="0" xfId="219" applyNumberFormat="1" applyFont="1" applyAlignment="1" applyProtection="1">
      <alignment horizontal="right" vertical="center"/>
      <protection locked="0"/>
    </xf>
    <xf numFmtId="170" fontId="87" fillId="0" borderId="0" xfId="219" applyNumberFormat="1" applyFont="1" applyAlignment="1" applyProtection="1">
      <alignment horizontal="right" vertical="center"/>
      <protection locked="0"/>
    </xf>
    <xf numFmtId="0" fontId="86" fillId="0" borderId="0" xfId="219" applyFont="1" applyAlignment="1" applyProtection="1">
      <alignment horizontal="left" vertical="center"/>
      <protection locked="0"/>
    </xf>
    <xf numFmtId="170" fontId="84" fillId="0" borderId="0" xfId="219" applyNumberFormat="1" applyFont="1" applyAlignment="1" applyProtection="1">
      <alignment horizontal="right" vertical="center"/>
      <protection locked="0"/>
    </xf>
    <xf numFmtId="0" fontId="80" fillId="20" borderId="45" xfId="219" applyFont="1" applyFill="1" applyBorder="1" applyAlignment="1" applyProtection="1">
      <alignment horizontal="center" vertical="center" wrapText="1"/>
      <protection locked="0"/>
    </xf>
    <xf numFmtId="0" fontId="46" fillId="20" borderId="45" xfId="219" applyFill="1" applyBorder="1" applyAlignment="1" applyProtection="1">
      <alignment horizontal="center" vertical="center" wrapText="1"/>
      <protection locked="0"/>
    </xf>
    <xf numFmtId="0" fontId="91" fillId="0" borderId="0" xfId="219" applyFont="1" applyAlignment="1" applyProtection="1">
      <alignment horizontal="left" vertical="center" wrapText="1"/>
      <protection locked="0"/>
    </xf>
    <xf numFmtId="0" fontId="91" fillId="0" borderId="0" xfId="219" applyFont="1" applyAlignment="1" applyProtection="1">
      <alignment horizontal="left" vertical="center"/>
      <protection locked="0"/>
    </xf>
    <xf numFmtId="0" fontId="93" fillId="0" borderId="0" xfId="219" applyFont="1" applyAlignment="1" applyProtection="1">
      <alignment horizontal="left" vertical="center" wrapText="1"/>
      <protection locked="0"/>
    </xf>
    <xf numFmtId="0" fontId="93" fillId="0" borderId="0" xfId="219" applyFont="1" applyAlignment="1" applyProtection="1">
      <alignment horizontal="left" vertical="center"/>
      <protection locked="0"/>
    </xf>
    <xf numFmtId="170" fontId="84" fillId="0" borderId="0" xfId="219" applyNumberFormat="1" applyFont="1" applyAlignment="1" applyProtection="1">
      <alignment horizontal="right"/>
      <protection locked="0"/>
    </xf>
    <xf numFmtId="0" fontId="86" fillId="0" borderId="0" xfId="219" applyFont="1" applyAlignment="1" applyProtection="1">
      <alignment horizontal="left"/>
      <protection locked="0"/>
    </xf>
    <xf numFmtId="0" fontId="92" fillId="0" borderId="0" xfId="219" applyFont="1" applyAlignment="1" applyProtection="1">
      <alignment horizontal="left" vertical="center" wrapText="1"/>
      <protection locked="0"/>
    </xf>
    <xf numFmtId="0" fontId="92" fillId="0" borderId="0" xfId="219" applyFont="1" applyAlignment="1" applyProtection="1">
      <alignment horizontal="left" vertical="center"/>
      <protection locked="0"/>
    </xf>
    <xf numFmtId="0" fontId="46" fillId="0" borderId="51" xfId="219" applyFont="1" applyBorder="1" applyAlignment="1" applyProtection="1">
      <alignment horizontal="left" vertical="center" wrapText="1"/>
      <protection locked="0"/>
    </xf>
    <xf numFmtId="0" fontId="46" fillId="0" borderId="51" xfId="219" applyBorder="1" applyAlignment="1" applyProtection="1">
      <alignment horizontal="left" vertical="center"/>
      <protection locked="0"/>
    </xf>
    <xf numFmtId="170" fontId="46" fillId="0" borderId="51" xfId="219" applyNumberFormat="1" applyFont="1" applyBorder="1" applyAlignment="1" applyProtection="1">
      <alignment horizontal="right" vertical="center"/>
      <protection locked="0"/>
    </xf>
    <xf numFmtId="170" fontId="82" fillId="0" borderId="0" xfId="219" applyNumberFormat="1" applyFont="1" applyAlignment="1" applyProtection="1">
      <alignment horizontal="right"/>
      <protection locked="0"/>
    </xf>
    <xf numFmtId="170" fontId="87" fillId="0" borderId="0" xfId="219" applyNumberFormat="1" applyFont="1" applyAlignment="1" applyProtection="1">
      <alignment horizontal="right"/>
      <protection locked="0"/>
    </xf>
    <xf numFmtId="0" fontId="90" fillId="0" borderId="0" xfId="219" applyFont="1" applyAlignment="1" applyProtection="1">
      <alignment horizontal="left" vertical="center" wrapText="1"/>
      <protection locked="0"/>
    </xf>
    <xf numFmtId="170" fontId="94" fillId="0" borderId="51" xfId="219" applyNumberFormat="1" applyFont="1" applyBorder="1" applyAlignment="1" applyProtection="1">
      <alignment horizontal="right" vertical="center"/>
      <protection locked="0"/>
    </xf>
    <xf numFmtId="0" fontId="94" fillId="0" borderId="51" xfId="219" applyFont="1" applyBorder="1" applyAlignment="1" applyProtection="1">
      <alignment horizontal="left" vertical="center"/>
      <protection locked="0"/>
    </xf>
    <xf numFmtId="0" fontId="94" fillId="0" borderId="51" xfId="219" applyFont="1" applyBorder="1" applyAlignment="1" applyProtection="1">
      <alignment horizontal="left" vertical="center" wrapText="1"/>
      <protection locked="0"/>
    </xf>
    <xf numFmtId="0" fontId="95" fillId="0" borderId="0" xfId="219" applyFont="1" applyAlignment="1" applyProtection="1">
      <alignment horizontal="left" vertical="top" wrapText="1"/>
      <protection locked="0"/>
    </xf>
    <xf numFmtId="170" fontId="46" fillId="32" borderId="51" xfId="219" applyNumberFormat="1" applyFont="1" applyFill="1" applyBorder="1" applyAlignment="1" applyProtection="1">
      <alignment horizontal="right" vertical="center"/>
      <protection locked="0"/>
    </xf>
    <xf numFmtId="0" fontId="46" fillId="32" borderId="51" xfId="219" applyFill="1" applyBorder="1" applyAlignment="1" applyProtection="1">
      <alignment horizontal="left" vertical="center"/>
      <protection locked="0"/>
    </xf>
    <xf numFmtId="0" fontId="46" fillId="0" borderId="51" xfId="219" applyBorder="1" applyAlignment="1" applyProtection="1">
      <alignment horizontal="left" vertical="center" wrapText="1"/>
      <protection locked="0"/>
    </xf>
    <xf numFmtId="0" fontId="46" fillId="32" borderId="51" xfId="219" applyFont="1" applyFill="1" applyBorder="1" applyAlignment="1" applyProtection="1">
      <alignment horizontal="left" vertical="center" wrapText="1"/>
      <protection locked="0"/>
    </xf>
    <xf numFmtId="0" fontId="94" fillId="32" borderId="51" xfId="219" applyFont="1" applyFill="1" applyBorder="1" applyAlignment="1" applyProtection="1">
      <alignment horizontal="left" vertical="center" wrapText="1"/>
      <protection locked="0"/>
    </xf>
    <xf numFmtId="0" fontId="94" fillId="32" borderId="51" xfId="219" applyFont="1" applyFill="1" applyBorder="1" applyAlignment="1" applyProtection="1">
      <alignment horizontal="left" vertical="center"/>
      <protection locked="0"/>
    </xf>
    <xf numFmtId="170" fontId="94" fillId="32" borderId="51" xfId="219" applyNumberFormat="1" applyFont="1" applyFill="1" applyBorder="1" applyAlignment="1" applyProtection="1">
      <alignment horizontal="right" vertical="center"/>
      <protection locked="0"/>
    </xf>
    <xf numFmtId="0" fontId="46" fillId="32" borderId="0" xfId="219" applyFont="1" applyFill="1" applyAlignment="1" applyProtection="1">
      <alignment horizontal="left" vertical="center" wrapText="1"/>
      <protection locked="0"/>
    </xf>
    <xf numFmtId="0" fontId="46" fillId="32" borderId="0" xfId="219" applyFont="1" applyFill="1" applyAlignment="1" applyProtection="1">
      <alignment horizontal="left" vertical="center"/>
      <protection locked="0"/>
    </xf>
    <xf numFmtId="0" fontId="91" fillId="0" borderId="0" xfId="219" applyFont="1" applyAlignment="1" applyProtection="1">
      <alignment horizontal="left" vertical="center" wrapText="1"/>
      <protection locked="0"/>
    </xf>
    <xf numFmtId="0" fontId="96" fillId="0" borderId="0" xfId="219" applyFont="1" applyAlignment="1" applyProtection="1">
      <alignment horizontal="left" vertical="center" wrapText="1"/>
      <protection locked="0"/>
    </xf>
    <xf numFmtId="0" fontId="96" fillId="0" borderId="0" xfId="219" applyFont="1" applyAlignment="1" applyProtection="1">
      <alignment horizontal="left" vertical="center"/>
      <protection locked="0"/>
    </xf>
    <xf numFmtId="0" fontId="90" fillId="32" borderId="0" xfId="219" applyFont="1" applyFill="1" applyAlignment="1" applyProtection="1">
      <alignment horizontal="left" vertical="center" wrapText="1"/>
      <protection locked="0"/>
    </xf>
    <xf numFmtId="0" fontId="46" fillId="32" borderId="0" xfId="219" applyFont="1" applyFill="1" applyAlignment="1" applyProtection="1">
      <alignment horizontal="left" vertical="center"/>
      <protection locked="0"/>
    </xf>
    <xf numFmtId="4" fontId="94" fillId="0" borderId="51" xfId="0" applyNumberFormat="1" applyFont="1" applyBorder="1" applyAlignment="1">
      <alignment vertical="center"/>
    </xf>
    <xf numFmtId="0" fontId="91" fillId="32" borderId="0" xfId="219" applyFont="1" applyFill="1" applyAlignment="1" applyProtection="1">
      <alignment horizontal="left" vertical="center" wrapText="1"/>
      <protection locked="0"/>
    </xf>
    <xf numFmtId="0" fontId="91" fillId="32" borderId="0" xfId="219" applyFont="1" applyFill="1" applyAlignment="1" applyProtection="1">
      <alignment horizontal="left" vertical="center"/>
      <protection locked="0"/>
    </xf>
    <xf numFmtId="49" fontId="91" fillId="32" borderId="0" xfId="219" applyNumberFormat="1" applyFont="1" applyFill="1" applyAlignment="1" applyProtection="1">
      <alignment horizontal="left" vertical="center" wrapText="1"/>
      <protection locked="0"/>
    </xf>
    <xf numFmtId="49" fontId="91" fillId="32" borderId="0" xfId="219" applyNumberFormat="1" applyFont="1" applyFill="1" applyAlignment="1" applyProtection="1">
      <alignment horizontal="left" vertical="center"/>
      <protection locked="0"/>
    </xf>
    <xf numFmtId="0" fontId="90" fillId="32" borderId="0" xfId="219" applyFont="1" applyFill="1" applyAlignment="1" applyProtection="1">
      <alignment horizontal="left" vertical="center" wrapText="1"/>
      <protection locked="0"/>
    </xf>
    <xf numFmtId="0" fontId="91" fillId="32" borderId="0" xfId="219" applyFont="1" applyFill="1" applyAlignment="1" applyProtection="1">
      <alignment horizontal="left" vertical="center" wrapText="1"/>
      <protection locked="0"/>
    </xf>
    <xf numFmtId="0" fontId="75" fillId="22" borderId="0" xfId="120" applyFont="1" applyFill="1" applyAlignment="1" applyProtection="1">
      <alignment horizontal="center" vertical="center"/>
      <protection/>
    </xf>
    <xf numFmtId="0" fontId="76" fillId="20" borderId="0" xfId="219" applyFont="1" applyFill="1" applyAlignment="1" applyProtection="1">
      <alignment horizontal="center" vertical="center"/>
      <protection locked="0"/>
    </xf>
    <xf numFmtId="49" fontId="60" fillId="0" borderId="26" xfId="223" applyNumberFormat="1" applyFont="1" applyFill="1" applyBorder="1" applyAlignment="1">
      <alignment horizontal="center" vertical="center" wrapText="1"/>
      <protection/>
    </xf>
    <xf numFmtId="49" fontId="60" fillId="0" borderId="27" xfId="223" applyNumberFormat="1" applyFont="1" applyFill="1" applyBorder="1" applyAlignment="1">
      <alignment horizontal="center" vertical="center" wrapText="1"/>
      <protection/>
    </xf>
    <xf numFmtId="49" fontId="60" fillId="0" borderId="80" xfId="223" applyNumberFormat="1" applyFont="1" applyFill="1" applyBorder="1" applyAlignment="1">
      <alignment horizontal="center" vertical="center" textRotation="90" wrapText="1"/>
      <protection/>
    </xf>
    <xf numFmtId="49" fontId="60" fillId="0" borderId="81" xfId="223" applyNumberFormat="1" applyFont="1" applyFill="1" applyBorder="1" applyAlignment="1">
      <alignment horizontal="center" vertical="center" textRotation="90" wrapText="1"/>
      <protection/>
    </xf>
    <xf numFmtId="49" fontId="60" fillId="0" borderId="55" xfId="223" applyNumberFormat="1" applyFont="1" applyFill="1" applyBorder="1" applyAlignment="1">
      <alignment horizontal="center" vertical="center"/>
      <protection/>
    </xf>
    <xf numFmtId="49" fontId="60" fillId="0" borderId="56" xfId="223" applyNumberFormat="1" applyFont="1" applyFill="1" applyBorder="1" applyAlignment="1">
      <alignment horizontal="center" vertical="center"/>
      <protection/>
    </xf>
    <xf numFmtId="0" fontId="38" fillId="0" borderId="0" xfId="220" applyFont="1" applyBorder="1" applyAlignment="1">
      <alignment horizontal="left" vertical="top" wrapText="1"/>
      <protection/>
    </xf>
    <xf numFmtId="0" fontId="37" fillId="0" borderId="82" xfId="162" applyFont="1" applyBorder="1" applyAlignment="1">
      <alignment horizontal="center" wrapText="1"/>
      <protection/>
    </xf>
    <xf numFmtId="0" fontId="37" fillId="0" borderId="83" xfId="162" applyFont="1" applyBorder="1" applyAlignment="1">
      <alignment horizontal="center" wrapText="1"/>
      <protection/>
    </xf>
    <xf numFmtId="0" fontId="37" fillId="0" borderId="21" xfId="162" applyFont="1" applyBorder="1" applyAlignment="1">
      <alignment horizontal="center" wrapText="1"/>
      <protection/>
    </xf>
    <xf numFmtId="0" fontId="57" fillId="0" borderId="14" xfId="220" applyFont="1" applyBorder="1" applyAlignment="1" applyProtection="1">
      <alignment/>
      <protection/>
    </xf>
    <xf numFmtId="0" fontId="56" fillId="0" borderId="14" xfId="220" applyFont="1" applyBorder="1" applyAlignment="1" applyProtection="1">
      <alignment/>
      <protection/>
    </xf>
    <xf numFmtId="0" fontId="56" fillId="0" borderId="14" xfId="220" applyFont="1" applyBorder="1" applyAlignment="1">
      <alignment horizontal="center"/>
      <protection/>
    </xf>
    <xf numFmtId="0" fontId="57" fillId="0" borderId="0" xfId="244" applyFont="1" applyAlignment="1">
      <alignment horizontal="left"/>
      <protection/>
    </xf>
    <xf numFmtId="4" fontId="65" fillId="0" borderId="0" xfId="244" applyNumberFormat="1" applyFont="1" applyAlignment="1">
      <alignment horizontal="center"/>
      <protection/>
    </xf>
    <xf numFmtId="167" fontId="57" fillId="0" borderId="0" xfId="244" applyNumberFormat="1" applyFont="1" applyAlignment="1">
      <alignment horizontal="center"/>
      <protection/>
    </xf>
    <xf numFmtId="0" fontId="127" fillId="0" borderId="0" xfId="244" applyFont="1" applyAlignment="1">
      <alignment horizontal="center" wrapText="1"/>
      <protection/>
    </xf>
    <xf numFmtId="4" fontId="56" fillId="0" borderId="0" xfId="244" applyNumberFormat="1" applyFont="1" applyAlignment="1">
      <alignment horizontal="center"/>
      <protection/>
    </xf>
    <xf numFmtId="167" fontId="56" fillId="0" borderId="0" xfId="244" applyNumberFormat="1" applyFont="1" applyAlignment="1">
      <alignment horizontal="center"/>
      <protection/>
    </xf>
    <xf numFmtId="0" fontId="69" fillId="0" borderId="14" xfId="220" applyNumberFormat="1" applyFont="1" applyBorder="1" applyAlignment="1">
      <alignment horizontal="center" vertical="center"/>
      <protection/>
    </xf>
    <xf numFmtId="0" fontId="69" fillId="0" borderId="82" xfId="221" applyFont="1" applyBorder="1" applyAlignment="1">
      <alignment horizontal="center"/>
      <protection/>
    </xf>
    <xf numFmtId="0" fontId="69" fillId="0" borderId="83" xfId="221" applyFont="1" applyBorder="1" applyAlignment="1">
      <alignment horizontal="center"/>
      <protection/>
    </xf>
    <xf numFmtId="0" fontId="69" fillId="0" borderId="21" xfId="221" applyFont="1" applyBorder="1" applyAlignment="1">
      <alignment horizontal="center"/>
      <protection/>
    </xf>
    <xf numFmtId="0" fontId="1" fillId="0" borderId="0" xfId="0" applyFont="1" applyAlignment="1">
      <alignment horizontal="left" vertical="top" wrapText="1"/>
    </xf>
    <xf numFmtId="2" fontId="2" fillId="0" borderId="0" xfId="0" applyNumberFormat="1" applyFont="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46" fillId="0" borderId="51" xfId="217" applyFont="1" applyBorder="1" applyAlignment="1" applyProtection="1">
      <alignment horizontal="left" vertical="center" wrapText="1"/>
      <protection locked="0"/>
    </xf>
    <xf numFmtId="0" fontId="46" fillId="0" borderId="51" xfId="217" applyBorder="1" applyAlignment="1" applyProtection="1">
      <alignment horizontal="left" vertical="center"/>
      <protection locked="0"/>
    </xf>
    <xf numFmtId="170" fontId="46" fillId="0" borderId="51" xfId="217" applyNumberFormat="1" applyFont="1" applyBorder="1" applyAlignment="1" applyProtection="1">
      <alignment horizontal="right" vertical="center"/>
      <protection locked="0"/>
    </xf>
    <xf numFmtId="170" fontId="82" fillId="0" borderId="0" xfId="217" applyNumberFormat="1" applyFont="1" applyAlignment="1" applyProtection="1">
      <alignment horizontal="right"/>
      <protection locked="0"/>
    </xf>
    <xf numFmtId="170" fontId="84" fillId="0" borderId="0" xfId="217" applyNumberFormat="1" applyFont="1" applyAlignment="1" applyProtection="1">
      <alignment horizontal="right"/>
      <protection locked="0"/>
    </xf>
    <xf numFmtId="0" fontId="86" fillId="0" borderId="0" xfId="217" applyFont="1" applyAlignment="1" applyProtection="1">
      <alignment horizontal="left"/>
      <protection locked="0"/>
    </xf>
    <xf numFmtId="170" fontId="87" fillId="0" borderId="0" xfId="217" applyNumberFormat="1" applyFont="1" applyAlignment="1" applyProtection="1">
      <alignment horizontal="right"/>
      <protection locked="0"/>
    </xf>
    <xf numFmtId="0" fontId="90" fillId="0" borderId="0" xfId="0" applyFont="1"/>
    <xf numFmtId="0" fontId="0" fillId="0" borderId="0" xfId="0" applyFont="1"/>
    <xf numFmtId="0" fontId="79" fillId="0" borderId="0" xfId="217" applyFont="1" applyAlignment="1" applyProtection="1">
      <alignment horizontal="left" vertical="center" wrapText="1"/>
      <protection locked="0"/>
    </xf>
    <xf numFmtId="0" fontId="80" fillId="20" borderId="45" xfId="217" applyFont="1" applyFill="1" applyBorder="1" applyAlignment="1" applyProtection="1">
      <alignment horizontal="center" vertical="center" wrapText="1"/>
      <protection locked="0"/>
    </xf>
    <xf numFmtId="0" fontId="46" fillId="20" borderId="45" xfId="217" applyFill="1" applyBorder="1" applyAlignment="1" applyProtection="1">
      <alignment horizontal="center" vertical="center" wrapText="1"/>
      <protection locked="0"/>
    </xf>
    <xf numFmtId="170" fontId="83" fillId="0" borderId="0" xfId="217" applyNumberFormat="1" applyFont="1" applyAlignment="1" applyProtection="1">
      <alignment horizontal="right" vertical="center"/>
      <protection locked="0"/>
    </xf>
    <xf numFmtId="170" fontId="87" fillId="0" borderId="0" xfId="217" applyNumberFormat="1" applyFont="1" applyAlignment="1" applyProtection="1">
      <alignment horizontal="right" vertical="center"/>
      <protection locked="0"/>
    </xf>
    <xf numFmtId="0" fontId="86" fillId="0" borderId="0" xfId="217" applyFont="1" applyAlignment="1" applyProtection="1">
      <alignment horizontal="left" vertical="center"/>
      <protection locked="0"/>
    </xf>
    <xf numFmtId="0" fontId="46" fillId="0" borderId="37" xfId="217" applyBorder="1" applyAlignment="1" applyProtection="1">
      <alignment horizontal="left" vertical="top"/>
      <protection locked="0"/>
    </xf>
    <xf numFmtId="0" fontId="80" fillId="20" borderId="0" xfId="217" applyFont="1" applyFill="1" applyAlignment="1" applyProtection="1">
      <alignment horizontal="center" vertical="center"/>
      <protection locked="0"/>
    </xf>
    <xf numFmtId="0" fontId="46" fillId="20" borderId="0" xfId="217" applyFill="1" applyAlignment="1" applyProtection="1">
      <alignment horizontal="left" vertical="center"/>
      <protection locked="0"/>
    </xf>
    <xf numFmtId="170" fontId="84" fillId="0" borderId="0" xfId="217" applyNumberFormat="1" applyFont="1" applyAlignment="1" applyProtection="1">
      <alignment horizontal="right" vertical="center"/>
      <protection locked="0"/>
    </xf>
    <xf numFmtId="0" fontId="46" fillId="0" borderId="0" xfId="217" applyFont="1" applyAlignment="1" applyProtection="1">
      <alignment horizontal="left" vertical="center" wrapText="1"/>
      <protection locked="0"/>
    </xf>
    <xf numFmtId="0" fontId="46" fillId="0" borderId="37" xfId="217" applyBorder="1" applyAlignment="1" applyProtection="1">
      <alignment horizontal="left" vertical="center"/>
      <protection locked="0"/>
    </xf>
    <xf numFmtId="0" fontId="80" fillId="0" borderId="0" xfId="217" applyFont="1" applyBorder="1" applyAlignment="1" applyProtection="1">
      <alignment horizontal="left" vertical="center" wrapText="1"/>
      <protection locked="0"/>
    </xf>
    <xf numFmtId="0" fontId="77" fillId="0" borderId="0" xfId="217" applyFont="1" applyBorder="1" applyAlignment="1" applyProtection="1">
      <alignment horizontal="center" vertical="center" wrapText="1"/>
      <protection locked="0"/>
    </xf>
    <xf numFmtId="0" fontId="113" fillId="0" borderId="15" xfId="217" applyFont="1" applyBorder="1" applyAlignment="1" applyProtection="1">
      <alignment horizontal="left" wrapText="1"/>
      <protection locked="0"/>
    </xf>
    <xf numFmtId="49" fontId="80" fillId="0" borderId="0" xfId="217" applyNumberFormat="1" applyFont="1" applyBorder="1" applyAlignment="1" applyProtection="1">
      <alignment horizontal="left" vertical="center" wrapText="1"/>
      <protection locked="0"/>
    </xf>
    <xf numFmtId="0" fontId="77" fillId="0" borderId="0" xfId="217" applyFont="1" applyBorder="1" applyAlignment="1" applyProtection="1">
      <alignment horizontal="center" vertical="center"/>
      <protection locked="0"/>
    </xf>
    <xf numFmtId="0" fontId="80" fillId="0" borderId="0" xfId="217" applyFont="1" applyBorder="1" applyAlignment="1" applyProtection="1">
      <alignment horizontal="left" vertical="center"/>
      <protection locked="0"/>
    </xf>
    <xf numFmtId="0" fontId="113" fillId="0" borderId="15" xfId="217" applyFont="1" applyBorder="1" applyAlignment="1" applyProtection="1">
      <alignment horizontal="left"/>
      <protection locked="0"/>
    </xf>
    <xf numFmtId="0" fontId="80" fillId="0" borderId="0" xfId="217" applyFont="1" applyBorder="1" applyAlignment="1" applyProtection="1">
      <alignment horizontal="left" vertical="top"/>
      <protection locked="0"/>
    </xf>
    <xf numFmtId="174" fontId="130" fillId="32" borderId="51" xfId="219" applyNumberFormat="1" applyFont="1" applyFill="1" applyBorder="1" applyAlignment="1" applyProtection="1">
      <alignment horizontal="right" vertical="center"/>
      <protection locked="0"/>
    </xf>
    <xf numFmtId="0" fontId="46" fillId="0" borderId="51" xfId="219" applyFont="1" applyFill="1" applyBorder="1" applyAlignment="1" applyProtection="1">
      <alignment horizontal="center" vertical="center"/>
      <protection locked="0"/>
    </xf>
    <xf numFmtId="49" fontId="46" fillId="0" borderId="51" xfId="219" applyNumberFormat="1" applyFont="1" applyFill="1" applyBorder="1" applyAlignment="1" applyProtection="1">
      <alignment horizontal="left" vertical="center" wrapText="1"/>
      <protection locked="0"/>
    </xf>
    <xf numFmtId="0" fontId="46" fillId="0" borderId="51" xfId="219" applyFont="1" applyFill="1" applyBorder="1" applyAlignment="1" applyProtection="1">
      <alignment horizontal="left" vertical="center" wrapText="1"/>
      <protection locked="0"/>
    </xf>
    <xf numFmtId="0" fontId="46" fillId="0" borderId="51" xfId="219" applyFill="1" applyBorder="1" applyAlignment="1" applyProtection="1">
      <alignment horizontal="left" vertical="center"/>
      <protection locked="0"/>
    </xf>
    <xf numFmtId="0" fontId="46" fillId="0" borderId="51" xfId="219" applyFont="1" applyFill="1" applyBorder="1" applyAlignment="1" applyProtection="1">
      <alignment horizontal="center" vertical="center" wrapText="1"/>
      <protection locked="0"/>
    </xf>
    <xf numFmtId="170" fontId="46" fillId="0" borderId="51" xfId="219" applyNumberFormat="1" applyFont="1" applyFill="1" applyBorder="1" applyAlignment="1" applyProtection="1">
      <alignment horizontal="right" vertical="center"/>
      <protection locked="0"/>
    </xf>
    <xf numFmtId="0" fontId="46" fillId="0" borderId="51" xfId="219" applyFont="1" applyFill="1" applyBorder="1" applyAlignment="1" applyProtection="1">
      <alignment horizontal="left" vertical="center" wrapText="1"/>
      <protection locked="0"/>
    </xf>
  </cellXfs>
  <cellStyles count="768">
    <cellStyle name="Normal" xfId="0"/>
    <cellStyle name="Percent" xfId="15"/>
    <cellStyle name="Currency" xfId="16"/>
    <cellStyle name="Currency [0]" xfId="17"/>
    <cellStyle name="Comma" xfId="18"/>
    <cellStyle name="Comma [0]" xfId="19"/>
    <cellStyle name="_08-Ceny_General-1C-08" xfId="20"/>
    <cellStyle name="_Nezadáno" xfId="21"/>
    <cellStyle name="20 % – Zvýraznění1 2" xfId="22"/>
    <cellStyle name="20 % – Zvýraznění1 3" xfId="23"/>
    <cellStyle name="20 % – Zvýraznění2 2" xfId="24"/>
    <cellStyle name="20 % – Zvýraznění2 3" xfId="25"/>
    <cellStyle name="20 % – Zvýraznění3 2" xfId="26"/>
    <cellStyle name="20 % – Zvýraznění3 3" xfId="27"/>
    <cellStyle name="20 % – Zvýraznění4 2" xfId="28"/>
    <cellStyle name="20 % – Zvýraznění4 3" xfId="29"/>
    <cellStyle name="20 % – Zvýraznění5 2" xfId="30"/>
    <cellStyle name="20 % – Zvýraznění5 3" xfId="31"/>
    <cellStyle name="20 % – Zvýraznění6 2" xfId="32"/>
    <cellStyle name="20 % – Zvýraznění6 3" xfId="33"/>
    <cellStyle name="20 % - zvýraznenie1" xfId="34"/>
    <cellStyle name="20 % - zvýraznenie2" xfId="35"/>
    <cellStyle name="20 % - zvýraznenie3" xfId="36"/>
    <cellStyle name="20 % - zvýraznenie4" xfId="37"/>
    <cellStyle name="20 % - zvýraznenie5" xfId="38"/>
    <cellStyle name="20 % - zvýraznenie6" xfId="39"/>
    <cellStyle name="20% - Accent1" xfId="40"/>
    <cellStyle name="20% - Accent2" xfId="41"/>
    <cellStyle name="20% - Accent3" xfId="42"/>
    <cellStyle name="20% - Accent4" xfId="43"/>
    <cellStyle name="20% - Accent5" xfId="44"/>
    <cellStyle name="20% - Accent6" xfId="45"/>
    <cellStyle name="40 % – Zvýraznění1 2" xfId="46"/>
    <cellStyle name="40 % – Zvýraznění1 3" xfId="47"/>
    <cellStyle name="40 % – Zvýraznění2 2" xfId="48"/>
    <cellStyle name="40 % – Zvýraznění2 3" xfId="49"/>
    <cellStyle name="40 % – Zvýraznění3 2" xfId="50"/>
    <cellStyle name="40 % – Zvýraznění3 3" xfId="51"/>
    <cellStyle name="40 % – Zvýraznění4 2" xfId="52"/>
    <cellStyle name="40 % – Zvýraznění4 3" xfId="53"/>
    <cellStyle name="40 % – Zvýraznění5 2" xfId="54"/>
    <cellStyle name="40 % – Zvýraznění5 3" xfId="55"/>
    <cellStyle name="40 % – Zvýraznění6 2" xfId="56"/>
    <cellStyle name="40 % – Zvýraznění6 3" xfId="57"/>
    <cellStyle name="40 % - zvýraznenie1" xfId="58"/>
    <cellStyle name="40 % - zvýraznenie2" xfId="59"/>
    <cellStyle name="40 % - zvýraznenie3" xfId="60"/>
    <cellStyle name="40 % - zvýraznenie4" xfId="61"/>
    <cellStyle name="40 % - zvýraznenie5" xfId="62"/>
    <cellStyle name="40 % - zvýraznenie6" xfId="63"/>
    <cellStyle name="40% - Accent1" xfId="64"/>
    <cellStyle name="40% - Accent2" xfId="65"/>
    <cellStyle name="40% - Accent3" xfId="66"/>
    <cellStyle name="40% - Accent4" xfId="67"/>
    <cellStyle name="40% - Accent5" xfId="68"/>
    <cellStyle name="40% - Accent6" xfId="69"/>
    <cellStyle name="60 % – Zvýraznění1 2" xfId="70"/>
    <cellStyle name="60 % – Zvýraznění1 3" xfId="71"/>
    <cellStyle name="60 % – Zvýraznění2 2" xfId="72"/>
    <cellStyle name="60 % – Zvýraznění2 3" xfId="73"/>
    <cellStyle name="60 % – Zvýraznění3 2" xfId="74"/>
    <cellStyle name="60 % – Zvýraznění3 3" xfId="75"/>
    <cellStyle name="60 % – Zvýraznění4 2" xfId="76"/>
    <cellStyle name="60 % – Zvýraznění4 3" xfId="77"/>
    <cellStyle name="60 % – Zvýraznění5 2" xfId="78"/>
    <cellStyle name="60 % – Zvýraznění5 3" xfId="79"/>
    <cellStyle name="60 % – Zvýraznění6 2" xfId="80"/>
    <cellStyle name="60 % – Zvýraznění6 3" xfId="81"/>
    <cellStyle name="60 % - zvýraznenie1" xfId="82"/>
    <cellStyle name="60 % - zvýraznenie2" xfId="83"/>
    <cellStyle name="60 % - zvýraznenie3" xfId="84"/>
    <cellStyle name="60 % - zvýraznenie4" xfId="85"/>
    <cellStyle name="60 % - zvýraznenie5" xfId="86"/>
    <cellStyle name="60 % - zvýraznenie6" xfId="87"/>
    <cellStyle name="60% - Accent1" xfId="88"/>
    <cellStyle name="60% - Accent2" xfId="89"/>
    <cellStyle name="60% - Accent3" xfId="90"/>
    <cellStyle name="60% - Accent4" xfId="91"/>
    <cellStyle name="60% - Accent5" xfId="92"/>
    <cellStyle name="60% - Accent6" xfId="93"/>
    <cellStyle name="Accent1" xfId="94"/>
    <cellStyle name="Accent2" xfId="95"/>
    <cellStyle name="Accent3" xfId="96"/>
    <cellStyle name="Accent4" xfId="97"/>
    <cellStyle name="Accent5" xfId="98"/>
    <cellStyle name="Accent6" xfId="99"/>
    <cellStyle name="Bad" xfId="100"/>
    <cellStyle name="blokcen" xfId="101"/>
    <cellStyle name="Calculation" xfId="102"/>
    <cellStyle name="Celkem 2" xfId="103"/>
    <cellStyle name="Celkem 3" xfId="104"/>
    <cellStyle name="Dezimal_Tabelle1" xfId="105"/>
    <cellStyle name="Dobrá" xfId="106"/>
    <cellStyle name="Euro" xfId="107"/>
    <cellStyle name="Explanatory Text" xfId="108"/>
    <cellStyle name="Good" xfId="109"/>
    <cellStyle name="Heading" xfId="110"/>
    <cellStyle name="Heading 1" xfId="111"/>
    <cellStyle name="Heading 2" xfId="112"/>
    <cellStyle name="Heading 3" xfId="113"/>
    <cellStyle name="Heading 4" xfId="114"/>
    <cellStyle name="Heading 5" xfId="115"/>
    <cellStyle name="Heading 6" xfId="116"/>
    <cellStyle name="Heading1" xfId="117"/>
    <cellStyle name="Heading1 2" xfId="118"/>
    <cellStyle name="Heading1 3" xfId="119"/>
    <cellStyle name="Hypertextový odkaz" xfId="120"/>
    <cellStyle name="Check Cell" xfId="121"/>
    <cellStyle name="Chybně 2" xfId="122"/>
    <cellStyle name="Chybně 3" xfId="123"/>
    <cellStyle name="Input" xfId="124"/>
    <cellStyle name="Kontrolná bunka" xfId="125"/>
    <cellStyle name="Kontrolní buňka 2" xfId="126"/>
    <cellStyle name="Kontrolní buňka 3" xfId="127"/>
    <cellStyle name="lehký dolní okraj" xfId="128"/>
    <cellStyle name="Linked Cell" xfId="129"/>
    <cellStyle name="Měna 2" xfId="130"/>
    <cellStyle name="Měna 3" xfId="131"/>
    <cellStyle name="měny 2" xfId="132"/>
    <cellStyle name="měny 3" xfId="133"/>
    <cellStyle name="měny 4" xfId="134"/>
    <cellStyle name="Nadpis 1 2" xfId="135"/>
    <cellStyle name="Nadpis 1 3" xfId="136"/>
    <cellStyle name="Nadpis 2 2" xfId="137"/>
    <cellStyle name="Nadpis 2 3" xfId="138"/>
    <cellStyle name="Nadpis 3 2" xfId="139"/>
    <cellStyle name="Nadpis 3 3" xfId="140"/>
    <cellStyle name="Nadpis 4 2" xfId="141"/>
    <cellStyle name="Nadpis 4 3" xfId="142"/>
    <cellStyle name="Název 2" xfId="143"/>
    <cellStyle name="Název 3" xfId="144"/>
    <cellStyle name="nazev_skup" xfId="145"/>
    <cellStyle name="Neutral" xfId="146"/>
    <cellStyle name="Neutrálna" xfId="147"/>
    <cellStyle name="Neutrální 2" xfId="148"/>
    <cellStyle name="Neutrální 3" xfId="149"/>
    <cellStyle name="Normal_2007 04 27 Opisy Z Dreja" xfId="150"/>
    <cellStyle name="normální 10" xfId="151"/>
    <cellStyle name="normální 11" xfId="152"/>
    <cellStyle name="normální 12" xfId="153"/>
    <cellStyle name="normální 13" xfId="154"/>
    <cellStyle name="normální 14" xfId="155"/>
    <cellStyle name="normální 15" xfId="156"/>
    <cellStyle name="normální 16" xfId="157"/>
    <cellStyle name="normální 17" xfId="158"/>
    <cellStyle name="normální 18" xfId="159"/>
    <cellStyle name="normální 19" xfId="160"/>
    <cellStyle name="normální 2" xfId="161"/>
    <cellStyle name="normální 2 2" xfId="162"/>
    <cellStyle name="normální 2 3" xfId="163"/>
    <cellStyle name="Normální 2_Rekonstrukce budovy ÚP ČR KoP Šumperk_rozpočet" xfId="164"/>
    <cellStyle name="Normální 2_VV VZT11- UP Šumperk" xfId="165"/>
    <cellStyle name="normální 20" xfId="166"/>
    <cellStyle name="normální 21" xfId="167"/>
    <cellStyle name="normální 22" xfId="168"/>
    <cellStyle name="normální 23" xfId="169"/>
    <cellStyle name="normální 24" xfId="170"/>
    <cellStyle name="normální 25" xfId="171"/>
    <cellStyle name="normální 26" xfId="172"/>
    <cellStyle name="normální 27" xfId="173"/>
    <cellStyle name="normální 27 2" xfId="174"/>
    <cellStyle name="normální 27 3" xfId="175"/>
    <cellStyle name="Normální 28" xfId="176"/>
    <cellStyle name="Normální 29" xfId="177"/>
    <cellStyle name="normální 3" xfId="178"/>
    <cellStyle name="normální 3 2" xfId="179"/>
    <cellStyle name="normální 3 3" xfId="180"/>
    <cellStyle name="normální 3 4" xfId="181"/>
    <cellStyle name="Normální 3_Rekonstrukce budovy ÚP ČR KoP Šumperk_rozpočet" xfId="182"/>
    <cellStyle name="Normální 30" xfId="183"/>
    <cellStyle name="Normální 30 2" xfId="184"/>
    <cellStyle name="normální 31" xfId="185"/>
    <cellStyle name="Normální 32" xfId="186"/>
    <cellStyle name="Normální 33" xfId="187"/>
    <cellStyle name="Normální 34" xfId="188"/>
    <cellStyle name="Normální 35" xfId="189"/>
    <cellStyle name="Normální 36" xfId="190"/>
    <cellStyle name="Normální 37" xfId="191"/>
    <cellStyle name="normální 4" xfId="192"/>
    <cellStyle name="normální 4 2" xfId="193"/>
    <cellStyle name="normální 4_Nab_Hager_BTTO-2010" xfId="194"/>
    <cellStyle name="normální 40" xfId="195"/>
    <cellStyle name="normální 41" xfId="196"/>
    <cellStyle name="normální 42" xfId="197"/>
    <cellStyle name="normální 43" xfId="198"/>
    <cellStyle name="normální 44" xfId="199"/>
    <cellStyle name="normální 45" xfId="200"/>
    <cellStyle name="normální 46" xfId="201"/>
    <cellStyle name="normální 47" xfId="202"/>
    <cellStyle name="normální 48" xfId="203"/>
    <cellStyle name="normální 49" xfId="204"/>
    <cellStyle name="normální 5" xfId="205"/>
    <cellStyle name="normální 50" xfId="206"/>
    <cellStyle name="normální 51" xfId="207"/>
    <cellStyle name="normální 52" xfId="208"/>
    <cellStyle name="normální 54" xfId="209"/>
    <cellStyle name="normální 55" xfId="210"/>
    <cellStyle name="normální 56" xfId="211"/>
    <cellStyle name="normální 57" xfId="212"/>
    <cellStyle name="normální 6" xfId="213"/>
    <cellStyle name="normální 7" xfId="214"/>
    <cellStyle name="normální 8" xfId="215"/>
    <cellStyle name="normální 9" xfId="216"/>
    <cellStyle name="normální_1-A-UPCR_131210 - Rekonstrukce budovy ÚP ČR KoP Šumperk" xfId="217"/>
    <cellStyle name="normální_POL.XLS" xfId="218"/>
    <cellStyle name="normální_Rekonstrukce budovy ÚP ČR KoP Šumperk_rozpočet" xfId="219"/>
    <cellStyle name="normální_Rozpočet_Silnoproud11-ŠUMPERK 1" xfId="220"/>
    <cellStyle name="normální_SPECIFIK" xfId="221"/>
    <cellStyle name="normální_VV VZT11- UP Šumperk" xfId="222"/>
    <cellStyle name="normální_Vykaz_ZTI" xfId="223"/>
    <cellStyle name="Normalny_0029 BARVA pobrano Ewa" xfId="224"/>
    <cellStyle name="Note" xfId="225"/>
    <cellStyle name="Output" xfId="226"/>
    <cellStyle name="Poznámka 2" xfId="227"/>
    <cellStyle name="Poznámka 3" xfId="228"/>
    <cellStyle name="Poznámka 4" xfId="229"/>
    <cellStyle name="Poznámka 5" xfId="230"/>
    <cellStyle name="Prepojená bunka" xfId="231"/>
    <cellStyle name="procent 2" xfId="232"/>
    <cellStyle name="procent 3" xfId="233"/>
    <cellStyle name="procent 4" xfId="234"/>
    <cellStyle name="Propojená buňka 2" xfId="235"/>
    <cellStyle name="Propojená buňka 3" xfId="236"/>
    <cellStyle name="R_text" xfId="237"/>
    <cellStyle name="Result" xfId="238"/>
    <cellStyle name="Result 2" xfId="239"/>
    <cellStyle name="Result 3" xfId="240"/>
    <cellStyle name="Result2" xfId="241"/>
    <cellStyle name="Result2 2" xfId="242"/>
    <cellStyle name="Result2 3" xfId="243"/>
    <cellStyle name="rozpočet" xfId="244"/>
    <cellStyle name="SAPBEXaggData" xfId="245"/>
    <cellStyle name="SAPBEXaggDataEmph" xfId="246"/>
    <cellStyle name="SAPBEXaggItem" xfId="247"/>
    <cellStyle name="SAPBEXaggItemX" xfId="248"/>
    <cellStyle name="SAPBEXexcBad7" xfId="249"/>
    <cellStyle name="SAPBEXexcBad8" xfId="250"/>
    <cellStyle name="SAPBEXexcBad9" xfId="251"/>
    <cellStyle name="SAPBEXexcCritical4" xfId="252"/>
    <cellStyle name="SAPBEXexcCritical5" xfId="253"/>
    <cellStyle name="SAPBEXexcCritical6" xfId="254"/>
    <cellStyle name="SAPBEXexcGood1" xfId="255"/>
    <cellStyle name="SAPBEXexcGood2" xfId="256"/>
    <cellStyle name="SAPBEXexcGood3" xfId="257"/>
    <cellStyle name="SAPBEXfilterDrill" xfId="258"/>
    <cellStyle name="SAPBEXfilterItem" xfId="259"/>
    <cellStyle name="SAPBEXfilterText" xfId="260"/>
    <cellStyle name="SAPBEXfilterText 10" xfId="261"/>
    <cellStyle name="SAPBEXfilterText 11" xfId="262"/>
    <cellStyle name="SAPBEXfilterText 12" xfId="263"/>
    <cellStyle name="SAPBEXfilterText 13" xfId="264"/>
    <cellStyle name="SAPBEXfilterText 14" xfId="265"/>
    <cellStyle name="SAPBEXfilterText 15" xfId="266"/>
    <cellStyle name="SAPBEXfilterText 16" xfId="267"/>
    <cellStyle name="SAPBEXfilterText 17" xfId="268"/>
    <cellStyle name="SAPBEXfilterText 18" xfId="269"/>
    <cellStyle name="SAPBEXfilterText 19" xfId="270"/>
    <cellStyle name="SAPBEXfilterText 2" xfId="271"/>
    <cellStyle name="SAPBEXfilterText 20" xfId="272"/>
    <cellStyle name="SAPBEXfilterText 21" xfId="273"/>
    <cellStyle name="SAPBEXfilterText 22" xfId="274"/>
    <cellStyle name="SAPBEXfilterText 23" xfId="275"/>
    <cellStyle name="SAPBEXfilterText 24" xfId="276"/>
    <cellStyle name="SAPBEXfilterText 25" xfId="277"/>
    <cellStyle name="SAPBEXfilterText 26" xfId="278"/>
    <cellStyle name="SAPBEXfilterText 27" xfId="279"/>
    <cellStyle name="SAPBEXfilterText 28" xfId="280"/>
    <cellStyle name="SAPBEXfilterText 29" xfId="281"/>
    <cellStyle name="SAPBEXfilterText 3" xfId="282"/>
    <cellStyle name="SAPBEXfilterText 30" xfId="283"/>
    <cellStyle name="SAPBEXfilterText 31" xfId="284"/>
    <cellStyle name="SAPBEXfilterText 32" xfId="285"/>
    <cellStyle name="SAPBEXfilterText 33" xfId="286"/>
    <cellStyle name="SAPBEXfilterText 34" xfId="287"/>
    <cellStyle name="SAPBEXfilterText 35" xfId="288"/>
    <cellStyle name="SAPBEXfilterText 36" xfId="289"/>
    <cellStyle name="SAPBEXfilterText 37" xfId="290"/>
    <cellStyle name="SAPBEXfilterText 38" xfId="291"/>
    <cellStyle name="SAPBEXfilterText 39" xfId="292"/>
    <cellStyle name="SAPBEXfilterText 4" xfId="293"/>
    <cellStyle name="SAPBEXfilterText 5" xfId="294"/>
    <cellStyle name="SAPBEXfilterText 6" xfId="295"/>
    <cellStyle name="SAPBEXfilterText 7" xfId="296"/>
    <cellStyle name="SAPBEXfilterText 8" xfId="297"/>
    <cellStyle name="SAPBEXfilterText 9" xfId="298"/>
    <cellStyle name="SAPBEXformats" xfId="299"/>
    <cellStyle name="SAPBEXheaderItem" xfId="300"/>
    <cellStyle name="SAPBEXheaderItem 10" xfId="301"/>
    <cellStyle name="SAPBEXheaderItem 11" xfId="302"/>
    <cellStyle name="SAPBEXheaderItem 12" xfId="303"/>
    <cellStyle name="SAPBEXheaderItem 13" xfId="304"/>
    <cellStyle name="SAPBEXheaderItem 14" xfId="305"/>
    <cellStyle name="SAPBEXheaderItem 15" xfId="306"/>
    <cellStyle name="SAPBEXheaderItem 16" xfId="307"/>
    <cellStyle name="SAPBEXheaderItem 17" xfId="308"/>
    <cellStyle name="SAPBEXheaderItem 18" xfId="309"/>
    <cellStyle name="SAPBEXheaderItem 19" xfId="310"/>
    <cellStyle name="SAPBEXheaderItem 2" xfId="311"/>
    <cellStyle name="SAPBEXheaderItem 20" xfId="312"/>
    <cellStyle name="SAPBEXheaderItem 21" xfId="313"/>
    <cellStyle name="SAPBEXheaderItem 22" xfId="314"/>
    <cellStyle name="SAPBEXheaderItem 23" xfId="315"/>
    <cellStyle name="SAPBEXheaderItem 24" xfId="316"/>
    <cellStyle name="SAPBEXheaderItem 25" xfId="317"/>
    <cellStyle name="SAPBEXheaderItem 26" xfId="318"/>
    <cellStyle name="SAPBEXheaderItem 27" xfId="319"/>
    <cellStyle name="SAPBEXheaderItem 28" xfId="320"/>
    <cellStyle name="SAPBEXheaderItem 29" xfId="321"/>
    <cellStyle name="SAPBEXheaderItem 3" xfId="322"/>
    <cellStyle name="SAPBEXheaderItem 30" xfId="323"/>
    <cellStyle name="SAPBEXheaderItem 31" xfId="324"/>
    <cellStyle name="SAPBEXheaderItem 32" xfId="325"/>
    <cellStyle name="SAPBEXheaderItem 33" xfId="326"/>
    <cellStyle name="SAPBEXheaderItem 34" xfId="327"/>
    <cellStyle name="SAPBEXheaderItem 35" xfId="328"/>
    <cellStyle name="SAPBEXheaderItem 36" xfId="329"/>
    <cellStyle name="SAPBEXheaderItem 37" xfId="330"/>
    <cellStyle name="SAPBEXheaderItem 38" xfId="331"/>
    <cellStyle name="SAPBEXheaderItem 39" xfId="332"/>
    <cellStyle name="SAPBEXheaderItem 4" xfId="333"/>
    <cellStyle name="SAPBEXheaderItem 5" xfId="334"/>
    <cellStyle name="SAPBEXheaderItem 6" xfId="335"/>
    <cellStyle name="SAPBEXheaderItem 7" xfId="336"/>
    <cellStyle name="SAPBEXheaderItem 8" xfId="337"/>
    <cellStyle name="SAPBEXheaderItem 9" xfId="338"/>
    <cellStyle name="SAPBEXheaderText" xfId="339"/>
    <cellStyle name="SAPBEXheaderText 10" xfId="340"/>
    <cellStyle name="SAPBEXheaderText 11" xfId="341"/>
    <cellStyle name="SAPBEXheaderText 12" xfId="342"/>
    <cellStyle name="SAPBEXheaderText 13" xfId="343"/>
    <cellStyle name="SAPBEXheaderText 14" xfId="344"/>
    <cellStyle name="SAPBEXheaderText 15" xfId="345"/>
    <cellStyle name="SAPBEXheaderText 16" xfId="346"/>
    <cellStyle name="SAPBEXheaderText 17" xfId="347"/>
    <cellStyle name="SAPBEXheaderText 18" xfId="348"/>
    <cellStyle name="SAPBEXheaderText 19" xfId="349"/>
    <cellStyle name="SAPBEXheaderText 2" xfId="350"/>
    <cellStyle name="SAPBEXheaderText 20" xfId="351"/>
    <cellStyle name="SAPBEXheaderText 21" xfId="352"/>
    <cellStyle name="SAPBEXheaderText 22" xfId="353"/>
    <cellStyle name="SAPBEXheaderText 23" xfId="354"/>
    <cellStyle name="SAPBEXheaderText 24" xfId="355"/>
    <cellStyle name="SAPBEXheaderText 25" xfId="356"/>
    <cellStyle name="SAPBEXheaderText 26" xfId="357"/>
    <cellStyle name="SAPBEXheaderText 27" xfId="358"/>
    <cellStyle name="SAPBEXheaderText 28" xfId="359"/>
    <cellStyle name="SAPBEXheaderText 29" xfId="360"/>
    <cellStyle name="SAPBEXheaderText 3" xfId="361"/>
    <cellStyle name="SAPBEXheaderText 30" xfId="362"/>
    <cellStyle name="SAPBEXheaderText 31" xfId="363"/>
    <cellStyle name="SAPBEXheaderText 32" xfId="364"/>
    <cellStyle name="SAPBEXheaderText 33" xfId="365"/>
    <cellStyle name="SAPBEXheaderText 34" xfId="366"/>
    <cellStyle name="SAPBEXheaderText 35" xfId="367"/>
    <cellStyle name="SAPBEXheaderText 36" xfId="368"/>
    <cellStyle name="SAPBEXheaderText 37" xfId="369"/>
    <cellStyle name="SAPBEXheaderText 38" xfId="370"/>
    <cellStyle name="SAPBEXheaderText 39" xfId="371"/>
    <cellStyle name="SAPBEXheaderText 4" xfId="372"/>
    <cellStyle name="SAPBEXheaderText 5" xfId="373"/>
    <cellStyle name="SAPBEXheaderText 6" xfId="374"/>
    <cellStyle name="SAPBEXheaderText 7" xfId="375"/>
    <cellStyle name="SAPBEXheaderText 8" xfId="376"/>
    <cellStyle name="SAPBEXheaderText 9" xfId="377"/>
    <cellStyle name="SAPBEXHLevel0" xfId="378"/>
    <cellStyle name="SAPBEXHLevel0 10" xfId="379"/>
    <cellStyle name="SAPBEXHLevel0 11" xfId="380"/>
    <cellStyle name="SAPBEXHLevel0 12" xfId="381"/>
    <cellStyle name="SAPBEXHLevel0 13" xfId="382"/>
    <cellStyle name="SAPBEXHLevel0 14" xfId="383"/>
    <cellStyle name="SAPBEXHLevel0 15" xfId="384"/>
    <cellStyle name="SAPBEXHLevel0 16" xfId="385"/>
    <cellStyle name="SAPBEXHLevel0 17" xfId="386"/>
    <cellStyle name="SAPBEXHLevel0 18" xfId="387"/>
    <cellStyle name="SAPBEXHLevel0 19" xfId="388"/>
    <cellStyle name="SAPBEXHLevel0 2" xfId="389"/>
    <cellStyle name="SAPBEXHLevel0 20" xfId="390"/>
    <cellStyle name="SAPBEXHLevel0 21" xfId="391"/>
    <cellStyle name="SAPBEXHLevel0 22" xfId="392"/>
    <cellStyle name="SAPBEXHLevel0 23" xfId="393"/>
    <cellStyle name="SAPBEXHLevel0 24" xfId="394"/>
    <cellStyle name="SAPBEXHLevel0 25" xfId="395"/>
    <cellStyle name="SAPBEXHLevel0 26" xfId="396"/>
    <cellStyle name="SAPBEXHLevel0 27" xfId="397"/>
    <cellStyle name="SAPBEXHLevel0 28" xfId="398"/>
    <cellStyle name="SAPBEXHLevel0 29" xfId="399"/>
    <cellStyle name="SAPBEXHLevel0 3" xfId="400"/>
    <cellStyle name="SAPBEXHLevel0 30" xfId="401"/>
    <cellStyle name="SAPBEXHLevel0 31" xfId="402"/>
    <cellStyle name="SAPBEXHLevel0 32" xfId="403"/>
    <cellStyle name="SAPBEXHLevel0 33" xfId="404"/>
    <cellStyle name="SAPBEXHLevel0 34" xfId="405"/>
    <cellStyle name="SAPBEXHLevel0 35" xfId="406"/>
    <cellStyle name="SAPBEXHLevel0 36" xfId="407"/>
    <cellStyle name="SAPBEXHLevel0 37" xfId="408"/>
    <cellStyle name="SAPBEXHLevel0 38" xfId="409"/>
    <cellStyle name="SAPBEXHLevel0 39" xfId="410"/>
    <cellStyle name="SAPBEXHLevel0 4" xfId="411"/>
    <cellStyle name="SAPBEXHLevel0 5" xfId="412"/>
    <cellStyle name="SAPBEXHLevel0 6" xfId="413"/>
    <cellStyle name="SAPBEXHLevel0 7" xfId="414"/>
    <cellStyle name="SAPBEXHLevel0 8" xfId="415"/>
    <cellStyle name="SAPBEXHLevel0 9" xfId="416"/>
    <cellStyle name="SAPBEXHLevel0X" xfId="417"/>
    <cellStyle name="SAPBEXHLevel0X 10" xfId="418"/>
    <cellStyle name="SAPBEXHLevel0X 11" xfId="419"/>
    <cellStyle name="SAPBEXHLevel0X 12" xfId="420"/>
    <cellStyle name="SAPBEXHLevel0X 13" xfId="421"/>
    <cellStyle name="SAPBEXHLevel0X 14" xfId="422"/>
    <cellStyle name="SAPBEXHLevel0X 15" xfId="423"/>
    <cellStyle name="SAPBEXHLevel0X 16" xfId="424"/>
    <cellStyle name="SAPBEXHLevel0X 17" xfId="425"/>
    <cellStyle name="SAPBEXHLevel0X 18" xfId="426"/>
    <cellStyle name="SAPBEXHLevel0X 19" xfId="427"/>
    <cellStyle name="SAPBEXHLevel0X 2" xfId="428"/>
    <cellStyle name="SAPBEXHLevel0X 20" xfId="429"/>
    <cellStyle name="SAPBEXHLevel0X 21" xfId="430"/>
    <cellStyle name="SAPBEXHLevel0X 22" xfId="431"/>
    <cellStyle name="SAPBEXHLevel0X 23" xfId="432"/>
    <cellStyle name="SAPBEXHLevel0X 24" xfId="433"/>
    <cellStyle name="SAPBEXHLevel0X 25" xfId="434"/>
    <cellStyle name="SAPBEXHLevel0X 26" xfId="435"/>
    <cellStyle name="SAPBEXHLevel0X 27" xfId="436"/>
    <cellStyle name="SAPBEXHLevel0X 28" xfId="437"/>
    <cellStyle name="SAPBEXHLevel0X 29" xfId="438"/>
    <cellStyle name="SAPBEXHLevel0X 3" xfId="439"/>
    <cellStyle name="SAPBEXHLevel0X 30" xfId="440"/>
    <cellStyle name="SAPBEXHLevel0X 31" xfId="441"/>
    <cellStyle name="SAPBEXHLevel0X 32" xfId="442"/>
    <cellStyle name="SAPBEXHLevel0X 33" xfId="443"/>
    <cellStyle name="SAPBEXHLevel0X 34" xfId="444"/>
    <cellStyle name="SAPBEXHLevel0X 35" xfId="445"/>
    <cellStyle name="SAPBEXHLevel0X 36" xfId="446"/>
    <cellStyle name="SAPBEXHLevel0X 37" xfId="447"/>
    <cellStyle name="SAPBEXHLevel0X 38" xfId="448"/>
    <cellStyle name="SAPBEXHLevel0X 39" xfId="449"/>
    <cellStyle name="SAPBEXHLevel0X 4" xfId="450"/>
    <cellStyle name="SAPBEXHLevel0X 5" xfId="451"/>
    <cellStyle name="SAPBEXHLevel0X 6" xfId="452"/>
    <cellStyle name="SAPBEXHLevel0X 7" xfId="453"/>
    <cellStyle name="SAPBEXHLevel0X 8" xfId="454"/>
    <cellStyle name="SAPBEXHLevel0X 9" xfId="455"/>
    <cellStyle name="SAPBEXHLevel1" xfId="456"/>
    <cellStyle name="SAPBEXHLevel1 10" xfId="457"/>
    <cellStyle name="SAPBEXHLevel1 11" xfId="458"/>
    <cellStyle name="SAPBEXHLevel1 12" xfId="459"/>
    <cellStyle name="SAPBEXHLevel1 13" xfId="460"/>
    <cellStyle name="SAPBEXHLevel1 14" xfId="461"/>
    <cellStyle name="SAPBEXHLevel1 15" xfId="462"/>
    <cellStyle name="SAPBEXHLevel1 16" xfId="463"/>
    <cellStyle name="SAPBEXHLevel1 17" xfId="464"/>
    <cellStyle name="SAPBEXHLevel1 18" xfId="465"/>
    <cellStyle name="SAPBEXHLevel1 19" xfId="466"/>
    <cellStyle name="SAPBEXHLevel1 2" xfId="467"/>
    <cellStyle name="SAPBEXHLevel1 20" xfId="468"/>
    <cellStyle name="SAPBEXHLevel1 21" xfId="469"/>
    <cellStyle name="SAPBEXHLevel1 22" xfId="470"/>
    <cellStyle name="SAPBEXHLevel1 23" xfId="471"/>
    <cellStyle name="SAPBEXHLevel1 24" xfId="472"/>
    <cellStyle name="SAPBEXHLevel1 25" xfId="473"/>
    <cellStyle name="SAPBEXHLevel1 26" xfId="474"/>
    <cellStyle name="SAPBEXHLevel1 27" xfId="475"/>
    <cellStyle name="SAPBEXHLevel1 28" xfId="476"/>
    <cellStyle name="SAPBEXHLevel1 29" xfId="477"/>
    <cellStyle name="SAPBEXHLevel1 3" xfId="478"/>
    <cellStyle name="SAPBEXHLevel1 30" xfId="479"/>
    <cellStyle name="SAPBEXHLevel1 31" xfId="480"/>
    <cellStyle name="SAPBEXHLevel1 32" xfId="481"/>
    <cellStyle name="SAPBEXHLevel1 33" xfId="482"/>
    <cellStyle name="SAPBEXHLevel1 34" xfId="483"/>
    <cellStyle name="SAPBEXHLevel1 35" xfId="484"/>
    <cellStyle name="SAPBEXHLevel1 36" xfId="485"/>
    <cellStyle name="SAPBEXHLevel1 37" xfId="486"/>
    <cellStyle name="SAPBEXHLevel1 38" xfId="487"/>
    <cellStyle name="SAPBEXHLevel1 39" xfId="488"/>
    <cellStyle name="SAPBEXHLevel1 4" xfId="489"/>
    <cellStyle name="SAPBEXHLevel1 5" xfId="490"/>
    <cellStyle name="SAPBEXHLevel1 6" xfId="491"/>
    <cellStyle name="SAPBEXHLevel1 7" xfId="492"/>
    <cellStyle name="SAPBEXHLevel1 8" xfId="493"/>
    <cellStyle name="SAPBEXHLevel1 9" xfId="494"/>
    <cellStyle name="SAPBEXHLevel1X" xfId="495"/>
    <cellStyle name="SAPBEXHLevel1X 10" xfId="496"/>
    <cellStyle name="SAPBEXHLevel1X 11" xfId="497"/>
    <cellStyle name="SAPBEXHLevel1X 12" xfId="498"/>
    <cellStyle name="SAPBEXHLevel1X 13" xfId="499"/>
    <cellStyle name="SAPBEXHLevel1X 14" xfId="500"/>
    <cellStyle name="SAPBEXHLevel1X 15" xfId="501"/>
    <cellStyle name="SAPBEXHLevel1X 16" xfId="502"/>
    <cellStyle name="SAPBEXHLevel1X 17" xfId="503"/>
    <cellStyle name="SAPBEXHLevel1X 18" xfId="504"/>
    <cellStyle name="SAPBEXHLevel1X 19" xfId="505"/>
    <cellStyle name="SAPBEXHLevel1X 2" xfId="506"/>
    <cellStyle name="SAPBEXHLevel1X 20" xfId="507"/>
    <cellStyle name="SAPBEXHLevel1X 21" xfId="508"/>
    <cellStyle name="SAPBEXHLevel1X 22" xfId="509"/>
    <cellStyle name="SAPBEXHLevel1X 23" xfId="510"/>
    <cellStyle name="SAPBEXHLevel1X 24" xfId="511"/>
    <cellStyle name="SAPBEXHLevel1X 25" xfId="512"/>
    <cellStyle name="SAPBEXHLevel1X 26" xfId="513"/>
    <cellStyle name="SAPBEXHLevel1X 27" xfId="514"/>
    <cellStyle name="SAPBEXHLevel1X 28" xfId="515"/>
    <cellStyle name="SAPBEXHLevel1X 29" xfId="516"/>
    <cellStyle name="SAPBEXHLevel1X 3" xfId="517"/>
    <cellStyle name="SAPBEXHLevel1X 30" xfId="518"/>
    <cellStyle name="SAPBEXHLevel1X 31" xfId="519"/>
    <cellStyle name="SAPBEXHLevel1X 32" xfId="520"/>
    <cellStyle name="SAPBEXHLevel1X 33" xfId="521"/>
    <cellStyle name="SAPBEXHLevel1X 34" xfId="522"/>
    <cellStyle name="SAPBEXHLevel1X 35" xfId="523"/>
    <cellStyle name="SAPBEXHLevel1X 36" xfId="524"/>
    <cellStyle name="SAPBEXHLevel1X 37" xfId="525"/>
    <cellStyle name="SAPBEXHLevel1X 38" xfId="526"/>
    <cellStyle name="SAPBEXHLevel1X 39" xfId="527"/>
    <cellStyle name="SAPBEXHLevel1X 4" xfId="528"/>
    <cellStyle name="SAPBEXHLevel1X 5" xfId="529"/>
    <cellStyle name="SAPBEXHLevel1X 6" xfId="530"/>
    <cellStyle name="SAPBEXHLevel1X 7" xfId="531"/>
    <cellStyle name="SAPBEXHLevel1X 8" xfId="532"/>
    <cellStyle name="SAPBEXHLevel1X 9" xfId="533"/>
    <cellStyle name="SAPBEXHLevel2" xfId="534"/>
    <cellStyle name="SAPBEXHLevel2 10" xfId="535"/>
    <cellStyle name="SAPBEXHLevel2 11" xfId="536"/>
    <cellStyle name="SAPBEXHLevel2 12" xfId="537"/>
    <cellStyle name="SAPBEXHLevel2 13" xfId="538"/>
    <cellStyle name="SAPBEXHLevel2 14" xfId="539"/>
    <cellStyle name="SAPBEXHLevel2 15" xfId="540"/>
    <cellStyle name="SAPBEXHLevel2 16" xfId="541"/>
    <cellStyle name="SAPBEXHLevel2 17" xfId="542"/>
    <cellStyle name="SAPBEXHLevel2 18" xfId="543"/>
    <cellStyle name="SAPBEXHLevel2 19" xfId="544"/>
    <cellStyle name="SAPBEXHLevel2 2" xfId="545"/>
    <cellStyle name="SAPBEXHLevel2 20" xfId="546"/>
    <cellStyle name="SAPBEXHLevel2 21" xfId="547"/>
    <cellStyle name="SAPBEXHLevel2 22" xfId="548"/>
    <cellStyle name="SAPBEXHLevel2 23" xfId="549"/>
    <cellStyle name="SAPBEXHLevel2 24" xfId="550"/>
    <cellStyle name="SAPBEXHLevel2 25" xfId="551"/>
    <cellStyle name="SAPBEXHLevel2 26" xfId="552"/>
    <cellStyle name="SAPBEXHLevel2 27" xfId="553"/>
    <cellStyle name="SAPBEXHLevel2 28" xfId="554"/>
    <cellStyle name="SAPBEXHLevel2 29" xfId="555"/>
    <cellStyle name="SAPBEXHLevel2 3" xfId="556"/>
    <cellStyle name="SAPBEXHLevel2 30" xfId="557"/>
    <cellStyle name="SAPBEXHLevel2 31" xfId="558"/>
    <cellStyle name="SAPBEXHLevel2 32" xfId="559"/>
    <cellStyle name="SAPBEXHLevel2 33" xfId="560"/>
    <cellStyle name="SAPBEXHLevel2 34" xfId="561"/>
    <cellStyle name="SAPBEXHLevel2 35" xfId="562"/>
    <cellStyle name="SAPBEXHLevel2 36" xfId="563"/>
    <cellStyle name="SAPBEXHLevel2 37" xfId="564"/>
    <cellStyle name="SAPBEXHLevel2 38" xfId="565"/>
    <cellStyle name="SAPBEXHLevel2 39" xfId="566"/>
    <cellStyle name="SAPBEXHLevel2 4" xfId="567"/>
    <cellStyle name="SAPBEXHLevel2 5" xfId="568"/>
    <cellStyle name="SAPBEXHLevel2 6" xfId="569"/>
    <cellStyle name="SAPBEXHLevel2 7" xfId="570"/>
    <cellStyle name="SAPBEXHLevel2 8" xfId="571"/>
    <cellStyle name="SAPBEXHLevel2 9" xfId="572"/>
    <cellStyle name="SAPBEXHLevel2X" xfId="573"/>
    <cellStyle name="SAPBEXHLevel2X 10" xfId="574"/>
    <cellStyle name="SAPBEXHLevel2X 11" xfId="575"/>
    <cellStyle name="SAPBEXHLevel2X 12" xfId="576"/>
    <cellStyle name="SAPBEXHLevel2X 13" xfId="577"/>
    <cellStyle name="SAPBEXHLevel2X 14" xfId="578"/>
    <cellStyle name="SAPBEXHLevel2X 15" xfId="579"/>
    <cellStyle name="SAPBEXHLevel2X 16" xfId="580"/>
    <cellStyle name="SAPBEXHLevel2X 17" xfId="581"/>
    <cellStyle name="SAPBEXHLevel2X 18" xfId="582"/>
    <cellStyle name="SAPBEXHLevel2X 19" xfId="583"/>
    <cellStyle name="SAPBEXHLevel2X 2" xfId="584"/>
    <cellStyle name="SAPBEXHLevel2X 20" xfId="585"/>
    <cellStyle name="SAPBEXHLevel2X 21" xfId="586"/>
    <cellStyle name="SAPBEXHLevel2X 22" xfId="587"/>
    <cellStyle name="SAPBEXHLevel2X 23" xfId="588"/>
    <cellStyle name="SAPBEXHLevel2X 24" xfId="589"/>
    <cellStyle name="SAPBEXHLevel2X 25" xfId="590"/>
    <cellStyle name="SAPBEXHLevel2X 26" xfId="591"/>
    <cellStyle name="SAPBEXHLevel2X 27" xfId="592"/>
    <cellStyle name="SAPBEXHLevel2X 28" xfId="593"/>
    <cellStyle name="SAPBEXHLevel2X 29" xfId="594"/>
    <cellStyle name="SAPBEXHLevel2X 3" xfId="595"/>
    <cellStyle name="SAPBEXHLevel2X 30" xfId="596"/>
    <cellStyle name="SAPBEXHLevel2X 31" xfId="597"/>
    <cellStyle name="SAPBEXHLevel2X 32" xfId="598"/>
    <cellStyle name="SAPBEXHLevel2X 33" xfId="599"/>
    <cellStyle name="SAPBEXHLevel2X 34" xfId="600"/>
    <cellStyle name="SAPBEXHLevel2X 35" xfId="601"/>
    <cellStyle name="SAPBEXHLevel2X 36" xfId="602"/>
    <cellStyle name="SAPBEXHLevel2X 37" xfId="603"/>
    <cellStyle name="SAPBEXHLevel2X 38" xfId="604"/>
    <cellStyle name="SAPBEXHLevel2X 39" xfId="605"/>
    <cellStyle name="SAPBEXHLevel2X 4" xfId="606"/>
    <cellStyle name="SAPBEXHLevel2X 5" xfId="607"/>
    <cellStyle name="SAPBEXHLevel2X 6" xfId="608"/>
    <cellStyle name="SAPBEXHLevel2X 7" xfId="609"/>
    <cellStyle name="SAPBEXHLevel2X 8" xfId="610"/>
    <cellStyle name="SAPBEXHLevel2X 9" xfId="611"/>
    <cellStyle name="SAPBEXHLevel3" xfId="612"/>
    <cellStyle name="SAPBEXHLevel3 10" xfId="613"/>
    <cellStyle name="SAPBEXHLevel3 11" xfId="614"/>
    <cellStyle name="SAPBEXHLevel3 12" xfId="615"/>
    <cellStyle name="SAPBEXHLevel3 13" xfId="616"/>
    <cellStyle name="SAPBEXHLevel3 14" xfId="617"/>
    <cellStyle name="SAPBEXHLevel3 15" xfId="618"/>
    <cellStyle name="SAPBEXHLevel3 16" xfId="619"/>
    <cellStyle name="SAPBEXHLevel3 17" xfId="620"/>
    <cellStyle name="SAPBEXHLevel3 18" xfId="621"/>
    <cellStyle name="SAPBEXHLevel3 19" xfId="622"/>
    <cellStyle name="SAPBEXHLevel3 2" xfId="623"/>
    <cellStyle name="SAPBEXHLevel3 20" xfId="624"/>
    <cellStyle name="SAPBEXHLevel3 21" xfId="625"/>
    <cellStyle name="SAPBEXHLevel3 22" xfId="626"/>
    <cellStyle name="SAPBEXHLevel3 23" xfId="627"/>
    <cellStyle name="SAPBEXHLevel3 24" xfId="628"/>
    <cellStyle name="SAPBEXHLevel3 25" xfId="629"/>
    <cellStyle name="SAPBEXHLevel3 26" xfId="630"/>
    <cellStyle name="SAPBEXHLevel3 27" xfId="631"/>
    <cellStyle name="SAPBEXHLevel3 28" xfId="632"/>
    <cellStyle name="SAPBEXHLevel3 29" xfId="633"/>
    <cellStyle name="SAPBEXHLevel3 3" xfId="634"/>
    <cellStyle name="SAPBEXHLevel3 30" xfId="635"/>
    <cellStyle name="SAPBEXHLevel3 31" xfId="636"/>
    <cellStyle name="SAPBEXHLevel3 32" xfId="637"/>
    <cellStyle name="SAPBEXHLevel3 33" xfId="638"/>
    <cellStyle name="SAPBEXHLevel3 34" xfId="639"/>
    <cellStyle name="SAPBEXHLevel3 35" xfId="640"/>
    <cellStyle name="SAPBEXHLevel3 36" xfId="641"/>
    <cellStyle name="SAPBEXHLevel3 37" xfId="642"/>
    <cellStyle name="SAPBEXHLevel3 38" xfId="643"/>
    <cellStyle name="SAPBEXHLevel3 39" xfId="644"/>
    <cellStyle name="SAPBEXHLevel3 4" xfId="645"/>
    <cellStyle name="SAPBEXHLevel3 5" xfId="646"/>
    <cellStyle name="SAPBEXHLevel3 6" xfId="647"/>
    <cellStyle name="SAPBEXHLevel3 7" xfId="648"/>
    <cellStyle name="SAPBEXHLevel3 8" xfId="649"/>
    <cellStyle name="SAPBEXHLevel3 9" xfId="650"/>
    <cellStyle name="SAPBEXHLevel3X" xfId="651"/>
    <cellStyle name="SAPBEXHLevel3X 10" xfId="652"/>
    <cellStyle name="SAPBEXHLevel3X 11" xfId="653"/>
    <cellStyle name="SAPBEXHLevel3X 12" xfId="654"/>
    <cellStyle name="SAPBEXHLevel3X 13" xfId="655"/>
    <cellStyle name="SAPBEXHLevel3X 14" xfId="656"/>
    <cellStyle name="SAPBEXHLevel3X 15" xfId="657"/>
    <cellStyle name="SAPBEXHLevel3X 16" xfId="658"/>
    <cellStyle name="SAPBEXHLevel3X 17" xfId="659"/>
    <cellStyle name="SAPBEXHLevel3X 18" xfId="660"/>
    <cellStyle name="SAPBEXHLevel3X 19" xfId="661"/>
    <cellStyle name="SAPBEXHLevel3X 2" xfId="662"/>
    <cellStyle name="SAPBEXHLevel3X 20" xfId="663"/>
    <cellStyle name="SAPBEXHLevel3X 21" xfId="664"/>
    <cellStyle name="SAPBEXHLevel3X 22" xfId="665"/>
    <cellStyle name="SAPBEXHLevel3X 23" xfId="666"/>
    <cellStyle name="SAPBEXHLevel3X 24" xfId="667"/>
    <cellStyle name="SAPBEXHLevel3X 25" xfId="668"/>
    <cellStyle name="SAPBEXHLevel3X 26" xfId="669"/>
    <cellStyle name="SAPBEXHLevel3X 27" xfId="670"/>
    <cellStyle name="SAPBEXHLevel3X 28" xfId="671"/>
    <cellStyle name="SAPBEXHLevel3X 29" xfId="672"/>
    <cellStyle name="SAPBEXHLevel3X 3" xfId="673"/>
    <cellStyle name="SAPBEXHLevel3X 30" xfId="674"/>
    <cellStyle name="SAPBEXHLevel3X 31" xfId="675"/>
    <cellStyle name="SAPBEXHLevel3X 32" xfId="676"/>
    <cellStyle name="SAPBEXHLevel3X 33" xfId="677"/>
    <cellStyle name="SAPBEXHLevel3X 34" xfId="678"/>
    <cellStyle name="SAPBEXHLevel3X 35" xfId="679"/>
    <cellStyle name="SAPBEXHLevel3X 36" xfId="680"/>
    <cellStyle name="SAPBEXHLevel3X 37" xfId="681"/>
    <cellStyle name="SAPBEXHLevel3X 38" xfId="682"/>
    <cellStyle name="SAPBEXHLevel3X 39" xfId="683"/>
    <cellStyle name="SAPBEXHLevel3X 4" xfId="684"/>
    <cellStyle name="SAPBEXHLevel3X 5" xfId="685"/>
    <cellStyle name="SAPBEXHLevel3X 6" xfId="686"/>
    <cellStyle name="SAPBEXHLevel3X 7" xfId="687"/>
    <cellStyle name="SAPBEXHLevel3X 8" xfId="688"/>
    <cellStyle name="SAPBEXHLevel3X 9" xfId="689"/>
    <cellStyle name="SAPBEXchaText" xfId="690"/>
    <cellStyle name="SAPBEXresData" xfId="691"/>
    <cellStyle name="SAPBEXresDataEmph" xfId="692"/>
    <cellStyle name="SAPBEXresItem" xfId="693"/>
    <cellStyle name="SAPBEXresItemX" xfId="694"/>
    <cellStyle name="SAPBEXstdData" xfId="695"/>
    <cellStyle name="SAPBEXstdDataEmph" xfId="696"/>
    <cellStyle name="SAPBEXstdItem" xfId="697"/>
    <cellStyle name="SAPBEXstdItemX" xfId="698"/>
    <cellStyle name="SAPBEXtitle" xfId="699"/>
    <cellStyle name="SAPBEXtitle 10" xfId="700"/>
    <cellStyle name="SAPBEXtitle 11" xfId="701"/>
    <cellStyle name="SAPBEXtitle 12" xfId="702"/>
    <cellStyle name="SAPBEXtitle 13" xfId="703"/>
    <cellStyle name="SAPBEXtitle 14" xfId="704"/>
    <cellStyle name="SAPBEXtitle 15" xfId="705"/>
    <cellStyle name="SAPBEXtitle 16" xfId="706"/>
    <cellStyle name="SAPBEXtitle 17" xfId="707"/>
    <cellStyle name="SAPBEXtitle 18" xfId="708"/>
    <cellStyle name="SAPBEXtitle 19" xfId="709"/>
    <cellStyle name="SAPBEXtitle 2" xfId="710"/>
    <cellStyle name="SAPBEXtitle 20" xfId="711"/>
    <cellStyle name="SAPBEXtitle 21" xfId="712"/>
    <cellStyle name="SAPBEXtitle 22" xfId="713"/>
    <cellStyle name="SAPBEXtitle 23" xfId="714"/>
    <cellStyle name="SAPBEXtitle 24" xfId="715"/>
    <cellStyle name="SAPBEXtitle 25" xfId="716"/>
    <cellStyle name="SAPBEXtitle 26" xfId="717"/>
    <cellStyle name="SAPBEXtitle 27" xfId="718"/>
    <cellStyle name="SAPBEXtitle 28" xfId="719"/>
    <cellStyle name="SAPBEXtitle 29" xfId="720"/>
    <cellStyle name="SAPBEXtitle 3" xfId="721"/>
    <cellStyle name="SAPBEXtitle 30" xfId="722"/>
    <cellStyle name="SAPBEXtitle 31" xfId="723"/>
    <cellStyle name="SAPBEXtitle 32" xfId="724"/>
    <cellStyle name="SAPBEXtitle 33" xfId="725"/>
    <cellStyle name="SAPBEXtitle 34" xfId="726"/>
    <cellStyle name="SAPBEXtitle 35" xfId="727"/>
    <cellStyle name="SAPBEXtitle 36" xfId="728"/>
    <cellStyle name="SAPBEXtitle 37" xfId="729"/>
    <cellStyle name="SAPBEXtitle 38" xfId="730"/>
    <cellStyle name="SAPBEXtitle 39" xfId="731"/>
    <cellStyle name="SAPBEXtitle 4" xfId="732"/>
    <cellStyle name="SAPBEXtitle 5" xfId="733"/>
    <cellStyle name="SAPBEXtitle 6" xfId="734"/>
    <cellStyle name="SAPBEXtitle 7" xfId="735"/>
    <cellStyle name="SAPBEXtitle 8" xfId="736"/>
    <cellStyle name="SAPBEXtitle 9" xfId="737"/>
    <cellStyle name="SAPBEXundefined" xfId="738"/>
    <cellStyle name="SKP" xfId="739"/>
    <cellStyle name="Spolu" xfId="740"/>
    <cellStyle name="Správně 2" xfId="741"/>
    <cellStyle name="Správně 3" xfId="742"/>
    <cellStyle name="Standard_Tabelle1" xfId="743"/>
    <cellStyle name="Styl 1" xfId="744"/>
    <cellStyle name="Text upozornění 2" xfId="745"/>
    <cellStyle name="Text upozornění 3" xfId="746"/>
    <cellStyle name="Text upozornenia" xfId="747"/>
    <cellStyle name="Title" xfId="748"/>
    <cellStyle name="Titul" xfId="749"/>
    <cellStyle name="Total" xfId="750"/>
    <cellStyle name="Valeurs dans tableau" xfId="751"/>
    <cellStyle name="Vstup 2" xfId="752"/>
    <cellStyle name="Vstup 3" xfId="753"/>
    <cellStyle name="Výpočet 2" xfId="754"/>
    <cellStyle name="Výpočet 3" xfId="755"/>
    <cellStyle name="Výstup 2" xfId="756"/>
    <cellStyle name="Výstup 3" xfId="757"/>
    <cellStyle name="Vysvětlující text 2" xfId="758"/>
    <cellStyle name="Vysvětlující text 3" xfId="759"/>
    <cellStyle name="Vysvetľujúci text" xfId="760"/>
    <cellStyle name="Warning Text" xfId="761"/>
    <cellStyle name="Zlá" xfId="762"/>
    <cellStyle name="Zvýraznění 1 2" xfId="763"/>
    <cellStyle name="Zvýraznění 1 3" xfId="764"/>
    <cellStyle name="Zvýraznění 2 2" xfId="765"/>
    <cellStyle name="Zvýraznění 2 3" xfId="766"/>
    <cellStyle name="Zvýraznění 3 2" xfId="767"/>
    <cellStyle name="Zvýraznění 3 3" xfId="768"/>
    <cellStyle name="Zvýraznění 4 2" xfId="769"/>
    <cellStyle name="Zvýraznění 4 3" xfId="770"/>
    <cellStyle name="Zvýraznění 5 2" xfId="771"/>
    <cellStyle name="Zvýraznění 5 3" xfId="772"/>
    <cellStyle name="Zvýraznění 6 2" xfId="773"/>
    <cellStyle name="Zvýraznění 6 3" xfId="774"/>
    <cellStyle name="Zvýraznenie1" xfId="775"/>
    <cellStyle name="Zvýraznenie2" xfId="776"/>
    <cellStyle name="Zvýraznenie3" xfId="777"/>
    <cellStyle name="Zvýraznenie4" xfId="778"/>
    <cellStyle name="Zvýraznenie5" xfId="779"/>
    <cellStyle name="Zvýraznenie6" xfId="780"/>
    <cellStyle name="常规_Schedule 2,Taian product price list-2 (28-05-04)" xfId="7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025" name="Picture 1" descr="C:\KROSplusData\System\Temp\rad97DD5.tmp">
          <a:hlinkClick r:id="rId3"/>
        </xdr:cNvPr>
        <xdr:cNvPicPr preferRelativeResize="1">
          <a:picLocks noChangeAspect="1"/>
        </xdr:cNvPicPr>
      </xdr:nvPicPr>
      <xdr:blipFill>
        <a:blip r:embed="rId1"/>
        <a:stretch>
          <a:fillRect/>
        </a:stretch>
      </xdr:blipFill>
      <xdr:spPr bwMode="auto">
        <a:xfrm>
          <a:off x="0" y="0"/>
          <a:ext cx="733425" cy="285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2049" name="Picture 1" descr="C:\KROSplusData\System\Temp\radFA142.tmp">
          <a:hlinkClick r:id="rId3"/>
        </xdr:cNvPr>
        <xdr:cNvPicPr preferRelativeResize="1">
          <a:picLocks noChangeAspect="1"/>
        </xdr:cNvPicPr>
      </xdr:nvPicPr>
      <xdr:blipFill>
        <a:blip r:embed="rId1"/>
        <a:stretch>
          <a:fillRect/>
        </a:stretch>
      </xdr:blipFill>
      <xdr:spPr bwMode="auto">
        <a:xfrm>
          <a:off x="0" y="0"/>
          <a:ext cx="733425" cy="2857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3073" name="Picture 1" descr="C:\KROSplusData\System\Temp\rad23276.tmp">
          <a:hlinkClick r:id="rId3"/>
        </xdr:cNvPr>
        <xdr:cNvPicPr preferRelativeResize="1">
          <a:picLocks noChangeAspect="1"/>
        </xdr:cNvPicPr>
      </xdr:nvPicPr>
      <xdr:blipFill>
        <a:blip r:embed="rId1"/>
        <a:stretch>
          <a:fillRect/>
        </a:stretch>
      </xdr:blipFill>
      <xdr:spPr bwMode="auto">
        <a:xfrm>
          <a:off x="0" y="0"/>
          <a:ext cx="733425" cy="28575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Projektant%20Pelh&#345;imov\Rozpo&#269;et_Silnoproud11-&#352;UMPERK%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l.tomasek\AppData\Local\Microsoft\Windows\INetCache\Content.Outlook\J1OBXRQQ\1-A-UPCR_131210%20-%20Rekonstrukce%20budovy%20&#218;P%20&#268;R%20KoP%20&#352;umpe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Svítidla"/>
      <sheetName val="Kuso"/>
      <sheetName val="Délk"/>
      <sheetName val="Stavební výpomoci"/>
      <sheetName val="Seznam specifikací"/>
      <sheetName val="rozdělení"/>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tavby"/>
      <sheetName val="1-A-UPCR_131210 - Rekonst..."/>
      <sheetName val="002 - Ostatní konstrukce"/>
      <sheetName val="003 - Vedlejší náklady"/>
      <sheetName val="Pokyny pro vyplnění"/>
    </sheetNames>
    <sheetDataSet>
      <sheetData sheetId="0">
        <row r="6">
          <cell r="K6" t="str">
            <v>Rekonstrukce budovy ÚP ČR KoP Šumperk</v>
          </cell>
        </row>
      </sheetData>
      <sheetData sheetId="1"/>
      <sheetData sheetId="2"/>
      <sheetData sheetId="3">
        <row r="27">
          <cell r="H27">
            <v>506100</v>
          </cell>
          <cell r="M27">
            <v>106281</v>
          </cell>
        </row>
        <row r="28">
          <cell r="H28">
            <v>0</v>
          </cell>
          <cell r="M28">
            <v>0</v>
          </cell>
        </row>
        <row r="29">
          <cell r="H29">
            <v>0</v>
          </cell>
          <cell r="M29">
            <v>0</v>
          </cell>
        </row>
        <row r="30">
          <cell r="H30">
            <v>0</v>
          </cell>
          <cell r="M30">
            <v>0</v>
          </cell>
        </row>
        <row r="31">
          <cell r="H31">
            <v>0</v>
          </cell>
        </row>
        <row r="71">
          <cell r="W71">
            <v>0</v>
          </cell>
        </row>
      </sheetData>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showGridLines="0" workbookViewId="0" topLeftCell="A1">
      <pane ySplit="1" topLeftCell="A2" activePane="bottomLeft" state="frozen"/>
      <selection pane="topLeft" activeCell="E16" sqref="E16"/>
      <selection pane="bottomLeft" activeCell="C2" sqref="C2:AQ2"/>
    </sheetView>
  </sheetViews>
  <sheetFormatPr defaultColWidth="9.140625" defaultRowHeight="14.25" customHeight="1"/>
  <cols>
    <col min="1" max="1" width="7.140625" style="570" customWidth="1"/>
    <col min="2" max="2" width="1.421875" style="570" customWidth="1"/>
    <col min="3" max="3" width="3.57421875" style="570" customWidth="1"/>
    <col min="4" max="33" width="2.140625" style="570" customWidth="1"/>
    <col min="34" max="34" width="2.8515625" style="570" customWidth="1"/>
    <col min="35" max="35" width="27.140625" style="570" customWidth="1"/>
    <col min="36" max="37" width="2.140625" style="570" customWidth="1"/>
    <col min="38" max="38" width="7.140625" style="570" customWidth="1"/>
    <col min="39" max="39" width="2.8515625" style="570" customWidth="1"/>
    <col min="40" max="40" width="11.421875" style="570" customWidth="1"/>
    <col min="41" max="41" width="6.421875" style="570" customWidth="1"/>
    <col min="42" max="42" width="3.57421875" style="570" customWidth="1"/>
    <col min="43" max="43" width="13.421875" style="570" customWidth="1"/>
    <col min="44" max="44" width="11.7109375" style="570" customWidth="1"/>
    <col min="45" max="46" width="22.140625" style="570" hidden="1" customWidth="1"/>
    <col min="47" max="47" width="21.421875" style="570" hidden="1" customWidth="1"/>
    <col min="48" max="52" width="18.57421875" style="570" hidden="1" customWidth="1"/>
    <col min="53" max="53" width="16.421875" style="570" hidden="1" customWidth="1"/>
    <col min="54" max="54" width="21.421875" style="570" hidden="1" customWidth="1"/>
    <col min="55" max="56" width="16.421875" style="570" hidden="1" customWidth="1"/>
    <col min="57" max="57" width="57.00390625" style="570" customWidth="1"/>
    <col min="58" max="70" width="9.140625" style="571" customWidth="1"/>
    <col min="71" max="91" width="9.140625" style="570" hidden="1" customWidth="1"/>
    <col min="92" max="16384" width="9.140625" style="571" customWidth="1"/>
  </cols>
  <sheetData>
    <row r="1" spans="1:256" s="569" customFormat="1" ht="22.5" customHeight="1">
      <c r="A1" s="724" t="s">
        <v>3443</v>
      </c>
      <c r="B1" s="566"/>
      <c r="C1" s="566"/>
      <c r="D1" s="567" t="s">
        <v>2327</v>
      </c>
      <c r="E1" s="566"/>
      <c r="F1" s="566"/>
      <c r="G1" s="566"/>
      <c r="H1" s="566"/>
      <c r="I1" s="566"/>
      <c r="J1" s="566"/>
      <c r="K1" s="342" t="s">
        <v>3444</v>
      </c>
      <c r="L1" s="342"/>
      <c r="M1" s="342"/>
      <c r="N1" s="342"/>
      <c r="O1" s="342"/>
      <c r="P1" s="342"/>
      <c r="Q1" s="342"/>
      <c r="R1" s="342"/>
      <c r="S1" s="342"/>
      <c r="T1" s="566"/>
      <c r="U1" s="566"/>
      <c r="V1" s="566"/>
      <c r="W1" s="342" t="s">
        <v>3445</v>
      </c>
      <c r="X1" s="342"/>
      <c r="Y1" s="342"/>
      <c r="Z1" s="342"/>
      <c r="AA1" s="342"/>
      <c r="AB1" s="342"/>
      <c r="AC1" s="342"/>
      <c r="AD1" s="342"/>
      <c r="AE1" s="342"/>
      <c r="AF1" s="342"/>
      <c r="AG1" s="342"/>
      <c r="AH1" s="342"/>
      <c r="AI1" s="725"/>
      <c r="AJ1" s="568"/>
      <c r="AK1" s="568"/>
      <c r="AL1" s="568"/>
      <c r="AM1" s="568"/>
      <c r="AN1" s="568"/>
      <c r="AO1" s="568"/>
      <c r="AP1" s="568"/>
      <c r="AQ1" s="568"/>
      <c r="AR1" s="568"/>
      <c r="AS1" s="568"/>
      <c r="AT1" s="568"/>
      <c r="AU1" s="568"/>
      <c r="AV1" s="568"/>
      <c r="AW1" s="568"/>
      <c r="AX1" s="568"/>
      <c r="AY1" s="568"/>
      <c r="AZ1" s="568"/>
      <c r="BA1" s="726" t="s">
        <v>3446</v>
      </c>
      <c r="BB1" s="568"/>
      <c r="BC1" s="568"/>
      <c r="BD1" s="568"/>
      <c r="BE1" s="568"/>
      <c r="BF1" s="568"/>
      <c r="BG1" s="568"/>
      <c r="BH1" s="568"/>
      <c r="BI1" s="568"/>
      <c r="BJ1" s="568"/>
      <c r="BK1" s="568"/>
      <c r="BL1" s="568"/>
      <c r="BM1" s="568"/>
      <c r="BN1" s="568"/>
      <c r="BO1" s="568"/>
      <c r="BP1" s="568"/>
      <c r="BQ1" s="568"/>
      <c r="BR1" s="568"/>
      <c r="BS1" s="568"/>
      <c r="BT1" s="726" t="s">
        <v>2339</v>
      </c>
      <c r="BU1" s="726" t="s">
        <v>2339</v>
      </c>
      <c r="BV1" s="726" t="s">
        <v>3447</v>
      </c>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8"/>
      <c r="GI1" s="568"/>
      <c r="GJ1" s="568"/>
      <c r="GK1" s="568"/>
      <c r="GL1" s="568"/>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568"/>
      <c r="HQ1" s="568"/>
      <c r="HR1" s="568"/>
      <c r="HS1" s="568"/>
      <c r="HT1" s="568"/>
      <c r="HU1" s="568"/>
      <c r="HV1" s="568"/>
      <c r="HW1" s="568"/>
      <c r="HX1" s="568"/>
      <c r="HY1" s="568"/>
      <c r="HZ1" s="568"/>
      <c r="IA1" s="568"/>
      <c r="IB1" s="568"/>
      <c r="IC1" s="568"/>
      <c r="ID1" s="568"/>
      <c r="IE1" s="568"/>
      <c r="IF1" s="568"/>
      <c r="IG1" s="568"/>
      <c r="IH1" s="568"/>
      <c r="II1" s="568"/>
      <c r="IJ1" s="568"/>
      <c r="IK1" s="568"/>
      <c r="IL1" s="568"/>
      <c r="IM1" s="568"/>
      <c r="IN1" s="568"/>
      <c r="IO1" s="568"/>
      <c r="IP1" s="568"/>
      <c r="IQ1" s="568"/>
      <c r="IR1" s="568"/>
      <c r="IS1" s="568"/>
      <c r="IT1" s="568"/>
      <c r="IU1" s="568"/>
      <c r="IV1" s="568"/>
    </row>
    <row r="2" spans="3:72" s="570" customFormat="1" ht="37.5" customHeight="1">
      <c r="C2" s="856" t="s">
        <v>2333</v>
      </c>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1" t="s">
        <v>2334</v>
      </c>
      <c r="AS2" s="852"/>
      <c r="AT2" s="852"/>
      <c r="AU2" s="852"/>
      <c r="AV2" s="852"/>
      <c r="AW2" s="852"/>
      <c r="AX2" s="852"/>
      <c r="AY2" s="852"/>
      <c r="AZ2" s="852"/>
      <c r="BA2" s="852"/>
      <c r="BB2" s="852"/>
      <c r="BC2" s="852"/>
      <c r="BD2" s="852"/>
      <c r="BE2" s="852"/>
      <c r="BS2" s="579" t="s">
        <v>3448</v>
      </c>
      <c r="BT2" s="579" t="s">
        <v>2777</v>
      </c>
    </row>
    <row r="3" spans="2:72" s="570" customFormat="1" ht="7.5" customHeight="1">
      <c r="B3" s="572"/>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4"/>
      <c r="BS3" s="579" t="s">
        <v>3448</v>
      </c>
      <c r="BT3" s="579" t="s">
        <v>2742</v>
      </c>
    </row>
    <row r="4" spans="2:71" s="570" customFormat="1" ht="37.5" customHeight="1">
      <c r="B4" s="575"/>
      <c r="C4" s="857" t="s">
        <v>3756</v>
      </c>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9"/>
      <c r="AS4" s="577" t="s">
        <v>2338</v>
      </c>
      <c r="BS4" s="579" t="s">
        <v>3449</v>
      </c>
    </row>
    <row r="5" spans="2:71" s="570" customFormat="1" ht="15" customHeight="1">
      <c r="B5" s="575"/>
      <c r="D5" s="727" t="s">
        <v>3450</v>
      </c>
      <c r="K5" s="843"/>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Q5" s="576"/>
      <c r="BS5" s="579" t="s">
        <v>3448</v>
      </c>
    </row>
    <row r="6" spans="2:71" s="570" customFormat="1" ht="37.5" customHeight="1">
      <c r="B6" s="575"/>
      <c r="D6" s="728" t="s">
        <v>2340</v>
      </c>
      <c r="K6" s="860" t="s">
        <v>2341</v>
      </c>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Q6" s="576"/>
      <c r="BS6" s="579" t="s">
        <v>3451</v>
      </c>
    </row>
    <row r="7" spans="2:71" s="570" customFormat="1" ht="15" customHeight="1">
      <c r="B7" s="575"/>
      <c r="D7" s="578" t="s">
        <v>2342</v>
      </c>
      <c r="K7" s="583"/>
      <c r="AK7" s="578" t="s">
        <v>2343</v>
      </c>
      <c r="AN7" s="583"/>
      <c r="AQ7" s="576"/>
      <c r="BS7" s="579" t="s">
        <v>2426</v>
      </c>
    </row>
    <row r="8" spans="2:71" s="570" customFormat="1" ht="15" customHeight="1">
      <c r="B8" s="575"/>
      <c r="D8" s="578" t="s">
        <v>2344</v>
      </c>
      <c r="K8" s="358" t="s">
        <v>2345</v>
      </c>
      <c r="AK8" s="578" t="s">
        <v>2346</v>
      </c>
      <c r="AN8" s="760">
        <v>41697</v>
      </c>
      <c r="AQ8" s="576"/>
      <c r="BS8" s="579" t="s">
        <v>2714</v>
      </c>
    </row>
    <row r="9" spans="2:71" s="570" customFormat="1" ht="15" customHeight="1">
      <c r="B9" s="575"/>
      <c r="AQ9" s="576"/>
      <c r="BS9" s="579" t="s">
        <v>3077</v>
      </c>
    </row>
    <row r="10" spans="2:71" s="570" customFormat="1" ht="15" customHeight="1">
      <c r="B10" s="575"/>
      <c r="D10" s="578" t="s">
        <v>2347</v>
      </c>
      <c r="AK10" s="578" t="s">
        <v>2348</v>
      </c>
      <c r="AN10" s="583"/>
      <c r="AQ10" s="576"/>
      <c r="BS10" s="579" t="s">
        <v>3451</v>
      </c>
    </row>
    <row r="11" spans="2:71" s="570" customFormat="1" ht="19.5" customHeight="1">
      <c r="B11" s="575"/>
      <c r="E11" s="358" t="s">
        <v>2349</v>
      </c>
      <c r="AK11" s="578" t="s">
        <v>2350</v>
      </c>
      <c r="AN11" s="583"/>
      <c r="AQ11" s="576"/>
      <c r="BS11" s="579" t="s">
        <v>3451</v>
      </c>
    </row>
    <row r="12" spans="2:71" s="570" customFormat="1" ht="7.5" customHeight="1">
      <c r="B12" s="575"/>
      <c r="AQ12" s="576"/>
      <c r="BS12" s="579" t="s">
        <v>3451</v>
      </c>
    </row>
    <row r="13" spans="2:71" s="570" customFormat="1" ht="15" customHeight="1">
      <c r="B13" s="575"/>
      <c r="D13" s="578" t="s">
        <v>2351</v>
      </c>
      <c r="AK13" s="578" t="s">
        <v>2348</v>
      </c>
      <c r="AN13" s="583"/>
      <c r="AQ13" s="576"/>
      <c r="BS13" s="579" t="s">
        <v>3451</v>
      </c>
    </row>
    <row r="14" spans="2:71" s="570" customFormat="1" ht="15.75" customHeight="1">
      <c r="B14" s="575"/>
      <c r="E14" s="583" t="s">
        <v>2352</v>
      </c>
      <c r="AK14" s="578" t="s">
        <v>2350</v>
      </c>
      <c r="AN14" s="583"/>
      <c r="AQ14" s="576"/>
      <c r="BS14" s="579" t="s">
        <v>3451</v>
      </c>
    </row>
    <row r="15" spans="2:71" s="570" customFormat="1" ht="7.5" customHeight="1">
      <c r="B15" s="575"/>
      <c r="AQ15" s="576"/>
      <c r="BS15" s="579" t="s">
        <v>2339</v>
      </c>
    </row>
    <row r="16" spans="2:71" s="570" customFormat="1" ht="15" customHeight="1">
      <c r="B16" s="575"/>
      <c r="D16" s="578" t="s">
        <v>2353</v>
      </c>
      <c r="AK16" s="578" t="s">
        <v>2348</v>
      </c>
      <c r="AN16" s="583"/>
      <c r="AQ16" s="576"/>
      <c r="BS16" s="579" t="s">
        <v>2339</v>
      </c>
    </row>
    <row r="17" spans="2:71" ht="19.5" customHeight="1">
      <c r="B17" s="575"/>
      <c r="E17" s="358" t="s">
        <v>2354</v>
      </c>
      <c r="AK17" s="578" t="s">
        <v>2350</v>
      </c>
      <c r="AN17" s="583"/>
      <c r="AQ17" s="576"/>
      <c r="BF17" s="570"/>
      <c r="BG17" s="570"/>
      <c r="BH17" s="570"/>
      <c r="BI17" s="570"/>
      <c r="BJ17" s="570"/>
      <c r="BK17" s="570"/>
      <c r="BL17" s="570"/>
      <c r="BM17" s="570"/>
      <c r="BN17" s="570"/>
      <c r="BO17" s="570"/>
      <c r="BP17" s="570"/>
      <c r="BQ17" s="570"/>
      <c r="BR17" s="570"/>
      <c r="BS17" s="579" t="s">
        <v>3452</v>
      </c>
    </row>
    <row r="18" spans="2:71" ht="7.5" customHeight="1">
      <c r="B18" s="575"/>
      <c r="AQ18" s="576"/>
      <c r="BF18" s="570"/>
      <c r="BG18" s="570"/>
      <c r="BH18" s="570"/>
      <c r="BI18" s="570"/>
      <c r="BJ18" s="570"/>
      <c r="BK18" s="570"/>
      <c r="BL18" s="570"/>
      <c r="BM18" s="570"/>
      <c r="BN18" s="570"/>
      <c r="BO18" s="570"/>
      <c r="BP18" s="570"/>
      <c r="BQ18" s="570"/>
      <c r="BR18" s="570"/>
      <c r="BS18" s="579" t="s">
        <v>3448</v>
      </c>
    </row>
    <row r="19" spans="2:71" ht="15" customHeight="1">
      <c r="B19" s="575"/>
      <c r="D19" s="578" t="s">
        <v>2355</v>
      </c>
      <c r="AQ19" s="576"/>
      <c r="BF19" s="570"/>
      <c r="BG19" s="570"/>
      <c r="BH19" s="570"/>
      <c r="BI19" s="570"/>
      <c r="BJ19" s="570"/>
      <c r="BK19" s="570"/>
      <c r="BL19" s="570"/>
      <c r="BM19" s="570"/>
      <c r="BN19" s="570"/>
      <c r="BO19" s="570"/>
      <c r="BP19" s="570"/>
      <c r="BQ19" s="570"/>
      <c r="BR19" s="570"/>
      <c r="BS19" s="579" t="s">
        <v>3451</v>
      </c>
    </row>
    <row r="20" spans="2:71" ht="15.75" customHeight="1">
      <c r="B20" s="575"/>
      <c r="E20" s="861"/>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Q20" s="576"/>
      <c r="BF20" s="570"/>
      <c r="BG20" s="570"/>
      <c r="BH20" s="570"/>
      <c r="BI20" s="570"/>
      <c r="BJ20" s="570"/>
      <c r="BK20" s="570"/>
      <c r="BL20" s="570"/>
      <c r="BM20" s="570"/>
      <c r="BN20" s="570"/>
      <c r="BO20" s="570"/>
      <c r="BP20" s="570"/>
      <c r="BQ20" s="570"/>
      <c r="BR20" s="570"/>
      <c r="BS20" s="579" t="s">
        <v>2339</v>
      </c>
    </row>
    <row r="21" spans="2:70" ht="7.5" customHeight="1">
      <c r="B21" s="575"/>
      <c r="AQ21" s="576"/>
      <c r="BF21" s="570"/>
      <c r="BG21" s="570"/>
      <c r="BH21" s="570"/>
      <c r="BI21" s="570"/>
      <c r="BJ21" s="570"/>
      <c r="BK21" s="570"/>
      <c r="BL21" s="570"/>
      <c r="BM21" s="570"/>
      <c r="BN21" s="570"/>
      <c r="BO21" s="570"/>
      <c r="BP21" s="570"/>
      <c r="BQ21" s="570"/>
      <c r="BR21" s="570"/>
    </row>
    <row r="22" spans="2:70" ht="7.5" customHeight="1">
      <c r="B22" s="575"/>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Q22" s="576"/>
      <c r="BF22" s="570"/>
      <c r="BG22" s="570"/>
      <c r="BH22" s="570"/>
      <c r="BI22" s="570"/>
      <c r="BJ22" s="570"/>
      <c r="BK22" s="570"/>
      <c r="BL22" s="570"/>
      <c r="BM22" s="570"/>
      <c r="BN22" s="570"/>
      <c r="BO22" s="570"/>
      <c r="BP22" s="570"/>
      <c r="BQ22" s="570"/>
      <c r="BR22" s="570"/>
    </row>
    <row r="23" spans="2:43" s="579" customFormat="1" ht="27" customHeight="1">
      <c r="B23" s="580"/>
      <c r="D23" s="730" t="s">
        <v>2356</v>
      </c>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862">
        <f>ROUNDUP($AG$50,2)</f>
        <v>0</v>
      </c>
      <c r="AL23" s="863"/>
      <c r="AM23" s="863"/>
      <c r="AN23" s="863"/>
      <c r="AO23" s="863"/>
      <c r="AQ23" s="582"/>
    </row>
    <row r="24" spans="2:43" s="579" customFormat="1" ht="7.5" customHeight="1">
      <c r="B24" s="580"/>
      <c r="AQ24" s="582"/>
    </row>
    <row r="25" spans="2:43" s="579" customFormat="1" ht="15" customHeight="1">
      <c r="B25" s="732"/>
      <c r="D25" s="589" t="s">
        <v>2357</v>
      </c>
      <c r="F25" s="589" t="s">
        <v>2358</v>
      </c>
      <c r="L25" s="853">
        <v>0.21</v>
      </c>
      <c r="M25" s="854"/>
      <c r="N25" s="854"/>
      <c r="O25" s="854"/>
      <c r="T25" s="733" t="s">
        <v>2359</v>
      </c>
      <c r="W25" s="855">
        <f>AK23</f>
        <v>0</v>
      </c>
      <c r="X25" s="854"/>
      <c r="Y25" s="854"/>
      <c r="Z25" s="854"/>
      <c r="AA25" s="854"/>
      <c r="AB25" s="854"/>
      <c r="AC25" s="854"/>
      <c r="AD25" s="854"/>
      <c r="AE25" s="854"/>
      <c r="AK25" s="855">
        <f>W25*0.21</f>
        <v>0</v>
      </c>
      <c r="AL25" s="854"/>
      <c r="AM25" s="854"/>
      <c r="AN25" s="854"/>
      <c r="AO25" s="854"/>
      <c r="AQ25" s="734"/>
    </row>
    <row r="26" spans="2:43" s="579" customFormat="1" ht="15" customHeight="1">
      <c r="B26" s="732"/>
      <c r="F26" s="589" t="s">
        <v>2360</v>
      </c>
      <c r="L26" s="853">
        <v>0.15</v>
      </c>
      <c r="M26" s="854"/>
      <c r="N26" s="854"/>
      <c r="O26" s="854"/>
      <c r="T26" s="733" t="s">
        <v>2359</v>
      </c>
      <c r="W26" s="855">
        <v>0</v>
      </c>
      <c r="X26" s="854"/>
      <c r="Y26" s="854"/>
      <c r="Z26" s="854"/>
      <c r="AA26" s="854"/>
      <c r="AB26" s="854"/>
      <c r="AC26" s="854"/>
      <c r="AD26" s="854"/>
      <c r="AE26" s="854"/>
      <c r="AK26" s="855">
        <v>0</v>
      </c>
      <c r="AL26" s="854"/>
      <c r="AM26" s="854"/>
      <c r="AN26" s="854"/>
      <c r="AO26" s="854"/>
      <c r="AQ26" s="734"/>
    </row>
    <row r="27" spans="2:43" s="579" customFormat="1" ht="15" customHeight="1" hidden="1">
      <c r="B27" s="732"/>
      <c r="F27" s="589" t="s">
        <v>2361</v>
      </c>
      <c r="L27" s="853">
        <v>0.21</v>
      </c>
      <c r="M27" s="854"/>
      <c r="N27" s="854"/>
      <c r="O27" s="854"/>
      <c r="T27" s="733" t="s">
        <v>2359</v>
      </c>
      <c r="W27" s="855" t="e">
        <f>ROUNDUP($BB$50,2)</f>
        <v>#REF!</v>
      </c>
      <c r="X27" s="854"/>
      <c r="Y27" s="854"/>
      <c r="Z27" s="854"/>
      <c r="AA27" s="854"/>
      <c r="AB27" s="854"/>
      <c r="AC27" s="854"/>
      <c r="AD27" s="854"/>
      <c r="AE27" s="854"/>
      <c r="AK27" s="855">
        <v>0</v>
      </c>
      <c r="AL27" s="854"/>
      <c r="AM27" s="854"/>
      <c r="AN27" s="854"/>
      <c r="AO27" s="854"/>
      <c r="AQ27" s="734"/>
    </row>
    <row r="28" spans="2:43" s="579" customFormat="1" ht="15" customHeight="1" hidden="1">
      <c r="B28" s="732"/>
      <c r="F28" s="589" t="s">
        <v>2362</v>
      </c>
      <c r="L28" s="853">
        <v>0.15</v>
      </c>
      <c r="M28" s="854"/>
      <c r="N28" s="854"/>
      <c r="O28" s="854"/>
      <c r="T28" s="733" t="s">
        <v>2359</v>
      </c>
      <c r="W28" s="855" t="e">
        <f>ROUNDUP($BC$50,2)</f>
        <v>#REF!</v>
      </c>
      <c r="X28" s="854"/>
      <c r="Y28" s="854"/>
      <c r="Z28" s="854"/>
      <c r="AA28" s="854"/>
      <c r="AB28" s="854"/>
      <c r="AC28" s="854"/>
      <c r="AD28" s="854"/>
      <c r="AE28" s="854"/>
      <c r="AK28" s="855">
        <v>0</v>
      </c>
      <c r="AL28" s="854"/>
      <c r="AM28" s="854"/>
      <c r="AN28" s="854"/>
      <c r="AO28" s="854"/>
      <c r="AQ28" s="734"/>
    </row>
    <row r="29" spans="2:43" s="579" customFormat="1" ht="15" customHeight="1" hidden="1">
      <c r="B29" s="732"/>
      <c r="F29" s="589" t="s">
        <v>2363</v>
      </c>
      <c r="L29" s="853">
        <v>0</v>
      </c>
      <c r="M29" s="854"/>
      <c r="N29" s="854"/>
      <c r="O29" s="854"/>
      <c r="T29" s="733" t="s">
        <v>2359</v>
      </c>
      <c r="W29" s="855" t="e">
        <f>ROUNDUP($BD$50,2)</f>
        <v>#REF!</v>
      </c>
      <c r="X29" s="854"/>
      <c r="Y29" s="854"/>
      <c r="Z29" s="854"/>
      <c r="AA29" s="854"/>
      <c r="AB29" s="854"/>
      <c r="AC29" s="854"/>
      <c r="AD29" s="854"/>
      <c r="AE29" s="854"/>
      <c r="AK29" s="855">
        <v>0</v>
      </c>
      <c r="AL29" s="854"/>
      <c r="AM29" s="854"/>
      <c r="AN29" s="854"/>
      <c r="AO29" s="854"/>
      <c r="AQ29" s="734"/>
    </row>
    <row r="30" spans="2:43" s="579" customFormat="1" ht="7.5" customHeight="1">
      <c r="B30" s="580"/>
      <c r="AQ30" s="582"/>
    </row>
    <row r="31" spans="2:43" s="579" customFormat="1" ht="27" customHeight="1">
      <c r="B31" s="580"/>
      <c r="C31" s="592"/>
      <c r="D31" s="593" t="s">
        <v>2364</v>
      </c>
      <c r="E31" s="594"/>
      <c r="F31" s="594"/>
      <c r="G31" s="594"/>
      <c r="H31" s="594"/>
      <c r="I31" s="594"/>
      <c r="J31" s="594"/>
      <c r="K31" s="594"/>
      <c r="L31" s="594"/>
      <c r="M31" s="594"/>
      <c r="N31" s="594"/>
      <c r="O31" s="594"/>
      <c r="P31" s="594"/>
      <c r="Q31" s="594"/>
      <c r="R31" s="594"/>
      <c r="S31" s="594"/>
      <c r="T31" s="596" t="s">
        <v>2365</v>
      </c>
      <c r="U31" s="594"/>
      <c r="V31" s="594"/>
      <c r="W31" s="594"/>
      <c r="X31" s="867" t="s">
        <v>2366</v>
      </c>
      <c r="Y31" s="839"/>
      <c r="Z31" s="839"/>
      <c r="AA31" s="839"/>
      <c r="AB31" s="839"/>
      <c r="AC31" s="594"/>
      <c r="AD31" s="594"/>
      <c r="AE31" s="594"/>
      <c r="AF31" s="594"/>
      <c r="AG31" s="594"/>
      <c r="AH31" s="594"/>
      <c r="AI31" s="594"/>
      <c r="AJ31" s="594"/>
      <c r="AK31" s="868">
        <f>ROUNDUP(SUM($AK$23:$AK$29),2)</f>
        <v>0</v>
      </c>
      <c r="AL31" s="839"/>
      <c r="AM31" s="839"/>
      <c r="AN31" s="839"/>
      <c r="AO31" s="869"/>
      <c r="AP31" s="592"/>
      <c r="AQ31" s="597"/>
    </row>
    <row r="32" spans="2:43" s="579" customFormat="1" ht="7.5" customHeight="1">
      <c r="B32" s="580"/>
      <c r="AQ32" s="582"/>
    </row>
    <row r="33" spans="2:43" s="579" customFormat="1" ht="7.5" customHeight="1">
      <c r="B33" s="598"/>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600"/>
    </row>
    <row r="37" spans="2:44" s="579" customFormat="1" ht="7.5" customHeight="1">
      <c r="B37" s="601"/>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580"/>
    </row>
    <row r="38" spans="2:44" s="579" customFormat="1" ht="37.5" customHeight="1">
      <c r="B38" s="580"/>
      <c r="C38" s="870" t="s">
        <v>3453</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580"/>
    </row>
    <row r="39" spans="2:44" s="579" customFormat="1" ht="7.5" customHeight="1">
      <c r="B39" s="580"/>
      <c r="AR39" s="580"/>
    </row>
    <row r="40" spans="2:44" s="583" customFormat="1" ht="15" customHeight="1">
      <c r="B40" s="735"/>
      <c r="C40" s="578" t="s">
        <v>3450</v>
      </c>
      <c r="AR40" s="735"/>
    </row>
    <row r="41" spans="2:44" s="581" customFormat="1" ht="37.5" customHeight="1">
      <c r="B41" s="736"/>
      <c r="C41" s="581" t="s">
        <v>2340</v>
      </c>
      <c r="L41" s="871" t="str">
        <f>$K$6</f>
        <v>Rekonstrukce budovy ÚP ČR KoP Šumperk</v>
      </c>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R41" s="736"/>
    </row>
    <row r="42" spans="2:44" s="579" customFormat="1" ht="7.5" customHeight="1">
      <c r="B42" s="580"/>
      <c r="AR42" s="580"/>
    </row>
    <row r="43" spans="2:44" s="579" customFormat="1" ht="15.75" customHeight="1">
      <c r="B43" s="580"/>
      <c r="C43" s="578" t="s">
        <v>2344</v>
      </c>
      <c r="L43" s="737" t="str">
        <f>IF($K$8="","",$K$8)</f>
        <v>M.R.Štefánikova č.p.1059/20, Šumperk</v>
      </c>
      <c r="AI43" s="578" t="s">
        <v>2346</v>
      </c>
      <c r="AM43" s="841">
        <f>IF($AN$8="","",$AN$8)</f>
        <v>41697</v>
      </c>
      <c r="AN43" s="842"/>
      <c r="AR43" s="580"/>
    </row>
    <row r="44" spans="2:44" s="579" customFormat="1" ht="7.5" customHeight="1">
      <c r="B44" s="580"/>
      <c r="AR44" s="580"/>
    </row>
    <row r="45" spans="2:56" s="579" customFormat="1" ht="18.75" customHeight="1">
      <c r="B45" s="580"/>
      <c r="C45" s="578" t="s">
        <v>2347</v>
      </c>
      <c r="L45" s="583" t="str">
        <f>IF($E$11="","",$E$11)</f>
        <v>Úřad práce České republiky, Karlovo náměstí 1359/1</v>
      </c>
      <c r="AI45" s="578" t="s">
        <v>2353</v>
      </c>
      <c r="AM45" s="843" t="str">
        <f>IF($E$17="","",$E$17)</f>
        <v>AS PROJECT CZ sro, U Prostředního mlýna 128, Pelhřimov</v>
      </c>
      <c r="AN45" s="842"/>
      <c r="AO45" s="842"/>
      <c r="AP45" s="842"/>
      <c r="AR45" s="580"/>
      <c r="AS45" s="864" t="s">
        <v>3454</v>
      </c>
      <c r="AT45" s="865"/>
      <c r="AU45" s="587"/>
      <c r="AV45" s="587"/>
      <c r="AW45" s="587"/>
      <c r="AX45" s="587"/>
      <c r="AY45" s="587"/>
      <c r="AZ45" s="587"/>
      <c r="BA45" s="587"/>
      <c r="BB45" s="587"/>
      <c r="BC45" s="587"/>
      <c r="BD45" s="738"/>
    </row>
    <row r="46" spans="2:56" s="579" customFormat="1" ht="15.75" customHeight="1">
      <c r="B46" s="580"/>
      <c r="C46" s="578" t="s">
        <v>2351</v>
      </c>
      <c r="L46" s="583" t="str">
        <f>IF($E$14="","",$E$14)</f>
        <v xml:space="preserve"> </v>
      </c>
      <c r="AR46" s="580"/>
      <c r="AS46" s="866"/>
      <c r="AT46" s="842"/>
      <c r="BD46" s="739"/>
    </row>
    <row r="47" spans="2:56" s="579" customFormat="1" ht="12" customHeight="1">
      <c r="B47" s="580"/>
      <c r="AR47" s="580"/>
      <c r="AS47" s="866"/>
      <c r="AT47" s="842"/>
      <c r="BD47" s="739"/>
    </row>
    <row r="48" spans="2:57" s="579" customFormat="1" ht="30" customHeight="1">
      <c r="B48" s="580"/>
      <c r="C48" s="838" t="s">
        <v>2414</v>
      </c>
      <c r="D48" s="839"/>
      <c r="E48" s="839"/>
      <c r="F48" s="839"/>
      <c r="G48" s="839"/>
      <c r="H48" s="594"/>
      <c r="I48" s="840" t="s">
        <v>3455</v>
      </c>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46" t="s">
        <v>3456</v>
      </c>
      <c r="AH48" s="839"/>
      <c r="AI48" s="839"/>
      <c r="AJ48" s="839"/>
      <c r="AK48" s="839"/>
      <c r="AL48" s="839"/>
      <c r="AM48" s="839"/>
      <c r="AN48" s="840" t="s">
        <v>3457</v>
      </c>
      <c r="AO48" s="839"/>
      <c r="AP48" s="839"/>
      <c r="AQ48" s="740" t="s">
        <v>2413</v>
      </c>
      <c r="AR48" s="580"/>
      <c r="AS48" s="617" t="s">
        <v>3458</v>
      </c>
      <c r="AT48" s="618" t="s">
        <v>3459</v>
      </c>
      <c r="AU48" s="618" t="s">
        <v>3460</v>
      </c>
      <c r="AV48" s="618" t="s">
        <v>3461</v>
      </c>
      <c r="AW48" s="618" t="s">
        <v>3462</v>
      </c>
      <c r="AX48" s="618" t="s">
        <v>3463</v>
      </c>
      <c r="AY48" s="618" t="s">
        <v>3464</v>
      </c>
      <c r="AZ48" s="618" t="s">
        <v>3465</v>
      </c>
      <c r="BA48" s="618" t="s">
        <v>3466</v>
      </c>
      <c r="BB48" s="618" t="s">
        <v>3467</v>
      </c>
      <c r="BC48" s="618" t="s">
        <v>3468</v>
      </c>
      <c r="BD48" s="619" t="s">
        <v>3469</v>
      </c>
      <c r="BE48" s="741"/>
    </row>
    <row r="49" spans="2:56" s="579" customFormat="1" ht="12" customHeight="1">
      <c r="B49" s="580"/>
      <c r="AR49" s="580"/>
      <c r="AS49" s="621"/>
      <c r="AT49" s="587"/>
      <c r="AU49" s="587"/>
      <c r="AV49" s="587"/>
      <c r="AW49" s="587"/>
      <c r="AX49" s="587"/>
      <c r="AY49" s="587"/>
      <c r="AZ49" s="587"/>
      <c r="BA49" s="587"/>
      <c r="BB49" s="587"/>
      <c r="BC49" s="587"/>
      <c r="BD49" s="738"/>
    </row>
    <row r="50" spans="2:76" s="581" customFormat="1" ht="33" customHeight="1">
      <c r="B50" s="736"/>
      <c r="C50" s="604" t="s">
        <v>3470</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847">
        <f>ROUNDUP(SUM($AG$51:$AG$52),2)</f>
        <v>0</v>
      </c>
      <c r="AH50" s="848"/>
      <c r="AI50" s="848"/>
      <c r="AJ50" s="848"/>
      <c r="AK50" s="848"/>
      <c r="AL50" s="848"/>
      <c r="AM50" s="848"/>
      <c r="AN50" s="847">
        <f>AG50*1.21</f>
        <v>0</v>
      </c>
      <c r="AO50" s="848"/>
      <c r="AP50" s="848"/>
      <c r="AQ50" s="742"/>
      <c r="AR50" s="736"/>
      <c r="AS50" s="743">
        <f>ROUNDUP(SUM($AS$51:$AS$52),2)</f>
        <v>0</v>
      </c>
      <c r="AT50" s="744" t="e">
        <f>ROUNDUP(SUM($AV$50:$AW$50),1)</f>
        <v>#REF!</v>
      </c>
      <c r="AU50" s="745" t="e">
        <f>ROUNDUP(SUM($AU$51:$AU$52),5)</f>
        <v>#REF!</v>
      </c>
      <c r="AV50" s="744" t="e">
        <f>ROUNDUP($AZ$50*$L$25,2)</f>
        <v>#REF!</v>
      </c>
      <c r="AW50" s="744" t="e">
        <f>ROUNDUP($BA$50*$L$26,2)</f>
        <v>#REF!</v>
      </c>
      <c r="AX50" s="744" t="e">
        <f>ROUNDUP($BB$50*$L$25,2)</f>
        <v>#REF!</v>
      </c>
      <c r="AY50" s="744" t="e">
        <f>ROUNDUP($BC$50*$L$26,2)</f>
        <v>#REF!</v>
      </c>
      <c r="AZ50" s="744" t="e">
        <f>ROUNDUP(SUM($AZ$51:$AZ$52),2)</f>
        <v>#REF!</v>
      </c>
      <c r="BA50" s="744" t="e">
        <f>ROUNDUP(SUM($BA$51:$BA$52),2)</f>
        <v>#REF!</v>
      </c>
      <c r="BB50" s="744" t="e">
        <f>ROUNDUP(SUM($BB$51:$BB$52),2)</f>
        <v>#REF!</v>
      </c>
      <c r="BC50" s="744" t="e">
        <f>ROUNDUP(SUM($BC$51:$BC$52),2)</f>
        <v>#REF!</v>
      </c>
      <c r="BD50" s="746" t="e">
        <f>ROUNDUP(SUM($BD$51:$BD$52),2)</f>
        <v>#REF!</v>
      </c>
      <c r="BS50" s="581" t="s">
        <v>2425</v>
      </c>
      <c r="BT50" s="581" t="s">
        <v>2427</v>
      </c>
      <c r="BV50" s="581" t="s">
        <v>3471</v>
      </c>
      <c r="BW50" s="581" t="s">
        <v>3447</v>
      </c>
      <c r="BX50" s="581" t="s">
        <v>3472</v>
      </c>
    </row>
    <row r="51" spans="1:76" s="755" customFormat="1" ht="28.5" customHeight="1">
      <c r="A51" s="747" t="s">
        <v>3473</v>
      </c>
      <c r="B51" s="748"/>
      <c r="C51" s="749"/>
      <c r="D51" s="844"/>
      <c r="E51" s="845"/>
      <c r="F51" s="845"/>
      <c r="G51" s="845"/>
      <c r="H51" s="845"/>
      <c r="I51" s="749"/>
      <c r="J51" s="844" t="s">
        <v>2341</v>
      </c>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9">
        <f>'stavební část'!$M$24</f>
        <v>0</v>
      </c>
      <c r="AH51" s="850"/>
      <c r="AI51" s="850"/>
      <c r="AJ51" s="850"/>
      <c r="AK51" s="850"/>
      <c r="AL51" s="850"/>
      <c r="AM51" s="850"/>
      <c r="AN51" s="849">
        <f>AG51*1.21</f>
        <v>0</v>
      </c>
      <c r="AO51" s="850"/>
      <c r="AP51" s="850"/>
      <c r="AQ51" s="750" t="s">
        <v>3288</v>
      </c>
      <c r="AR51" s="748"/>
      <c r="AS51" s="751">
        <v>0</v>
      </c>
      <c r="AT51" s="752" t="e">
        <f>ROUNDUP(SUM($AV$51:$AW$51),1)</f>
        <v>#REF!</v>
      </c>
      <c r="AU51" s="753" t="e">
        <f>#REF!</f>
        <v>#REF!</v>
      </c>
      <c r="AV51" s="752" t="e">
        <f>#REF!</f>
        <v>#REF!</v>
      </c>
      <c r="AW51" s="752" t="e">
        <f>#REF!</f>
        <v>#REF!</v>
      </c>
      <c r="AX51" s="752" t="e">
        <f>#REF!</f>
        <v>#REF!</v>
      </c>
      <c r="AY51" s="752" t="e">
        <f>#REF!</f>
        <v>#REF!</v>
      </c>
      <c r="AZ51" s="752" t="e">
        <f>#REF!</f>
        <v>#REF!</v>
      </c>
      <c r="BA51" s="752" t="e">
        <f>#REF!</f>
        <v>#REF!</v>
      </c>
      <c r="BB51" s="752" t="e">
        <f>#REF!</f>
        <v>#REF!</v>
      </c>
      <c r="BC51" s="752" t="e">
        <f>#REF!</f>
        <v>#REF!</v>
      </c>
      <c r="BD51" s="754" t="e">
        <f>#REF!</f>
        <v>#REF!</v>
      </c>
      <c r="BT51" s="755" t="s">
        <v>2426</v>
      </c>
      <c r="BU51" s="755" t="s">
        <v>3474</v>
      </c>
      <c r="BV51" s="755" t="s">
        <v>3471</v>
      </c>
      <c r="BW51" s="755" t="s">
        <v>3447</v>
      </c>
      <c r="BX51" s="755" t="s">
        <v>3472</v>
      </c>
    </row>
    <row r="52" spans="1:91" s="755" customFormat="1" ht="28.5" customHeight="1">
      <c r="A52" s="747" t="s">
        <v>3473</v>
      </c>
      <c r="B52" s="748"/>
      <c r="C52" s="749"/>
      <c r="D52" s="844"/>
      <c r="E52" s="845"/>
      <c r="F52" s="845"/>
      <c r="G52" s="845"/>
      <c r="H52" s="845"/>
      <c r="I52" s="749"/>
      <c r="J52" s="844" t="s">
        <v>3475</v>
      </c>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9">
        <f>'vedlejší náklady'!$M$24</f>
        <v>0</v>
      </c>
      <c r="AH52" s="850"/>
      <c r="AI52" s="850"/>
      <c r="AJ52" s="850"/>
      <c r="AK52" s="850"/>
      <c r="AL52" s="850"/>
      <c r="AM52" s="850"/>
      <c r="AN52" s="849">
        <f>AG52*1.21</f>
        <v>0</v>
      </c>
      <c r="AO52" s="850"/>
      <c r="AP52" s="850"/>
      <c r="AQ52" s="750" t="s">
        <v>3288</v>
      </c>
      <c r="AR52" s="748"/>
      <c r="AS52" s="756">
        <v>0</v>
      </c>
      <c r="AT52" s="757">
        <f>ROUNDUP(SUM($AV$52:$AW$52),1)</f>
        <v>106281</v>
      </c>
      <c r="AU52" s="758">
        <f>'[2]003 - Vedlejší náklady'!$W$71</f>
        <v>0</v>
      </c>
      <c r="AV52" s="757">
        <f>'[2]003 - Vedlejší náklady'!$M$27</f>
        <v>106281</v>
      </c>
      <c r="AW52" s="757">
        <f>'[2]003 - Vedlejší náklady'!$M$28</f>
        <v>0</v>
      </c>
      <c r="AX52" s="757">
        <f>'[2]003 - Vedlejší náklady'!$M$29</f>
        <v>0</v>
      </c>
      <c r="AY52" s="757">
        <f>'[2]003 - Vedlejší náklady'!$M$30</f>
        <v>0</v>
      </c>
      <c r="AZ52" s="757">
        <f>'[2]003 - Vedlejší náklady'!$H$27</f>
        <v>506100</v>
      </c>
      <c r="BA52" s="757">
        <f>'[2]003 - Vedlejší náklady'!$H$28</f>
        <v>0</v>
      </c>
      <c r="BB52" s="757">
        <f>'[2]003 - Vedlejší náklady'!$H$29</f>
        <v>0</v>
      </c>
      <c r="BC52" s="757">
        <f>'[2]003 - Vedlejší náklady'!$H$30</f>
        <v>0</v>
      </c>
      <c r="BD52" s="759">
        <f>'[2]003 - Vedlejší náklady'!$H$31</f>
        <v>0</v>
      </c>
      <c r="BT52" s="755" t="s">
        <v>2426</v>
      </c>
      <c r="BV52" s="755" t="s">
        <v>3471</v>
      </c>
      <c r="BW52" s="755" t="s">
        <v>3254</v>
      </c>
      <c r="BX52" s="755" t="s">
        <v>3447</v>
      </c>
      <c r="CM52" s="755" t="s">
        <v>2336</v>
      </c>
    </row>
    <row r="53" spans="2:44" s="579" customFormat="1" ht="30.75" customHeight="1">
      <c r="B53" s="580"/>
      <c r="AR53" s="580"/>
    </row>
    <row r="54" spans="2:44" s="579" customFormat="1" ht="7.5" customHeight="1">
      <c r="B54" s="598"/>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80"/>
    </row>
  </sheetData>
  <mergeCells count="43">
    <mergeCell ref="AS45:AT47"/>
    <mergeCell ref="L28:O28"/>
    <mergeCell ref="W28:AE28"/>
    <mergeCell ref="AK28:AO28"/>
    <mergeCell ref="L29:O29"/>
    <mergeCell ref="W29:AE29"/>
    <mergeCell ref="AK29:AO29"/>
    <mergeCell ref="X31:AB31"/>
    <mergeCell ref="AK31:AO31"/>
    <mergeCell ref="C38:AQ38"/>
    <mergeCell ref="L41:AO41"/>
    <mergeCell ref="AR2:BE2"/>
    <mergeCell ref="L26:O26"/>
    <mergeCell ref="W26:AE26"/>
    <mergeCell ref="AK26:AO26"/>
    <mergeCell ref="L27:O27"/>
    <mergeCell ref="W27:AE27"/>
    <mergeCell ref="AK27:AO27"/>
    <mergeCell ref="L25:O25"/>
    <mergeCell ref="W25:AE25"/>
    <mergeCell ref="AK25:AO25"/>
    <mergeCell ref="C2:AQ2"/>
    <mergeCell ref="C4:AQ4"/>
    <mergeCell ref="K5:AO5"/>
    <mergeCell ref="K6:AO6"/>
    <mergeCell ref="E20:AN20"/>
    <mergeCell ref="AK23:AO23"/>
    <mergeCell ref="C48:G48"/>
    <mergeCell ref="I48:AF48"/>
    <mergeCell ref="AM43:AN43"/>
    <mergeCell ref="AM45:AP45"/>
    <mergeCell ref="D52:H52"/>
    <mergeCell ref="J52:AF52"/>
    <mergeCell ref="AG48:AM48"/>
    <mergeCell ref="AN48:AP48"/>
    <mergeCell ref="AG50:AM50"/>
    <mergeCell ref="AN50:AP50"/>
    <mergeCell ref="D51:H51"/>
    <mergeCell ref="J51:AF51"/>
    <mergeCell ref="AN52:AP52"/>
    <mergeCell ref="AG52:AM52"/>
    <mergeCell ref="AN51:AP51"/>
    <mergeCell ref="AG51:AM51"/>
  </mergeCells>
  <hyperlinks>
    <hyperlink ref="K1:S1" location="C2" tooltip="Rekapitulace stavby" display="1) Rekapitulace stavby"/>
    <hyperlink ref="W1:AI1" location="C50" tooltip="Rekapitulace objektů stavby a soupisů prací" display="2) Rekapitulace objektů stavby a soupisů prací"/>
    <hyperlink ref="A51" location="'1-A-UPCR_131210 - Rekonst...'!C2" tooltip="1-A-UPCR_131210 - Rekonst..." display="/"/>
    <hyperlink ref="A52" location="'003 - Vedlejší náklady'!C2" tooltip="003 - Vedlejší náklady" display="/"/>
  </hyperlinks>
  <printOptions/>
  <pageMargins left="0.5905511811023623" right="0.3937007874015748" top="0.984251968503937" bottom="0.5905511811023623" header="0.31496062992125984" footer="0.31496062992125984"/>
  <pageSetup firstPageNumber="1" useFirstPageNumber="1" fitToHeight="0" fitToWidth="0" horizontalDpi="600" verticalDpi="600" orientation="portrait" paperSize="9" scale="63" r:id="rId2"/>
  <headerFooter scaleWithDoc="0" alignWithMargins="0">
    <oddFooter>&amp;LStránka &amp;P&amp;R&amp;A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3:K16"/>
  <sheetViews>
    <sheetView workbookViewId="0" topLeftCell="A1">
      <selection activeCell="G16" sqref="G16"/>
    </sheetView>
  </sheetViews>
  <sheetFormatPr defaultColWidth="10.00390625" defaultRowHeight="15"/>
  <cols>
    <col min="1" max="1" width="4.8515625" style="122" customWidth="1"/>
    <col min="2" max="2" width="13.8515625" style="122" customWidth="1"/>
    <col min="3" max="3" width="20.28125" style="122" customWidth="1"/>
    <col min="4" max="4" width="6.57421875" style="250" customWidth="1"/>
    <col min="5" max="5" width="5.57421875" style="122" customWidth="1"/>
    <col min="6" max="6" width="10.28125" style="123" customWidth="1"/>
    <col min="7" max="7" width="14.57421875" style="123" customWidth="1"/>
    <col min="8" max="8" width="6.00390625" style="122" customWidth="1"/>
    <col min="9" max="16384" width="10.00390625" style="122" customWidth="1"/>
  </cols>
  <sheetData>
    <row r="3" ht="18">
      <c r="C3" s="766" t="s">
        <v>2341</v>
      </c>
    </row>
    <row r="4" ht="15.75">
      <c r="B4" s="127" t="s">
        <v>2273</v>
      </c>
    </row>
    <row r="6" spans="1:7" s="136" customFormat="1" ht="15">
      <c r="A6" s="767" t="s">
        <v>3921</v>
      </c>
      <c r="B6" s="767" t="s">
        <v>3922</v>
      </c>
      <c r="C6" s="133" t="s">
        <v>2274</v>
      </c>
      <c r="D6" s="251" t="s">
        <v>3925</v>
      </c>
      <c r="E6" s="252" t="s">
        <v>2275</v>
      </c>
      <c r="F6" s="253" t="s">
        <v>2276</v>
      </c>
      <c r="G6" s="253" t="s">
        <v>3872</v>
      </c>
    </row>
    <row r="7" spans="1:7" ht="15">
      <c r="A7" s="768" t="s">
        <v>3895</v>
      </c>
      <c r="B7" s="768" t="s">
        <v>3927</v>
      </c>
      <c r="C7" s="254" t="s">
        <v>3792</v>
      </c>
      <c r="D7" s="254" t="s">
        <v>1974</v>
      </c>
      <c r="E7" s="255">
        <v>1450</v>
      </c>
      <c r="F7" s="256">
        <v>0</v>
      </c>
      <c r="G7" s="256">
        <f>E7*F7</f>
        <v>0</v>
      </c>
    </row>
    <row r="8" spans="1:9" ht="15">
      <c r="A8" s="768" t="s">
        <v>3898</v>
      </c>
      <c r="B8" s="768" t="s">
        <v>3927</v>
      </c>
      <c r="C8" s="254" t="s">
        <v>3793</v>
      </c>
      <c r="D8" s="254" t="s">
        <v>1974</v>
      </c>
      <c r="E8" s="255">
        <v>480</v>
      </c>
      <c r="F8" s="257">
        <v>0</v>
      </c>
      <c r="G8" s="256">
        <f aca="true" t="shared" si="0" ref="G8:G13">E8*F8</f>
        <v>0</v>
      </c>
      <c r="I8" s="258"/>
    </row>
    <row r="9" spans="1:11" ht="15">
      <c r="A9" s="768" t="s">
        <v>3901</v>
      </c>
      <c r="B9" s="768" t="s">
        <v>3927</v>
      </c>
      <c r="C9" s="254" t="s">
        <v>3794</v>
      </c>
      <c r="D9" s="254" t="s">
        <v>1973</v>
      </c>
      <c r="E9" s="255">
        <v>115</v>
      </c>
      <c r="F9" s="769">
        <v>0</v>
      </c>
      <c r="G9" s="256">
        <f t="shared" si="0"/>
        <v>0</v>
      </c>
      <c r="H9" s="160"/>
      <c r="I9" s="160"/>
      <c r="J9" s="160"/>
      <c r="K9" s="160"/>
    </row>
    <row r="10" spans="1:11" ht="15">
      <c r="A10" s="768" t="s">
        <v>3902</v>
      </c>
      <c r="B10" s="768" t="s">
        <v>3927</v>
      </c>
      <c r="C10" s="254" t="s">
        <v>3795</v>
      </c>
      <c r="D10" s="254" t="s">
        <v>1974</v>
      </c>
      <c r="E10" s="255">
        <v>1450</v>
      </c>
      <c r="F10" s="769">
        <v>0</v>
      </c>
      <c r="G10" s="256">
        <f t="shared" si="0"/>
        <v>0</v>
      </c>
      <c r="H10" s="160"/>
      <c r="I10" s="160"/>
      <c r="J10" s="160"/>
      <c r="K10" s="160"/>
    </row>
    <row r="11" spans="1:11" ht="15">
      <c r="A11" s="768" t="s">
        <v>3904</v>
      </c>
      <c r="B11" s="768" t="s">
        <v>3927</v>
      </c>
      <c r="C11" s="254" t="s">
        <v>3962</v>
      </c>
      <c r="D11" s="254" t="s">
        <v>3779</v>
      </c>
      <c r="E11" s="255">
        <v>1200</v>
      </c>
      <c r="F11" s="257">
        <v>0</v>
      </c>
      <c r="G11" s="256">
        <f t="shared" si="0"/>
        <v>0</v>
      </c>
      <c r="H11" s="160"/>
      <c r="I11" s="160"/>
      <c r="J11" s="160"/>
      <c r="K11" s="160"/>
    </row>
    <row r="12" spans="1:11" ht="15">
      <c r="A12" s="768" t="s">
        <v>3906</v>
      </c>
      <c r="B12" s="768" t="s">
        <v>3927</v>
      </c>
      <c r="C12" s="254" t="s">
        <v>3796</v>
      </c>
      <c r="D12" s="254" t="s">
        <v>1974</v>
      </c>
      <c r="E12" s="255">
        <v>12</v>
      </c>
      <c r="F12" s="769">
        <v>0</v>
      </c>
      <c r="G12" s="256">
        <f t="shared" si="0"/>
        <v>0</v>
      </c>
      <c r="H12" s="160"/>
      <c r="I12" s="160"/>
      <c r="J12" s="160"/>
      <c r="K12" s="160"/>
    </row>
    <row r="13" spans="1:11" ht="15">
      <c r="A13" s="768" t="s">
        <v>3908</v>
      </c>
      <c r="B13" s="768" t="s">
        <v>3927</v>
      </c>
      <c r="C13" s="254" t="s">
        <v>3797</v>
      </c>
      <c r="D13" s="254" t="s">
        <v>1973</v>
      </c>
      <c r="E13" s="255">
        <v>400</v>
      </c>
      <c r="F13" s="769">
        <v>0</v>
      </c>
      <c r="G13" s="256">
        <f t="shared" si="0"/>
        <v>0</v>
      </c>
      <c r="H13" s="160"/>
      <c r="I13" s="160"/>
      <c r="J13" s="160"/>
      <c r="K13" s="160"/>
    </row>
    <row r="16" spans="2:7" s="259" customFormat="1" ht="12.75">
      <c r="B16" s="249" t="s">
        <v>3872</v>
      </c>
      <c r="C16" s="249"/>
      <c r="D16" s="249"/>
      <c r="E16" s="249"/>
      <c r="F16" s="249"/>
      <c r="G16" s="249">
        <f>SUM(G7:G15)</f>
        <v>0</v>
      </c>
    </row>
  </sheetData>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I19"/>
  <sheetViews>
    <sheetView workbookViewId="0" topLeftCell="A1">
      <selection activeCell="G16" sqref="G16"/>
    </sheetView>
  </sheetViews>
  <sheetFormatPr defaultColWidth="10.00390625" defaultRowHeight="15"/>
  <cols>
    <col min="1" max="1" width="4.28125" style="122" customWidth="1"/>
    <col min="2" max="2" width="18.00390625" style="122" customWidth="1"/>
    <col min="3" max="3" width="33.140625" style="279" customWidth="1"/>
    <col min="4" max="5" width="7.28125" style="122" customWidth="1"/>
    <col min="6" max="6" width="12.421875" style="247" customWidth="1"/>
    <col min="7" max="7" width="16.421875" style="123" customWidth="1"/>
    <col min="8" max="8" width="6.00390625" style="122" customWidth="1"/>
    <col min="9" max="16384" width="10.00390625" style="122" customWidth="1"/>
  </cols>
  <sheetData>
    <row r="2" ht="18">
      <c r="C2" s="564" t="s">
        <v>2341</v>
      </c>
    </row>
    <row r="3" spans="3:9" ht="15">
      <c r="C3" s="260" t="s">
        <v>2277</v>
      </c>
      <c r="D3" s="245"/>
      <c r="E3" s="245"/>
      <c r="F3" s="261"/>
      <c r="G3" s="246"/>
      <c r="I3" s="258"/>
    </row>
    <row r="4" spans="3:9" ht="12" thickBot="1">
      <c r="C4" s="262"/>
      <c r="F4" s="261"/>
      <c r="G4" s="246"/>
      <c r="I4" s="258"/>
    </row>
    <row r="5" spans="1:9" ht="15">
      <c r="A5" s="263" t="s">
        <v>3921</v>
      </c>
      <c r="B5" s="264" t="s">
        <v>3887</v>
      </c>
      <c r="C5" s="265" t="s">
        <v>2274</v>
      </c>
      <c r="D5" s="266" t="s">
        <v>1973</v>
      </c>
      <c r="E5" s="266" t="s">
        <v>3925</v>
      </c>
      <c r="F5" s="267" t="s">
        <v>2278</v>
      </c>
      <c r="G5" s="268" t="s">
        <v>3892</v>
      </c>
      <c r="H5" s="123"/>
      <c r="I5" s="258"/>
    </row>
    <row r="6" spans="1:9" ht="15">
      <c r="A6" s="269" t="s">
        <v>3895</v>
      </c>
      <c r="B6" s="270" t="s">
        <v>2279</v>
      </c>
      <c r="C6" s="271" t="s">
        <v>2280</v>
      </c>
      <c r="D6" s="254">
        <v>1</v>
      </c>
      <c r="E6" s="254" t="s">
        <v>1973</v>
      </c>
      <c r="F6" s="261">
        <v>0</v>
      </c>
      <c r="G6" s="272">
        <f aca="true" t="shared" si="0" ref="G6:G15">D6*F6</f>
        <v>0</v>
      </c>
      <c r="H6" s="123"/>
      <c r="I6" s="258"/>
    </row>
    <row r="7" spans="1:9" ht="15">
      <c r="A7" s="269" t="s">
        <v>3898</v>
      </c>
      <c r="B7" s="270" t="s">
        <v>2281</v>
      </c>
      <c r="C7" s="271" t="s">
        <v>2282</v>
      </c>
      <c r="D7" s="254">
        <v>1</v>
      </c>
      <c r="E7" s="254" t="s">
        <v>1973</v>
      </c>
      <c r="F7" s="261">
        <v>0</v>
      </c>
      <c r="G7" s="272">
        <f t="shared" si="0"/>
        <v>0</v>
      </c>
      <c r="I7" s="258"/>
    </row>
    <row r="8" spans="1:9" ht="15">
      <c r="A8" s="269" t="s">
        <v>3901</v>
      </c>
      <c r="B8" s="270" t="s">
        <v>2283</v>
      </c>
      <c r="C8" s="271" t="s">
        <v>2284</v>
      </c>
      <c r="D8" s="254">
        <v>1</v>
      </c>
      <c r="E8" s="254" t="s">
        <v>1973</v>
      </c>
      <c r="F8" s="261">
        <v>0</v>
      </c>
      <c r="G8" s="272">
        <f t="shared" si="0"/>
        <v>0</v>
      </c>
      <c r="H8" s="123"/>
      <c r="I8" s="258"/>
    </row>
    <row r="9" spans="1:9" ht="15">
      <c r="A9" s="269" t="s">
        <v>3902</v>
      </c>
      <c r="B9" s="270" t="s">
        <v>2285</v>
      </c>
      <c r="C9" s="271" t="s">
        <v>2286</v>
      </c>
      <c r="D9" s="254">
        <v>1</v>
      </c>
      <c r="E9" s="254" t="s">
        <v>1973</v>
      </c>
      <c r="F9" s="261">
        <v>0</v>
      </c>
      <c r="G9" s="272">
        <f t="shared" si="0"/>
        <v>0</v>
      </c>
      <c r="H9" s="123"/>
      <c r="I9" s="258"/>
    </row>
    <row r="10" spans="1:9" ht="15">
      <c r="A10" s="269" t="s">
        <v>3904</v>
      </c>
      <c r="B10" s="270" t="s">
        <v>2287</v>
      </c>
      <c r="C10" s="271" t="s">
        <v>2288</v>
      </c>
      <c r="D10" s="254">
        <v>1</v>
      </c>
      <c r="E10" s="254" t="s">
        <v>1973</v>
      </c>
      <c r="F10" s="261">
        <v>0</v>
      </c>
      <c r="G10" s="272">
        <f t="shared" si="0"/>
        <v>0</v>
      </c>
      <c r="I10" s="258"/>
    </row>
    <row r="11" spans="1:9" ht="15">
      <c r="A11" s="269" t="s">
        <v>3906</v>
      </c>
      <c r="B11" s="270" t="s">
        <v>2289</v>
      </c>
      <c r="C11" s="271" t="s">
        <v>2290</v>
      </c>
      <c r="D11" s="254">
        <v>1</v>
      </c>
      <c r="E11" s="254" t="s">
        <v>1973</v>
      </c>
      <c r="F11" s="261">
        <v>0</v>
      </c>
      <c r="G11" s="272">
        <f t="shared" si="0"/>
        <v>0</v>
      </c>
      <c r="I11" s="258"/>
    </row>
    <row r="12" spans="1:7" ht="15">
      <c r="A12" s="269" t="s">
        <v>3908</v>
      </c>
      <c r="B12" s="270" t="s">
        <v>2291</v>
      </c>
      <c r="C12" s="271" t="s">
        <v>2292</v>
      </c>
      <c r="D12" s="254">
        <v>1</v>
      </c>
      <c r="E12" s="254" t="s">
        <v>1973</v>
      </c>
      <c r="F12" s="261">
        <v>0</v>
      </c>
      <c r="G12" s="272">
        <f t="shared" si="0"/>
        <v>0</v>
      </c>
    </row>
    <row r="13" spans="1:7" ht="15">
      <c r="A13" s="269" t="s">
        <v>3910</v>
      </c>
      <c r="B13" s="270" t="s">
        <v>2293</v>
      </c>
      <c r="C13" s="271" t="s">
        <v>2294</v>
      </c>
      <c r="D13" s="254">
        <v>2</v>
      </c>
      <c r="E13" s="254" t="s">
        <v>1973</v>
      </c>
      <c r="F13" s="261">
        <v>0</v>
      </c>
      <c r="G13" s="272">
        <f t="shared" si="0"/>
        <v>0</v>
      </c>
    </row>
    <row r="14" spans="1:7" ht="15">
      <c r="A14" s="269" t="s">
        <v>3912</v>
      </c>
      <c r="B14" s="270" t="s">
        <v>2295</v>
      </c>
      <c r="C14" s="271" t="s">
        <v>2296</v>
      </c>
      <c r="D14" s="254">
        <v>2</v>
      </c>
      <c r="E14" s="254" t="s">
        <v>1973</v>
      </c>
      <c r="F14" s="261">
        <v>0</v>
      </c>
      <c r="G14" s="272">
        <f t="shared" si="0"/>
        <v>0</v>
      </c>
    </row>
    <row r="15" spans="1:7" ht="15">
      <c r="A15" s="269" t="s">
        <v>3914</v>
      </c>
      <c r="B15" s="270" t="s">
        <v>2297</v>
      </c>
      <c r="C15" s="271" t="s">
        <v>2298</v>
      </c>
      <c r="D15" s="254">
        <v>2</v>
      </c>
      <c r="E15" s="254" t="s">
        <v>1973</v>
      </c>
      <c r="F15" s="261">
        <v>0</v>
      </c>
      <c r="G15" s="272">
        <f t="shared" si="0"/>
        <v>0</v>
      </c>
    </row>
    <row r="16" spans="1:7" s="249" customFormat="1" ht="13.5" thickBot="1">
      <c r="A16" s="273"/>
      <c r="B16" s="274"/>
      <c r="C16" s="275" t="s">
        <v>3872</v>
      </c>
      <c r="D16" s="276"/>
      <c r="E16" s="276"/>
      <c r="F16" s="276"/>
      <c r="G16" s="277">
        <f>SUM(G6:G15)</f>
        <v>0</v>
      </c>
    </row>
    <row r="17" spans="3:8" ht="15">
      <c r="C17" s="262"/>
      <c r="D17" s="245"/>
      <c r="E17" s="245"/>
      <c r="F17" s="261"/>
      <c r="G17" s="246"/>
      <c r="H17" s="123"/>
    </row>
    <row r="18" spans="2:7" ht="15">
      <c r="B18" s="122" t="s">
        <v>2299</v>
      </c>
      <c r="C18" s="278"/>
      <c r="D18" s="245"/>
      <c r="E18" s="245"/>
      <c r="F18" s="261"/>
      <c r="G18" s="246"/>
    </row>
    <row r="19" spans="3:8" ht="15">
      <c r="C19" s="262"/>
      <c r="D19" s="245"/>
      <c r="E19" s="245"/>
      <c r="F19" s="261"/>
      <c r="G19" s="246"/>
      <c r="H19" s="123"/>
    </row>
  </sheetData>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K79"/>
  <sheetViews>
    <sheetView workbookViewId="0" topLeftCell="A1">
      <selection activeCell="J13" sqref="J13"/>
    </sheetView>
  </sheetViews>
  <sheetFormatPr defaultColWidth="13.140625" defaultRowHeight="15"/>
  <cols>
    <col min="1" max="1" width="16.28125" style="335" customWidth="1"/>
    <col min="2" max="2" width="40.00390625" style="335" customWidth="1"/>
    <col min="3" max="3" width="38.00390625" style="335" customWidth="1"/>
    <col min="4" max="4" width="12.00390625" style="335" customWidth="1"/>
    <col min="5" max="5" width="5.00390625" style="336" customWidth="1"/>
    <col min="6" max="6" width="8.28125" style="337" customWidth="1"/>
    <col min="7" max="7" width="7.140625" style="337" customWidth="1"/>
    <col min="8" max="8" width="7.7109375" style="337" customWidth="1"/>
    <col min="9" max="9" width="6.7109375" style="337" customWidth="1"/>
    <col min="10" max="10" width="9.140625" style="338" customWidth="1"/>
    <col min="11" max="16384" width="13.140625" style="282" customWidth="1"/>
  </cols>
  <sheetData>
    <row r="2" ht="18">
      <c r="B2" s="564" t="s">
        <v>2341</v>
      </c>
    </row>
    <row r="4" spans="1:10" ht="15">
      <c r="A4" s="280"/>
      <c r="B4" s="280"/>
      <c r="C4" s="280"/>
      <c r="D4" s="280"/>
      <c r="E4" s="281" t="s">
        <v>2300</v>
      </c>
      <c r="F4" s="959" t="s">
        <v>3924</v>
      </c>
      <c r="G4" s="959"/>
      <c r="H4" s="959"/>
      <c r="I4" s="959"/>
      <c r="J4" s="959"/>
    </row>
    <row r="5" spans="1:10" ht="15">
      <c r="A5" s="280" t="s">
        <v>3922</v>
      </c>
      <c r="B5" s="960" t="s">
        <v>3887</v>
      </c>
      <c r="C5" s="961"/>
      <c r="D5" s="962"/>
      <c r="E5" s="283"/>
      <c r="F5" s="284" t="s">
        <v>2301</v>
      </c>
      <c r="G5" s="285" t="s">
        <v>2302</v>
      </c>
      <c r="H5" s="286" t="s">
        <v>2303</v>
      </c>
      <c r="I5" s="287" t="s">
        <v>2304</v>
      </c>
      <c r="J5" s="288" t="s">
        <v>2305</v>
      </c>
    </row>
    <row r="6" spans="1:10" s="291" customFormat="1" ht="15">
      <c r="A6" s="289"/>
      <c r="B6" s="289" t="s">
        <v>2306</v>
      </c>
      <c r="C6" s="289"/>
      <c r="D6" s="289"/>
      <c r="E6" s="290"/>
      <c r="F6" s="290"/>
      <c r="G6" s="290"/>
      <c r="H6" s="290"/>
      <c r="I6" s="290"/>
      <c r="J6" s="290"/>
    </row>
    <row r="7" spans="1:10" ht="15">
      <c r="A7" s="292" t="s">
        <v>3893</v>
      </c>
      <c r="B7" s="293" t="s">
        <v>3894</v>
      </c>
      <c r="C7" s="293"/>
      <c r="D7" s="294"/>
      <c r="E7" s="295" t="s">
        <v>1973</v>
      </c>
      <c r="F7" s="296">
        <v>41</v>
      </c>
      <c r="G7" s="296">
        <v>0</v>
      </c>
      <c r="H7" s="296">
        <v>0</v>
      </c>
      <c r="I7" s="296">
        <v>0</v>
      </c>
      <c r="J7" s="297">
        <f>SUM(F7:I7)</f>
        <v>41</v>
      </c>
    </row>
    <row r="8" spans="1:11" ht="15">
      <c r="A8" s="292" t="s">
        <v>3896</v>
      </c>
      <c r="B8" s="293" t="s">
        <v>3897</v>
      </c>
      <c r="C8" s="293"/>
      <c r="D8" s="294"/>
      <c r="E8" s="295" t="s">
        <v>1973</v>
      </c>
      <c r="F8" s="296">
        <v>8</v>
      </c>
      <c r="G8" s="296">
        <v>0</v>
      </c>
      <c r="H8" s="296">
        <v>0</v>
      </c>
      <c r="I8" s="296">
        <v>0</v>
      </c>
      <c r="J8" s="297">
        <f>SUM(F8:I8)</f>
        <v>8</v>
      </c>
      <c r="K8" s="122"/>
    </row>
    <row r="9" spans="1:10" s="301" customFormat="1" ht="12.75">
      <c r="A9" s="292" t="s">
        <v>3899</v>
      </c>
      <c r="B9" s="293" t="s">
        <v>3900</v>
      </c>
      <c r="C9" s="297"/>
      <c r="D9" s="298"/>
      <c r="E9" s="299" t="s">
        <v>1973</v>
      </c>
      <c r="F9" s="300">
        <v>38</v>
      </c>
      <c r="G9" s="300">
        <v>22</v>
      </c>
      <c r="H9" s="300">
        <v>21</v>
      </c>
      <c r="I9" s="300">
        <v>19</v>
      </c>
      <c r="J9" s="300">
        <f>SUM(F9:I9)</f>
        <v>100</v>
      </c>
    </row>
    <row r="10" spans="1:11" ht="15">
      <c r="A10" s="302"/>
      <c r="B10" s="303"/>
      <c r="C10" s="303"/>
      <c r="D10" s="304"/>
      <c r="E10" s="305"/>
      <c r="F10" s="306"/>
      <c r="G10" s="306"/>
      <c r="H10" s="306"/>
      <c r="I10" s="307"/>
      <c r="J10" s="308"/>
      <c r="K10" s="122"/>
    </row>
    <row r="11" spans="1:10" ht="15">
      <c r="A11" s="309"/>
      <c r="B11" s="310" t="s">
        <v>2307</v>
      </c>
      <c r="C11" s="310"/>
      <c r="D11" s="309"/>
      <c r="E11" s="311"/>
      <c r="F11" s="312"/>
      <c r="G11" s="312"/>
      <c r="H11" s="312"/>
      <c r="I11" s="307"/>
      <c r="J11" s="313"/>
    </row>
    <row r="12" spans="1:10" ht="15">
      <c r="A12" s="298" t="s">
        <v>2308</v>
      </c>
      <c r="B12" s="314" t="s">
        <v>2274</v>
      </c>
      <c r="C12" s="314"/>
      <c r="D12" s="314"/>
      <c r="E12" s="315" t="s">
        <v>2275</v>
      </c>
      <c r="F12" s="316" t="s">
        <v>2301</v>
      </c>
      <c r="G12" s="317" t="s">
        <v>2302</v>
      </c>
      <c r="H12" s="318" t="s">
        <v>2303</v>
      </c>
      <c r="I12" s="319" t="s">
        <v>2304</v>
      </c>
      <c r="J12" s="297" t="s">
        <v>2305</v>
      </c>
    </row>
    <row r="13" spans="1:10" ht="15">
      <c r="A13" s="298" t="s">
        <v>2308</v>
      </c>
      <c r="B13" s="314" t="s">
        <v>3928</v>
      </c>
      <c r="C13" s="314"/>
      <c r="D13" s="320">
        <v>1</v>
      </c>
      <c r="E13" s="315" t="s">
        <v>1973</v>
      </c>
      <c r="F13" s="300">
        <v>23</v>
      </c>
      <c r="G13" s="300">
        <v>8</v>
      </c>
      <c r="H13" s="300">
        <v>8</v>
      </c>
      <c r="I13" s="300">
        <v>8</v>
      </c>
      <c r="J13" s="321">
        <f aca="true" t="shared" si="0" ref="J13:J40">SUM(F13:I13)</f>
        <v>47</v>
      </c>
    </row>
    <row r="14" spans="1:10" ht="15">
      <c r="A14" s="298" t="s">
        <v>2308</v>
      </c>
      <c r="B14" s="314" t="s">
        <v>3928</v>
      </c>
      <c r="C14" s="314"/>
      <c r="D14" s="320" t="s">
        <v>3930</v>
      </c>
      <c r="E14" s="315" t="s">
        <v>1973</v>
      </c>
      <c r="F14" s="300">
        <v>23</v>
      </c>
      <c r="G14" s="300">
        <v>15</v>
      </c>
      <c r="H14" s="300">
        <v>7</v>
      </c>
      <c r="I14" s="300">
        <v>18</v>
      </c>
      <c r="J14" s="321">
        <f t="shared" si="0"/>
        <v>63</v>
      </c>
    </row>
    <row r="15" spans="1:10" ht="15">
      <c r="A15" s="298" t="s">
        <v>2308</v>
      </c>
      <c r="B15" s="314" t="s">
        <v>3928</v>
      </c>
      <c r="C15" s="314"/>
      <c r="D15" s="322" t="s">
        <v>3931</v>
      </c>
      <c r="E15" s="323" t="s">
        <v>1973</v>
      </c>
      <c r="F15" s="300">
        <v>11</v>
      </c>
      <c r="G15" s="300">
        <v>0</v>
      </c>
      <c r="H15" s="300">
        <v>2</v>
      </c>
      <c r="I15" s="300">
        <v>2</v>
      </c>
      <c r="J15" s="321">
        <f t="shared" si="0"/>
        <v>15</v>
      </c>
    </row>
    <row r="16" spans="1:10" ht="15">
      <c r="A16" s="298" t="s">
        <v>2308</v>
      </c>
      <c r="B16" s="314" t="s">
        <v>3928</v>
      </c>
      <c r="C16" s="314"/>
      <c r="D16" s="322" t="s">
        <v>3932</v>
      </c>
      <c r="E16" s="323" t="s">
        <v>1973</v>
      </c>
      <c r="F16" s="300">
        <v>13</v>
      </c>
      <c r="G16" s="300">
        <v>26</v>
      </c>
      <c r="H16" s="300">
        <v>41</v>
      </c>
      <c r="I16" s="300">
        <v>20</v>
      </c>
      <c r="J16" s="321">
        <f t="shared" si="0"/>
        <v>100</v>
      </c>
    </row>
    <row r="17" spans="1:10" ht="15">
      <c r="A17" s="298" t="s">
        <v>2308</v>
      </c>
      <c r="B17" s="314" t="s">
        <v>3928</v>
      </c>
      <c r="C17" s="314"/>
      <c r="D17" s="322">
        <v>7</v>
      </c>
      <c r="E17" s="323" t="s">
        <v>1973</v>
      </c>
      <c r="F17" s="300">
        <v>3</v>
      </c>
      <c r="G17" s="300">
        <v>3</v>
      </c>
      <c r="H17" s="300">
        <v>4</v>
      </c>
      <c r="I17" s="300">
        <v>2</v>
      </c>
      <c r="J17" s="321">
        <f t="shared" si="0"/>
        <v>12</v>
      </c>
    </row>
    <row r="18" spans="1:10" ht="15">
      <c r="A18" s="298" t="s">
        <v>2308</v>
      </c>
      <c r="B18" s="314" t="s">
        <v>3933</v>
      </c>
      <c r="C18" s="314"/>
      <c r="D18" s="320" t="s">
        <v>3932</v>
      </c>
      <c r="E18" s="315" t="s">
        <v>1973</v>
      </c>
      <c r="F18" s="324">
        <v>0</v>
      </c>
      <c r="G18" s="324">
        <v>0</v>
      </c>
      <c r="H18" s="324">
        <v>0</v>
      </c>
      <c r="I18" s="325">
        <v>0</v>
      </c>
      <c r="J18" s="321">
        <f t="shared" si="0"/>
        <v>0</v>
      </c>
    </row>
    <row r="19" spans="1:10" ht="15">
      <c r="A19" s="298" t="s">
        <v>2308</v>
      </c>
      <c r="B19" s="314" t="s">
        <v>3933</v>
      </c>
      <c r="C19" s="314"/>
      <c r="D19" s="322" t="s">
        <v>3931</v>
      </c>
      <c r="E19" s="323" t="s">
        <v>1973</v>
      </c>
      <c r="F19" s="300">
        <v>6</v>
      </c>
      <c r="G19" s="300">
        <v>0</v>
      </c>
      <c r="H19" s="300">
        <v>0</v>
      </c>
      <c r="I19" s="300">
        <v>0</v>
      </c>
      <c r="J19" s="300">
        <f t="shared" si="0"/>
        <v>6</v>
      </c>
    </row>
    <row r="20" spans="1:10" ht="15">
      <c r="A20" s="298" t="s">
        <v>2308</v>
      </c>
      <c r="B20" s="314" t="s">
        <v>2309</v>
      </c>
      <c r="C20" s="314"/>
      <c r="D20" s="322" t="s">
        <v>3935</v>
      </c>
      <c r="E20" s="323" t="s">
        <v>1973</v>
      </c>
      <c r="F20" s="300">
        <v>70</v>
      </c>
      <c r="G20" s="300">
        <v>34</v>
      </c>
      <c r="H20" s="300">
        <v>36</v>
      </c>
      <c r="I20" s="300">
        <v>33</v>
      </c>
      <c r="J20" s="321">
        <f t="shared" si="0"/>
        <v>173</v>
      </c>
    </row>
    <row r="21" spans="1:10" ht="15">
      <c r="A21" s="298" t="s">
        <v>2308</v>
      </c>
      <c r="B21" s="314" t="s">
        <v>3936</v>
      </c>
      <c r="C21" s="314"/>
      <c r="D21" s="322" t="s">
        <v>3935</v>
      </c>
      <c r="E21" s="323" t="s">
        <v>1973</v>
      </c>
      <c r="F21" s="300">
        <v>7</v>
      </c>
      <c r="G21" s="300">
        <v>4</v>
      </c>
      <c r="H21" s="300">
        <v>3</v>
      </c>
      <c r="I21" s="300">
        <v>2</v>
      </c>
      <c r="J21" s="321">
        <f t="shared" si="0"/>
        <v>16</v>
      </c>
    </row>
    <row r="22" spans="1:10" ht="15">
      <c r="A22" s="298" t="s">
        <v>2308</v>
      </c>
      <c r="B22" s="326" t="s">
        <v>3937</v>
      </c>
      <c r="C22" s="326"/>
      <c r="D22" s="298"/>
      <c r="E22" s="323" t="s">
        <v>1973</v>
      </c>
      <c r="F22" s="300">
        <v>7</v>
      </c>
      <c r="G22" s="300">
        <v>4</v>
      </c>
      <c r="H22" s="300">
        <v>3</v>
      </c>
      <c r="I22" s="300">
        <v>2</v>
      </c>
      <c r="J22" s="321">
        <f t="shared" si="0"/>
        <v>16</v>
      </c>
    </row>
    <row r="23" spans="1:10" ht="15">
      <c r="A23" s="298" t="s">
        <v>2308</v>
      </c>
      <c r="B23" s="314" t="s">
        <v>2310</v>
      </c>
      <c r="C23" s="314"/>
      <c r="D23" s="322"/>
      <c r="E23" s="323" t="s">
        <v>1973</v>
      </c>
      <c r="F23" s="300">
        <v>6</v>
      </c>
      <c r="G23" s="300">
        <v>6</v>
      </c>
      <c r="H23" s="300">
        <v>3</v>
      </c>
      <c r="I23" s="300">
        <v>3</v>
      </c>
      <c r="J23" s="321">
        <f t="shared" si="0"/>
        <v>18</v>
      </c>
    </row>
    <row r="24" spans="1:10" ht="15">
      <c r="A24" s="298" t="s">
        <v>2308</v>
      </c>
      <c r="B24" s="314" t="s">
        <v>2311</v>
      </c>
      <c r="C24" s="314"/>
      <c r="D24" s="322"/>
      <c r="E24" s="323" t="s">
        <v>1973</v>
      </c>
      <c r="F24" s="319">
        <v>2</v>
      </c>
      <c r="G24" s="319">
        <v>0</v>
      </c>
      <c r="H24" s="319">
        <v>0</v>
      </c>
      <c r="I24" s="300">
        <v>0</v>
      </c>
      <c r="J24" s="321">
        <f t="shared" si="0"/>
        <v>2</v>
      </c>
    </row>
    <row r="25" spans="1:10" ht="15">
      <c r="A25" s="298" t="s">
        <v>2308</v>
      </c>
      <c r="B25" s="314" t="s">
        <v>3943</v>
      </c>
      <c r="C25" s="314"/>
      <c r="D25" s="314" t="s">
        <v>3941</v>
      </c>
      <c r="E25" s="315" t="s">
        <v>1973</v>
      </c>
      <c r="F25" s="300">
        <v>128</v>
      </c>
      <c r="G25" s="300">
        <v>108</v>
      </c>
      <c r="H25" s="300">
        <v>116</v>
      </c>
      <c r="I25" s="300">
        <v>142</v>
      </c>
      <c r="J25" s="321">
        <f t="shared" si="0"/>
        <v>494</v>
      </c>
    </row>
    <row r="26" spans="1:10" ht="15">
      <c r="A26" s="298" t="s">
        <v>2308</v>
      </c>
      <c r="B26" s="314" t="s">
        <v>3946</v>
      </c>
      <c r="C26" s="314"/>
      <c r="D26" s="314" t="s">
        <v>2312</v>
      </c>
      <c r="E26" s="315" t="s">
        <v>1973</v>
      </c>
      <c r="F26" s="300">
        <v>64</v>
      </c>
      <c r="G26" s="300">
        <v>55</v>
      </c>
      <c r="H26" s="300">
        <v>58</v>
      </c>
      <c r="I26" s="300">
        <v>76</v>
      </c>
      <c r="J26" s="321">
        <f t="shared" si="0"/>
        <v>253</v>
      </c>
    </row>
    <row r="27" spans="1:10" ht="15">
      <c r="A27" s="298" t="s">
        <v>2308</v>
      </c>
      <c r="B27" s="314" t="s">
        <v>3946</v>
      </c>
      <c r="C27" s="314"/>
      <c r="D27" s="314" t="s">
        <v>2313</v>
      </c>
      <c r="E27" s="315" t="s">
        <v>1973</v>
      </c>
      <c r="F27" s="300">
        <v>72</v>
      </c>
      <c r="G27" s="300">
        <v>61</v>
      </c>
      <c r="H27" s="300">
        <v>65</v>
      </c>
      <c r="I27" s="300">
        <v>76</v>
      </c>
      <c r="J27" s="321">
        <f t="shared" si="0"/>
        <v>274</v>
      </c>
    </row>
    <row r="28" spans="1:10" ht="15">
      <c r="A28" s="298" t="s">
        <v>2308</v>
      </c>
      <c r="B28" s="314" t="s">
        <v>3943</v>
      </c>
      <c r="C28" s="314"/>
      <c r="D28" s="314" t="s">
        <v>3941</v>
      </c>
      <c r="E28" s="315" t="s">
        <v>1973</v>
      </c>
      <c r="F28" s="300">
        <v>73</v>
      </c>
      <c r="G28" s="300">
        <v>42</v>
      </c>
      <c r="H28" s="300">
        <v>44</v>
      </c>
      <c r="I28" s="300">
        <v>32</v>
      </c>
      <c r="J28" s="321">
        <f t="shared" si="0"/>
        <v>191</v>
      </c>
    </row>
    <row r="29" spans="1:10" ht="15">
      <c r="A29" s="298" t="s">
        <v>2308</v>
      </c>
      <c r="B29" s="314" t="s">
        <v>3943</v>
      </c>
      <c r="C29" s="314"/>
      <c r="D29" s="314" t="s">
        <v>3944</v>
      </c>
      <c r="E29" s="315" t="s">
        <v>1973</v>
      </c>
      <c r="F29" s="300">
        <v>58</v>
      </c>
      <c r="G29" s="300">
        <v>47</v>
      </c>
      <c r="H29" s="300">
        <v>47</v>
      </c>
      <c r="I29" s="300">
        <v>47</v>
      </c>
      <c r="J29" s="321">
        <f t="shared" si="0"/>
        <v>199</v>
      </c>
    </row>
    <row r="30" spans="1:10" ht="15">
      <c r="A30" s="298" t="s">
        <v>2308</v>
      </c>
      <c r="B30" s="314" t="s">
        <v>3954</v>
      </c>
      <c r="C30" s="314"/>
      <c r="D30" s="314"/>
      <c r="E30" s="315" t="s">
        <v>1973</v>
      </c>
      <c r="F30" s="300">
        <v>41</v>
      </c>
      <c r="G30" s="300">
        <v>0</v>
      </c>
      <c r="H30" s="300">
        <v>0</v>
      </c>
      <c r="I30" s="300">
        <v>0</v>
      </c>
      <c r="J30" s="300">
        <f t="shared" si="0"/>
        <v>41</v>
      </c>
    </row>
    <row r="31" spans="1:10" ht="15">
      <c r="A31" s="298" t="s">
        <v>2308</v>
      </c>
      <c r="B31" s="314" t="s">
        <v>3956</v>
      </c>
      <c r="C31" s="314"/>
      <c r="D31" s="314"/>
      <c r="E31" s="315" t="s">
        <v>1973</v>
      </c>
      <c r="F31" s="300">
        <v>4</v>
      </c>
      <c r="G31" s="300">
        <v>0</v>
      </c>
      <c r="H31" s="300">
        <v>0</v>
      </c>
      <c r="I31" s="300">
        <v>0</v>
      </c>
      <c r="J31" s="300">
        <f t="shared" si="0"/>
        <v>4</v>
      </c>
    </row>
    <row r="32" spans="1:10" ht="15">
      <c r="A32" s="298" t="s">
        <v>2308</v>
      </c>
      <c r="B32" s="314" t="s">
        <v>3958</v>
      </c>
      <c r="C32" s="314"/>
      <c r="D32" s="314"/>
      <c r="E32" s="315" t="s">
        <v>1973</v>
      </c>
      <c r="F32" s="324">
        <v>6</v>
      </c>
      <c r="G32" s="324">
        <v>0</v>
      </c>
      <c r="H32" s="324">
        <v>0</v>
      </c>
      <c r="I32" s="324">
        <v>0</v>
      </c>
      <c r="J32" s="321">
        <f t="shared" si="0"/>
        <v>6</v>
      </c>
    </row>
    <row r="33" spans="1:10" ht="15">
      <c r="A33" s="298" t="s">
        <v>2308</v>
      </c>
      <c r="B33" s="314" t="s">
        <v>2314</v>
      </c>
      <c r="C33" s="314"/>
      <c r="D33" s="314"/>
      <c r="E33" s="315" t="s">
        <v>1973</v>
      </c>
      <c r="F33" s="300">
        <v>5</v>
      </c>
      <c r="G33" s="300">
        <v>2</v>
      </c>
      <c r="H33" s="300">
        <v>3</v>
      </c>
      <c r="I33" s="300">
        <v>2</v>
      </c>
      <c r="J33" s="321">
        <f t="shared" si="0"/>
        <v>12</v>
      </c>
    </row>
    <row r="34" spans="1:10" ht="15">
      <c r="A34" s="298" t="s">
        <v>2308</v>
      </c>
      <c r="B34" s="314" t="s">
        <v>2315</v>
      </c>
      <c r="C34" s="314"/>
      <c r="D34" s="314"/>
      <c r="E34" s="315" t="s">
        <v>1973</v>
      </c>
      <c r="F34" s="300">
        <v>5</v>
      </c>
      <c r="G34" s="300">
        <v>3</v>
      </c>
      <c r="H34" s="300">
        <v>3</v>
      </c>
      <c r="I34" s="300">
        <v>3</v>
      </c>
      <c r="J34" s="321">
        <f t="shared" si="0"/>
        <v>14</v>
      </c>
    </row>
    <row r="35" spans="1:10" ht="15">
      <c r="A35" s="298" t="s">
        <v>2308</v>
      </c>
      <c r="B35" s="314" t="s">
        <v>2316</v>
      </c>
      <c r="C35" s="314"/>
      <c r="D35" s="314"/>
      <c r="E35" s="315" t="s">
        <v>1973</v>
      </c>
      <c r="F35" s="324">
        <v>0</v>
      </c>
      <c r="G35" s="324">
        <v>0</v>
      </c>
      <c r="H35" s="324">
        <v>0</v>
      </c>
      <c r="I35" s="325">
        <v>0</v>
      </c>
      <c r="J35" s="321">
        <f t="shared" si="0"/>
        <v>0</v>
      </c>
    </row>
    <row r="36" spans="1:10" s="301" customFormat="1" ht="12.75">
      <c r="A36" s="298" t="s">
        <v>2308</v>
      </c>
      <c r="B36" s="298" t="s">
        <v>2317</v>
      </c>
      <c r="C36" s="298"/>
      <c r="D36" s="298"/>
      <c r="E36" s="315" t="s">
        <v>1973</v>
      </c>
      <c r="F36" s="300">
        <v>3</v>
      </c>
      <c r="G36" s="300">
        <v>1</v>
      </c>
      <c r="H36" s="300">
        <v>0</v>
      </c>
      <c r="I36" s="300">
        <v>1</v>
      </c>
      <c r="J36" s="300">
        <f t="shared" si="0"/>
        <v>5</v>
      </c>
    </row>
    <row r="37" spans="1:10" ht="15">
      <c r="A37" s="298" t="s">
        <v>2308</v>
      </c>
      <c r="B37" s="314" t="s">
        <v>2318</v>
      </c>
      <c r="C37" s="314"/>
      <c r="D37" s="314" t="s">
        <v>2209</v>
      </c>
      <c r="E37" s="315" t="s">
        <v>1973</v>
      </c>
      <c r="F37" s="324">
        <v>477</v>
      </c>
      <c r="G37" s="324">
        <v>510</v>
      </c>
      <c r="H37" s="324">
        <v>510</v>
      </c>
      <c r="I37" s="324">
        <v>510</v>
      </c>
      <c r="J37" s="321">
        <f t="shared" si="0"/>
        <v>2007</v>
      </c>
    </row>
    <row r="38" spans="1:10" ht="15">
      <c r="A38" s="298" t="s">
        <v>2308</v>
      </c>
      <c r="B38" s="314" t="s">
        <v>2215</v>
      </c>
      <c r="C38" s="314"/>
      <c r="D38" s="314" t="s">
        <v>2213</v>
      </c>
      <c r="E38" s="315" t="s">
        <v>1973</v>
      </c>
      <c r="F38" s="324">
        <v>410</v>
      </c>
      <c r="G38" s="324">
        <v>260</v>
      </c>
      <c r="H38" s="324">
        <v>260</v>
      </c>
      <c r="I38" s="324">
        <v>260</v>
      </c>
      <c r="J38" s="321">
        <f t="shared" si="0"/>
        <v>1190</v>
      </c>
    </row>
    <row r="39" spans="1:10" ht="15">
      <c r="A39" s="298" t="s">
        <v>2308</v>
      </c>
      <c r="B39" s="314" t="s">
        <v>2215</v>
      </c>
      <c r="C39" s="314"/>
      <c r="D39" s="314" t="s">
        <v>2216</v>
      </c>
      <c r="E39" s="315" t="s">
        <v>1973</v>
      </c>
      <c r="F39" s="324">
        <v>120</v>
      </c>
      <c r="G39" s="324">
        <v>6</v>
      </c>
      <c r="H39" s="324">
        <v>6</v>
      </c>
      <c r="I39" s="325">
        <v>6</v>
      </c>
      <c r="J39" s="321">
        <f t="shared" si="0"/>
        <v>138</v>
      </c>
    </row>
    <row r="40" spans="1:10" ht="20.45" customHeight="1">
      <c r="A40" s="298" t="s">
        <v>2308</v>
      </c>
      <c r="B40" s="322" t="s">
        <v>2218</v>
      </c>
      <c r="C40" s="322"/>
      <c r="D40" s="322"/>
      <c r="E40" s="323" t="s">
        <v>1973</v>
      </c>
      <c r="F40" s="324">
        <v>10</v>
      </c>
      <c r="G40" s="324">
        <v>20</v>
      </c>
      <c r="H40" s="324">
        <v>20</v>
      </c>
      <c r="I40" s="324">
        <v>20</v>
      </c>
      <c r="J40" s="321">
        <f t="shared" si="0"/>
        <v>70</v>
      </c>
    </row>
    <row r="41" spans="1:10" ht="15">
      <c r="A41" s="298"/>
      <c r="B41" s="327" t="s">
        <v>2319</v>
      </c>
      <c r="C41" s="327"/>
      <c r="D41" s="298"/>
      <c r="E41" s="328"/>
      <c r="F41" s="319"/>
      <c r="G41" s="319"/>
      <c r="H41" s="319"/>
      <c r="I41" s="297"/>
      <c r="J41" s="321"/>
    </row>
    <row r="42" spans="1:10" ht="15">
      <c r="A42" s="298" t="s">
        <v>2308</v>
      </c>
      <c r="B42" s="314"/>
      <c r="C42" s="314"/>
      <c r="D42" s="314"/>
      <c r="E42" s="315"/>
      <c r="F42" s="316" t="s">
        <v>2301</v>
      </c>
      <c r="G42" s="317" t="s">
        <v>2302</v>
      </c>
      <c r="H42" s="318" t="s">
        <v>2303</v>
      </c>
      <c r="I42" s="319" t="s">
        <v>2304</v>
      </c>
      <c r="J42" s="297" t="s">
        <v>2305</v>
      </c>
    </row>
    <row r="43" spans="1:10" ht="15">
      <c r="A43" s="298" t="s">
        <v>2308</v>
      </c>
      <c r="B43" s="314" t="s">
        <v>2320</v>
      </c>
      <c r="C43" s="314" t="s">
        <v>2248</v>
      </c>
      <c r="D43" s="314" t="s">
        <v>2249</v>
      </c>
      <c r="E43" s="315" t="s">
        <v>1974</v>
      </c>
      <c r="F43" s="324">
        <v>250</v>
      </c>
      <c r="G43" s="324">
        <v>200</v>
      </c>
      <c r="H43" s="324">
        <v>200</v>
      </c>
      <c r="I43" s="324">
        <v>200</v>
      </c>
      <c r="J43" s="324">
        <f aca="true" t="shared" si="1" ref="J43:J67">SUM(F43:I43)</f>
        <v>850</v>
      </c>
    </row>
    <row r="44" spans="1:10" ht="15">
      <c r="A44" s="298" t="s">
        <v>2308</v>
      </c>
      <c r="B44" s="314" t="s">
        <v>2320</v>
      </c>
      <c r="C44" s="314" t="s">
        <v>2250</v>
      </c>
      <c r="D44" s="314" t="s">
        <v>2249</v>
      </c>
      <c r="E44" s="315" t="s">
        <v>1974</v>
      </c>
      <c r="F44" s="324">
        <v>420</v>
      </c>
      <c r="G44" s="324">
        <v>350</v>
      </c>
      <c r="H44" s="324">
        <v>350</v>
      </c>
      <c r="I44" s="324">
        <v>350</v>
      </c>
      <c r="J44" s="324">
        <f t="shared" si="1"/>
        <v>1470</v>
      </c>
    </row>
    <row r="45" spans="1:10" ht="15">
      <c r="A45" s="298" t="s">
        <v>2308</v>
      </c>
      <c r="B45" s="314" t="s">
        <v>2320</v>
      </c>
      <c r="C45" s="314" t="s">
        <v>2321</v>
      </c>
      <c r="D45" s="314" t="s">
        <v>2249</v>
      </c>
      <c r="E45" s="315" t="s">
        <v>1974</v>
      </c>
      <c r="F45" s="324">
        <v>0</v>
      </c>
      <c r="G45" s="324">
        <v>0</v>
      </c>
      <c r="H45" s="324">
        <v>0</v>
      </c>
      <c r="I45" s="324">
        <v>0</v>
      </c>
      <c r="J45" s="324">
        <f t="shared" si="1"/>
        <v>0</v>
      </c>
    </row>
    <row r="46" spans="1:10" ht="15">
      <c r="A46" s="298" t="s">
        <v>2308</v>
      </c>
      <c r="B46" s="314" t="s">
        <v>2320</v>
      </c>
      <c r="C46" s="314" t="s">
        <v>2251</v>
      </c>
      <c r="D46" s="314" t="s">
        <v>2249</v>
      </c>
      <c r="E46" s="315" t="s">
        <v>1974</v>
      </c>
      <c r="F46" s="324">
        <v>1150</v>
      </c>
      <c r="G46" s="324">
        <v>690</v>
      </c>
      <c r="H46" s="324">
        <v>690</v>
      </c>
      <c r="I46" s="324">
        <v>690</v>
      </c>
      <c r="J46" s="324">
        <f t="shared" si="1"/>
        <v>3220</v>
      </c>
    </row>
    <row r="47" spans="1:10" ht="15">
      <c r="A47" s="298" t="s">
        <v>2308</v>
      </c>
      <c r="B47" s="314" t="s">
        <v>2320</v>
      </c>
      <c r="C47" s="314" t="s">
        <v>2252</v>
      </c>
      <c r="D47" s="314" t="s">
        <v>2249</v>
      </c>
      <c r="E47" s="315" t="s">
        <v>1974</v>
      </c>
      <c r="F47" s="324">
        <v>610</v>
      </c>
      <c r="G47" s="324">
        <v>512</v>
      </c>
      <c r="H47" s="324">
        <v>512</v>
      </c>
      <c r="I47" s="324">
        <v>512</v>
      </c>
      <c r="J47" s="324">
        <f t="shared" si="1"/>
        <v>2146</v>
      </c>
    </row>
    <row r="48" spans="1:10" ht="15">
      <c r="A48" s="298" t="s">
        <v>2308</v>
      </c>
      <c r="B48" s="314" t="s">
        <v>2320</v>
      </c>
      <c r="C48" s="314" t="s">
        <v>2322</v>
      </c>
      <c r="D48" s="314" t="s">
        <v>2249</v>
      </c>
      <c r="E48" s="315" t="s">
        <v>1974</v>
      </c>
      <c r="F48" s="324">
        <v>0</v>
      </c>
      <c r="G48" s="324">
        <v>0</v>
      </c>
      <c r="H48" s="324">
        <v>0</v>
      </c>
      <c r="I48" s="324">
        <v>0</v>
      </c>
      <c r="J48" s="324">
        <f t="shared" si="1"/>
        <v>0</v>
      </c>
    </row>
    <row r="49" spans="1:10" ht="15">
      <c r="A49" s="298" t="s">
        <v>2308</v>
      </c>
      <c r="B49" s="314" t="s">
        <v>2320</v>
      </c>
      <c r="C49" s="314" t="s">
        <v>2251</v>
      </c>
      <c r="D49" s="314" t="s">
        <v>2253</v>
      </c>
      <c r="E49" s="315" t="s">
        <v>1974</v>
      </c>
      <c r="F49" s="324">
        <v>3400</v>
      </c>
      <c r="G49" s="324">
        <v>2600</v>
      </c>
      <c r="H49" s="324">
        <v>2600</v>
      </c>
      <c r="I49" s="324">
        <v>2600</v>
      </c>
      <c r="J49" s="324">
        <f t="shared" si="1"/>
        <v>11200</v>
      </c>
    </row>
    <row r="50" spans="1:10" ht="15">
      <c r="A50" s="298" t="s">
        <v>2308</v>
      </c>
      <c r="B50" s="314" t="s">
        <v>2320</v>
      </c>
      <c r="C50" s="314" t="s">
        <v>2252</v>
      </c>
      <c r="D50" s="314" t="s">
        <v>2253</v>
      </c>
      <c r="E50" s="315" t="s">
        <v>1974</v>
      </c>
      <c r="F50" s="324">
        <v>350</v>
      </c>
      <c r="G50" s="319">
        <v>0</v>
      </c>
      <c r="H50" s="319">
        <v>0</v>
      </c>
      <c r="I50" s="319">
        <v>0</v>
      </c>
      <c r="J50" s="324">
        <f t="shared" si="1"/>
        <v>350</v>
      </c>
    </row>
    <row r="51" spans="1:10" ht="15">
      <c r="A51" s="298" t="s">
        <v>2308</v>
      </c>
      <c r="B51" s="322" t="s">
        <v>2320</v>
      </c>
      <c r="C51" s="322" t="s">
        <v>2252</v>
      </c>
      <c r="D51" s="322">
        <v>4</v>
      </c>
      <c r="E51" s="315" t="s">
        <v>1974</v>
      </c>
      <c r="F51" s="324">
        <v>120</v>
      </c>
      <c r="G51" s="319">
        <v>0</v>
      </c>
      <c r="H51" s="319">
        <v>0</v>
      </c>
      <c r="I51" s="319">
        <v>0</v>
      </c>
      <c r="J51" s="324">
        <f t="shared" si="1"/>
        <v>120</v>
      </c>
    </row>
    <row r="52" spans="1:10" ht="15">
      <c r="A52" s="298" t="s">
        <v>2308</v>
      </c>
      <c r="B52" s="322" t="s">
        <v>2320</v>
      </c>
      <c r="C52" s="322" t="s">
        <v>2252</v>
      </c>
      <c r="D52" s="322">
        <v>6</v>
      </c>
      <c r="E52" s="315" t="s">
        <v>1974</v>
      </c>
      <c r="F52" s="324">
        <v>120</v>
      </c>
      <c r="G52" s="319">
        <v>0</v>
      </c>
      <c r="H52" s="319">
        <v>0</v>
      </c>
      <c r="I52" s="319">
        <v>0</v>
      </c>
      <c r="J52" s="324">
        <f t="shared" si="1"/>
        <v>120</v>
      </c>
    </row>
    <row r="53" spans="1:10" ht="15">
      <c r="A53" s="298" t="s">
        <v>2308</v>
      </c>
      <c r="B53" s="322" t="s">
        <v>2320</v>
      </c>
      <c r="C53" s="322" t="s">
        <v>2252</v>
      </c>
      <c r="D53" s="322">
        <v>10</v>
      </c>
      <c r="E53" s="315" t="s">
        <v>1974</v>
      </c>
      <c r="F53" s="324">
        <v>230</v>
      </c>
      <c r="G53" s="319">
        <v>0</v>
      </c>
      <c r="H53" s="319">
        <v>0</v>
      </c>
      <c r="I53" s="319">
        <v>0</v>
      </c>
      <c r="J53" s="324">
        <f t="shared" si="1"/>
        <v>230</v>
      </c>
    </row>
    <row r="54" spans="1:10" ht="15">
      <c r="A54" s="298" t="s">
        <v>2308</v>
      </c>
      <c r="B54" s="322" t="s">
        <v>2320</v>
      </c>
      <c r="C54" s="322" t="s">
        <v>2252</v>
      </c>
      <c r="D54" s="322">
        <v>16</v>
      </c>
      <c r="E54" s="315" t="s">
        <v>1974</v>
      </c>
      <c r="F54" s="324">
        <v>110</v>
      </c>
      <c r="G54" s="319">
        <v>0</v>
      </c>
      <c r="H54" s="319">
        <v>0</v>
      </c>
      <c r="I54" s="319">
        <v>0</v>
      </c>
      <c r="J54" s="324">
        <f t="shared" si="1"/>
        <v>110</v>
      </c>
    </row>
    <row r="55" spans="1:10" ht="15">
      <c r="A55" s="298" t="s">
        <v>2308</v>
      </c>
      <c r="B55" s="322" t="s">
        <v>2320</v>
      </c>
      <c r="C55" s="322" t="s">
        <v>2254</v>
      </c>
      <c r="D55" s="322"/>
      <c r="E55" s="315" t="s">
        <v>1974</v>
      </c>
      <c r="F55" s="324">
        <v>900</v>
      </c>
      <c r="G55" s="319">
        <v>0</v>
      </c>
      <c r="H55" s="319">
        <v>0</v>
      </c>
      <c r="I55" s="319">
        <v>0</v>
      </c>
      <c r="J55" s="324">
        <f t="shared" si="1"/>
        <v>900</v>
      </c>
    </row>
    <row r="56" spans="1:10" ht="15">
      <c r="A56" s="298" t="s">
        <v>2308</v>
      </c>
      <c r="B56" s="314" t="s">
        <v>2323</v>
      </c>
      <c r="C56" s="314" t="s">
        <v>2251</v>
      </c>
      <c r="D56" s="314" t="s">
        <v>2249</v>
      </c>
      <c r="E56" s="315" t="s">
        <v>1974</v>
      </c>
      <c r="F56" s="324">
        <v>65</v>
      </c>
      <c r="G56" s="324">
        <v>0</v>
      </c>
      <c r="H56" s="324">
        <v>0</v>
      </c>
      <c r="I56" s="324">
        <v>0</v>
      </c>
      <c r="J56" s="324">
        <f t="shared" si="1"/>
        <v>65</v>
      </c>
    </row>
    <row r="57" spans="1:10" ht="15">
      <c r="A57" s="298" t="s">
        <v>2308</v>
      </c>
      <c r="B57" s="322" t="s">
        <v>2256</v>
      </c>
      <c r="C57" s="322">
        <v>4</v>
      </c>
      <c r="D57" s="329" t="s">
        <v>2257</v>
      </c>
      <c r="E57" s="323" t="s">
        <v>1974</v>
      </c>
      <c r="F57" s="324">
        <v>100</v>
      </c>
      <c r="G57" s="324">
        <v>55</v>
      </c>
      <c r="H57" s="324">
        <v>55</v>
      </c>
      <c r="I57" s="324">
        <v>55</v>
      </c>
      <c r="J57" s="324">
        <f t="shared" si="1"/>
        <v>265</v>
      </c>
    </row>
    <row r="58" spans="1:10" ht="15">
      <c r="A58" s="298" t="s">
        <v>2308</v>
      </c>
      <c r="B58" s="322" t="s">
        <v>2256</v>
      </c>
      <c r="C58" s="322" t="s">
        <v>3931</v>
      </c>
      <c r="D58" s="329" t="s">
        <v>2257</v>
      </c>
      <c r="E58" s="323" t="s">
        <v>1974</v>
      </c>
      <c r="F58" s="324">
        <v>60</v>
      </c>
      <c r="G58" s="319">
        <v>15</v>
      </c>
      <c r="H58" s="319">
        <v>15</v>
      </c>
      <c r="I58" s="319">
        <v>15</v>
      </c>
      <c r="J58" s="324">
        <f t="shared" si="1"/>
        <v>105</v>
      </c>
    </row>
    <row r="59" spans="1:10" ht="15">
      <c r="A59" s="298" t="s">
        <v>2308</v>
      </c>
      <c r="B59" s="314" t="s">
        <v>2256</v>
      </c>
      <c r="C59" s="320">
        <v>16</v>
      </c>
      <c r="D59" s="329" t="s">
        <v>2257</v>
      </c>
      <c r="E59" s="315" t="s">
        <v>1974</v>
      </c>
      <c r="F59" s="324">
        <v>120</v>
      </c>
      <c r="G59" s="324">
        <v>0</v>
      </c>
      <c r="H59" s="324">
        <v>0</v>
      </c>
      <c r="I59" s="324">
        <v>0</v>
      </c>
      <c r="J59" s="324">
        <f t="shared" si="1"/>
        <v>120</v>
      </c>
    </row>
    <row r="60" spans="1:10" ht="15">
      <c r="A60" s="298" t="s">
        <v>2308</v>
      </c>
      <c r="B60" s="314" t="s">
        <v>2256</v>
      </c>
      <c r="C60" s="320">
        <v>25</v>
      </c>
      <c r="D60" s="329" t="s">
        <v>2257</v>
      </c>
      <c r="E60" s="315" t="s">
        <v>1974</v>
      </c>
      <c r="F60" s="324">
        <v>230</v>
      </c>
      <c r="G60" s="324">
        <v>0</v>
      </c>
      <c r="H60" s="324">
        <v>0</v>
      </c>
      <c r="I60" s="324">
        <v>0</v>
      </c>
      <c r="J60" s="324">
        <f t="shared" si="1"/>
        <v>230</v>
      </c>
    </row>
    <row r="61" spans="1:10" ht="15">
      <c r="A61" s="298" t="s">
        <v>2308</v>
      </c>
      <c r="B61" s="322" t="s">
        <v>2258</v>
      </c>
      <c r="C61" s="322"/>
      <c r="D61" s="322" t="s">
        <v>2259</v>
      </c>
      <c r="E61" s="323" t="s">
        <v>1974</v>
      </c>
      <c r="F61" s="319">
        <v>80</v>
      </c>
      <c r="G61" s="319">
        <v>50</v>
      </c>
      <c r="H61" s="319">
        <v>50</v>
      </c>
      <c r="I61" s="319">
        <v>50</v>
      </c>
      <c r="J61" s="324">
        <f t="shared" si="1"/>
        <v>230</v>
      </c>
    </row>
    <row r="62" spans="1:10" ht="15">
      <c r="A62" s="298" t="s">
        <v>2308</v>
      </c>
      <c r="B62" s="322" t="s">
        <v>2258</v>
      </c>
      <c r="C62" s="322"/>
      <c r="D62" s="322" t="s">
        <v>2260</v>
      </c>
      <c r="E62" s="323" t="s">
        <v>1974</v>
      </c>
      <c r="F62" s="319">
        <v>110</v>
      </c>
      <c r="G62" s="319">
        <v>50</v>
      </c>
      <c r="H62" s="319">
        <v>50</v>
      </c>
      <c r="I62" s="319">
        <v>50</v>
      </c>
      <c r="J62" s="324">
        <f t="shared" si="1"/>
        <v>260</v>
      </c>
    </row>
    <row r="63" spans="1:10" ht="15">
      <c r="A63" s="298" t="s">
        <v>2308</v>
      </c>
      <c r="B63" s="322" t="s">
        <v>2261</v>
      </c>
      <c r="C63" s="322"/>
      <c r="D63" s="322" t="s">
        <v>2262</v>
      </c>
      <c r="E63" s="323" t="s">
        <v>1974</v>
      </c>
      <c r="F63" s="319">
        <v>120</v>
      </c>
      <c r="G63" s="319">
        <v>15</v>
      </c>
      <c r="H63" s="319">
        <v>15</v>
      </c>
      <c r="I63" s="319">
        <v>15</v>
      </c>
      <c r="J63" s="324">
        <f t="shared" si="1"/>
        <v>165</v>
      </c>
    </row>
    <row r="64" spans="1:10" ht="15">
      <c r="A64" s="298" t="s">
        <v>2308</v>
      </c>
      <c r="B64" s="322" t="s">
        <v>2261</v>
      </c>
      <c r="C64" s="322"/>
      <c r="D64" s="322" t="s">
        <v>2263</v>
      </c>
      <c r="E64" s="323" t="s">
        <v>1974</v>
      </c>
      <c r="F64" s="319">
        <v>60</v>
      </c>
      <c r="G64" s="319">
        <v>85</v>
      </c>
      <c r="H64" s="319">
        <v>85</v>
      </c>
      <c r="I64" s="319">
        <v>85</v>
      </c>
      <c r="J64" s="324">
        <f t="shared" si="1"/>
        <v>315</v>
      </c>
    </row>
    <row r="65" spans="1:10" ht="15">
      <c r="A65" s="298" t="s">
        <v>2308</v>
      </c>
      <c r="B65" s="322" t="s">
        <v>2261</v>
      </c>
      <c r="C65" s="322"/>
      <c r="D65" s="322" t="s">
        <v>2264</v>
      </c>
      <c r="E65" s="323" t="s">
        <v>1974</v>
      </c>
      <c r="F65" s="319">
        <v>50</v>
      </c>
      <c r="G65" s="319">
        <v>50</v>
      </c>
      <c r="H65" s="319">
        <v>50</v>
      </c>
      <c r="I65" s="319">
        <v>50</v>
      </c>
      <c r="J65" s="324">
        <f t="shared" si="1"/>
        <v>200</v>
      </c>
    </row>
    <row r="66" spans="1:10" ht="15">
      <c r="A66" s="298" t="s">
        <v>2308</v>
      </c>
      <c r="B66" s="322" t="s">
        <v>2265</v>
      </c>
      <c r="C66" s="322"/>
      <c r="D66" s="322" t="s">
        <v>2266</v>
      </c>
      <c r="E66" s="323" t="s">
        <v>1974</v>
      </c>
      <c r="F66" s="319">
        <v>200</v>
      </c>
      <c r="G66" s="319">
        <f>SUM(G63:G65)</f>
        <v>150</v>
      </c>
      <c r="H66" s="319">
        <f>SUM(H63:H65)</f>
        <v>150</v>
      </c>
      <c r="I66" s="319">
        <f>SUM(I63:I65)</f>
        <v>150</v>
      </c>
      <c r="J66" s="324">
        <f t="shared" si="1"/>
        <v>650</v>
      </c>
    </row>
    <row r="67" spans="1:10" ht="15">
      <c r="A67" s="298" t="s">
        <v>2308</v>
      </c>
      <c r="B67" s="322" t="s">
        <v>2267</v>
      </c>
      <c r="C67" s="322"/>
      <c r="D67" s="322" t="s">
        <v>2268</v>
      </c>
      <c r="E67" s="323" t="s">
        <v>1974</v>
      </c>
      <c r="F67" s="319">
        <v>110</v>
      </c>
      <c r="G67" s="319">
        <v>160</v>
      </c>
      <c r="H67" s="319">
        <v>160</v>
      </c>
      <c r="I67" s="319">
        <v>160</v>
      </c>
      <c r="J67" s="324">
        <f t="shared" si="1"/>
        <v>590</v>
      </c>
    </row>
    <row r="68" spans="1:10" ht="15">
      <c r="A68" s="298"/>
      <c r="B68" s="327" t="s">
        <v>2324</v>
      </c>
      <c r="C68" s="327"/>
      <c r="D68" s="298"/>
      <c r="E68" s="328"/>
      <c r="F68" s="319"/>
      <c r="G68" s="319"/>
      <c r="H68" s="319"/>
      <c r="I68" s="297"/>
      <c r="J68" s="321"/>
    </row>
    <row r="69" spans="1:10" s="331" customFormat="1" ht="12.75">
      <c r="A69" s="770" t="s">
        <v>2308</v>
      </c>
      <c r="B69" s="314" t="s">
        <v>3792</v>
      </c>
      <c r="C69" s="327"/>
      <c r="D69" s="327"/>
      <c r="E69" s="330" t="s">
        <v>1974</v>
      </c>
      <c r="F69" s="324">
        <v>310</v>
      </c>
      <c r="G69" s="324">
        <v>380</v>
      </c>
      <c r="H69" s="771">
        <v>380</v>
      </c>
      <c r="I69" s="771">
        <v>380</v>
      </c>
      <c r="J69" s="321">
        <f aca="true" t="shared" si="2" ref="J69:J74">SUM(F69:I69)</f>
        <v>1450</v>
      </c>
    </row>
    <row r="70" spans="1:10" s="331" customFormat="1" ht="12.75">
      <c r="A70" s="770" t="s">
        <v>2308</v>
      </c>
      <c r="B70" s="314" t="s">
        <v>3793</v>
      </c>
      <c r="C70" s="327"/>
      <c r="D70" s="327"/>
      <c r="E70" s="330" t="s">
        <v>1974</v>
      </c>
      <c r="F70" s="297">
        <v>60</v>
      </c>
      <c r="G70" s="324">
        <v>60</v>
      </c>
      <c r="H70" s="771">
        <v>60</v>
      </c>
      <c r="I70" s="297">
        <v>60</v>
      </c>
      <c r="J70" s="321">
        <f t="shared" si="2"/>
        <v>240</v>
      </c>
    </row>
    <row r="71" spans="1:10" s="331" customFormat="1" ht="12.75">
      <c r="A71" s="770" t="s">
        <v>2308</v>
      </c>
      <c r="B71" s="314" t="s">
        <v>3794</v>
      </c>
      <c r="C71" s="770"/>
      <c r="D71" s="770"/>
      <c r="E71" s="330" t="s">
        <v>1973</v>
      </c>
      <c r="F71" s="771">
        <v>15</v>
      </c>
      <c r="G71" s="771">
        <v>0</v>
      </c>
      <c r="H71" s="771">
        <v>0</v>
      </c>
      <c r="I71" s="297">
        <v>0</v>
      </c>
      <c r="J71" s="321">
        <f t="shared" si="2"/>
        <v>15</v>
      </c>
    </row>
    <row r="72" spans="1:10" s="331" customFormat="1" ht="12.75">
      <c r="A72" s="770" t="s">
        <v>2308</v>
      </c>
      <c r="B72" s="314" t="s">
        <v>3795</v>
      </c>
      <c r="C72" s="327"/>
      <c r="D72" s="327"/>
      <c r="E72" s="330" t="s">
        <v>1974</v>
      </c>
      <c r="F72" s="324">
        <v>310</v>
      </c>
      <c r="G72" s="324">
        <v>380</v>
      </c>
      <c r="H72" s="771">
        <v>380</v>
      </c>
      <c r="I72" s="771">
        <v>380</v>
      </c>
      <c r="J72" s="321">
        <f t="shared" si="2"/>
        <v>1450</v>
      </c>
    </row>
    <row r="73" spans="1:10" s="331" customFormat="1" ht="12.75">
      <c r="A73" s="770" t="s">
        <v>2308</v>
      </c>
      <c r="B73" s="314" t="s">
        <v>3962</v>
      </c>
      <c r="C73" s="770"/>
      <c r="D73" s="770"/>
      <c r="E73" s="330" t="s">
        <v>3779</v>
      </c>
      <c r="F73" s="771">
        <v>250</v>
      </c>
      <c r="G73" s="771">
        <v>320</v>
      </c>
      <c r="H73" s="771">
        <v>315</v>
      </c>
      <c r="I73" s="297">
        <v>315</v>
      </c>
      <c r="J73" s="321">
        <f t="shared" si="2"/>
        <v>1200</v>
      </c>
    </row>
    <row r="74" spans="1:10" s="331" customFormat="1" ht="12.75">
      <c r="A74" s="770" t="s">
        <v>2308</v>
      </c>
      <c r="B74" s="314" t="s">
        <v>3796</v>
      </c>
      <c r="C74" s="332"/>
      <c r="D74" s="332"/>
      <c r="E74" s="330" t="s">
        <v>1974</v>
      </c>
      <c r="F74" s="297">
        <v>4</v>
      </c>
      <c r="G74" s="297">
        <v>4</v>
      </c>
      <c r="H74" s="297">
        <v>2</v>
      </c>
      <c r="I74" s="297">
        <v>2</v>
      </c>
      <c r="J74" s="321">
        <f t="shared" si="2"/>
        <v>12</v>
      </c>
    </row>
    <row r="75" spans="1:10" ht="15">
      <c r="A75" s="770" t="s">
        <v>2308</v>
      </c>
      <c r="B75" s="314" t="s">
        <v>3797</v>
      </c>
      <c r="C75" s="332"/>
      <c r="D75" s="332"/>
      <c r="E75" s="330" t="s">
        <v>1973</v>
      </c>
      <c r="F75" s="297">
        <v>100</v>
      </c>
      <c r="G75" s="297">
        <v>100</v>
      </c>
      <c r="H75" s="297">
        <v>100</v>
      </c>
      <c r="I75" s="297">
        <v>100</v>
      </c>
      <c r="J75" s="321">
        <f>SUM(F75:I75)</f>
        <v>400</v>
      </c>
    </row>
    <row r="76" spans="1:10" ht="15">
      <c r="A76" s="333"/>
      <c r="B76" s="333"/>
      <c r="C76" s="333"/>
      <c r="D76" s="333"/>
      <c r="E76" s="334"/>
      <c r="F76" s="307"/>
      <c r="G76" s="307"/>
      <c r="H76" s="307"/>
      <c r="I76" s="307"/>
      <c r="J76" s="313"/>
    </row>
    <row r="77" spans="1:10" ht="15">
      <c r="A77" s="333"/>
      <c r="B77" s="333"/>
      <c r="C77" s="333"/>
      <c r="D77" s="333"/>
      <c r="E77" s="334"/>
      <c r="F77" s="307"/>
      <c r="G77" s="307"/>
      <c r="H77" s="307"/>
      <c r="I77" s="307"/>
      <c r="J77" s="313"/>
    </row>
    <row r="78" spans="1:10" ht="15">
      <c r="A78" s="333"/>
      <c r="B78" s="333"/>
      <c r="C78" s="333"/>
      <c r="D78" s="333"/>
      <c r="E78" s="334"/>
      <c r="F78" s="307"/>
      <c r="G78" s="307"/>
      <c r="H78" s="307"/>
      <c r="I78" s="307"/>
      <c r="J78" s="313"/>
    </row>
    <row r="79" spans="1:10" ht="15">
      <c r="A79" s="333"/>
      <c r="B79" s="333"/>
      <c r="C79" s="333"/>
      <c r="D79" s="333"/>
      <c r="E79" s="334"/>
      <c r="F79" s="307"/>
      <c r="G79" s="307"/>
      <c r="H79" s="307"/>
      <c r="I79" s="307"/>
      <c r="J79" s="313"/>
    </row>
  </sheetData>
  <mergeCells count="2">
    <mergeCell ref="F4:J4"/>
    <mergeCell ref="B5:D5"/>
  </mergeCells>
  <dataValidations count="1">
    <dataValidation allowBlank="1" showInputMessage="1" showErrorMessage="1" promptTitle="Nepsat" prompt="Nepsat" sqref="E10:H10 F7:I8"/>
  </dataValidation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L46"/>
  <sheetViews>
    <sheetView zoomScale="115" zoomScaleNormal="115" workbookViewId="0" topLeftCell="A1">
      <selection activeCell="H22" sqref="H22"/>
    </sheetView>
  </sheetViews>
  <sheetFormatPr defaultColWidth="10.8515625" defaultRowHeight="15"/>
  <cols>
    <col min="1" max="1" width="4.00390625" style="28" customWidth="1"/>
    <col min="2" max="2" width="20.57421875" style="28" customWidth="1"/>
    <col min="3" max="3" width="10.57421875" style="28" customWidth="1"/>
    <col min="4" max="4" width="8.421875" style="28" customWidth="1"/>
    <col min="5" max="5" width="3.140625" style="28" customWidth="1"/>
    <col min="6" max="6" width="6.57421875" style="28" customWidth="1"/>
    <col min="7" max="7" width="3.57421875" style="28" customWidth="1"/>
    <col min="8" max="8" width="6.421875" style="29" customWidth="1"/>
    <col min="9" max="9" width="19.421875" style="29" customWidth="1"/>
    <col min="10" max="11" width="1.57421875" style="28" customWidth="1"/>
    <col min="12" max="16384" width="10.8515625" style="28" customWidth="1"/>
  </cols>
  <sheetData>
    <row r="1" spans="2:9" ht="67.9" customHeight="1">
      <c r="B1" s="947" t="s">
        <v>3800</v>
      </c>
      <c r="C1" s="948"/>
      <c r="D1" s="948"/>
      <c r="E1" s="948"/>
      <c r="F1" s="948"/>
      <c r="G1" s="948"/>
      <c r="H1" s="948"/>
      <c r="I1" s="949"/>
    </row>
    <row r="2" ht="25.5">
      <c r="C2" s="41" t="s">
        <v>1383</v>
      </c>
    </row>
    <row r="3" ht="18">
      <c r="C3" s="564" t="s">
        <v>2341</v>
      </c>
    </row>
    <row r="5" spans="2:9" ht="15.75">
      <c r="B5" s="30" t="s">
        <v>3801</v>
      </c>
      <c r="C5" s="30"/>
      <c r="D5" s="30"/>
      <c r="E5" s="30"/>
      <c r="F5" s="30"/>
      <c r="G5" s="30"/>
      <c r="H5" s="31"/>
      <c r="I5" s="31"/>
    </row>
    <row r="7" ht="15">
      <c r="B7" s="28" t="s">
        <v>3802</v>
      </c>
    </row>
    <row r="8" ht="15">
      <c r="B8" s="28" t="s">
        <v>3803</v>
      </c>
    </row>
    <row r="9" ht="15.75">
      <c r="K9" s="32"/>
    </row>
    <row r="10" spans="2:11" ht="15.75">
      <c r="B10" s="33" t="s">
        <v>3804</v>
      </c>
      <c r="C10" s="33"/>
      <c r="D10" s="33"/>
      <c r="E10" s="33"/>
      <c r="F10" s="34"/>
      <c r="G10" s="33"/>
      <c r="H10" s="35"/>
      <c r="I10" s="36"/>
      <c r="J10" s="37"/>
      <c r="K10" s="38"/>
    </row>
    <row r="11" spans="2:11" ht="15">
      <c r="B11" s="39"/>
      <c r="C11" s="39"/>
      <c r="D11" s="39"/>
      <c r="E11" s="39"/>
      <c r="F11" s="39"/>
      <c r="G11" s="39"/>
      <c r="H11" s="36"/>
      <c r="I11" s="36"/>
      <c r="J11" s="37"/>
      <c r="K11" s="38"/>
    </row>
    <row r="12" spans="2:11" ht="15">
      <c r="B12" s="39" t="s">
        <v>3805</v>
      </c>
      <c r="C12" s="39"/>
      <c r="D12" s="39"/>
      <c r="E12" s="39"/>
      <c r="F12" s="39"/>
      <c r="G12" s="39"/>
      <c r="H12" s="36"/>
      <c r="I12" s="36"/>
      <c r="K12" s="38"/>
    </row>
    <row r="13" spans="2:11" ht="15">
      <c r="B13" s="42" t="s">
        <v>3859</v>
      </c>
      <c r="C13" s="39"/>
      <c r="D13" s="39"/>
      <c r="E13" s="39"/>
      <c r="F13" s="39"/>
      <c r="G13" s="39"/>
      <c r="H13" s="36"/>
      <c r="I13" s="36">
        <f>+EZS!K37</f>
        <v>0</v>
      </c>
      <c r="K13" s="38"/>
    </row>
    <row r="14" spans="2:11" ht="15">
      <c r="B14" s="42" t="s">
        <v>3846</v>
      </c>
      <c r="C14" s="39"/>
      <c r="D14" s="39"/>
      <c r="E14" s="39"/>
      <c r="F14" s="39"/>
      <c r="G14" s="39"/>
      <c r="H14" s="36"/>
      <c r="I14" s="36">
        <f>+EZS!M37</f>
        <v>0</v>
      </c>
      <c r="K14" s="38"/>
    </row>
    <row r="15" spans="2:11" ht="15">
      <c r="B15" s="42" t="s">
        <v>3866</v>
      </c>
      <c r="C15" s="39"/>
      <c r="D15" s="39"/>
      <c r="E15" s="39"/>
      <c r="F15" s="39"/>
      <c r="G15" s="39"/>
      <c r="H15" s="36"/>
      <c r="I15" s="36">
        <f>+EPS!K43</f>
        <v>0</v>
      </c>
      <c r="K15" s="38"/>
    </row>
    <row r="16" spans="2:11" ht="15">
      <c r="B16" s="42" t="s">
        <v>3867</v>
      </c>
      <c r="C16" s="39"/>
      <c r="D16" s="39"/>
      <c r="E16" s="39"/>
      <c r="F16" s="39"/>
      <c r="G16" s="39"/>
      <c r="H16" s="36"/>
      <c r="I16" s="36">
        <f>+EPS!M43</f>
        <v>0</v>
      </c>
      <c r="K16" s="38"/>
    </row>
    <row r="17" spans="2:11" ht="15">
      <c r="B17" s="42" t="s">
        <v>3868</v>
      </c>
      <c r="C17" s="39"/>
      <c r="D17" s="39"/>
      <c r="E17" s="39"/>
      <c r="F17" s="39"/>
      <c r="G17" s="39"/>
      <c r="H17" s="36"/>
      <c r="I17" s="36">
        <f>+CCTV!K25</f>
        <v>0</v>
      </c>
      <c r="K17" s="38"/>
    </row>
    <row r="18" spans="2:11" ht="15">
      <c r="B18" s="42" t="s">
        <v>3869</v>
      </c>
      <c r="C18" s="39"/>
      <c r="D18" s="39"/>
      <c r="E18" s="39"/>
      <c r="F18" s="39"/>
      <c r="G18" s="39"/>
      <c r="H18" s="36"/>
      <c r="I18" s="36">
        <f>+CCTV!M25</f>
        <v>0</v>
      </c>
      <c r="K18" s="38"/>
    </row>
    <row r="19" spans="2:11" ht="15">
      <c r="B19" s="42" t="s">
        <v>3870</v>
      </c>
      <c r="C19" s="39"/>
      <c r="D19" s="39"/>
      <c r="E19" s="39"/>
      <c r="F19" s="39"/>
      <c r="G19" s="39"/>
      <c r="H19" s="36"/>
      <c r="I19" s="36">
        <f>+SK!K104</f>
        <v>0</v>
      </c>
      <c r="K19" s="38"/>
    </row>
    <row r="20" spans="2:11" ht="15">
      <c r="B20" s="42" t="s">
        <v>3871</v>
      </c>
      <c r="C20" s="39"/>
      <c r="D20" s="39"/>
      <c r="E20" s="39"/>
      <c r="F20" s="39"/>
      <c r="G20" s="39"/>
      <c r="H20" s="36"/>
      <c r="I20" s="36">
        <f>+SK!M104</f>
        <v>0</v>
      </c>
      <c r="K20" s="38"/>
    </row>
    <row r="21" spans="2:11" ht="15">
      <c r="B21" s="39"/>
      <c r="C21" s="39"/>
      <c r="D21" s="39"/>
      <c r="E21" s="39"/>
      <c r="F21" s="39"/>
      <c r="G21" s="39"/>
      <c r="H21" s="36"/>
      <c r="I21" s="36"/>
      <c r="K21" s="38"/>
    </row>
    <row r="22" spans="2:11" ht="15">
      <c r="B22" s="39" t="s">
        <v>3809</v>
      </c>
      <c r="C22" s="39"/>
      <c r="D22" s="39"/>
      <c r="E22" s="39"/>
      <c r="F22" s="39"/>
      <c r="G22" s="39"/>
      <c r="H22" s="36"/>
      <c r="I22" s="36">
        <v>0</v>
      </c>
      <c r="K22" s="38"/>
    </row>
    <row r="23" spans="2:11" ht="15">
      <c r="B23" s="39"/>
      <c r="C23" s="39"/>
      <c r="D23" s="39"/>
      <c r="E23" s="39"/>
      <c r="F23" s="39"/>
      <c r="G23" s="39"/>
      <c r="H23" s="36"/>
      <c r="I23" s="36"/>
      <c r="K23" s="38"/>
    </row>
    <row r="24" spans="2:11" ht="15">
      <c r="B24" s="39"/>
      <c r="C24" s="39"/>
      <c r="D24" s="39"/>
      <c r="E24" s="39"/>
      <c r="F24" s="39"/>
      <c r="G24" s="39"/>
      <c r="H24" s="36"/>
      <c r="I24" s="36"/>
      <c r="K24" s="38"/>
    </row>
    <row r="25" spans="2:11" ht="15" hidden="1">
      <c r="B25" s="51" t="s">
        <v>3808</v>
      </c>
      <c r="C25" s="39"/>
      <c r="D25" s="39"/>
      <c r="E25" s="39"/>
      <c r="F25" s="39"/>
      <c r="G25" s="39"/>
      <c r="H25" s="36"/>
      <c r="I25" s="36" t="e">
        <f>+SK!#REF!</f>
        <v>#REF!</v>
      </c>
      <c r="K25" s="38"/>
    </row>
    <row r="26" spans="2:11" ht="15" hidden="1">
      <c r="B26" s="51" t="s">
        <v>3787</v>
      </c>
      <c r="C26" s="39"/>
      <c r="D26" s="39"/>
      <c r="E26" s="39"/>
      <c r="F26" s="39"/>
      <c r="G26" s="39"/>
      <c r="H26" s="36"/>
      <c r="I26" s="36">
        <f>F26*H26</f>
        <v>0</v>
      </c>
      <c r="K26" s="38"/>
    </row>
    <row r="27" spans="2:11" ht="15" hidden="1">
      <c r="B27" s="51" t="s">
        <v>3788</v>
      </c>
      <c r="C27" s="39"/>
      <c r="D27" s="39"/>
      <c r="E27" s="39"/>
      <c r="F27" s="39"/>
      <c r="G27" s="39"/>
      <c r="H27" s="36"/>
      <c r="I27" s="36"/>
      <c r="K27" s="38"/>
    </row>
    <row r="28" spans="2:11" ht="25.5" hidden="1">
      <c r="B28" s="52" t="s">
        <v>1975</v>
      </c>
      <c r="C28" s="39"/>
      <c r="D28" s="39"/>
      <c r="E28" s="39"/>
      <c r="F28" s="39"/>
      <c r="G28" s="39"/>
      <c r="H28" s="36"/>
      <c r="I28" s="36"/>
      <c r="K28" s="38"/>
    </row>
    <row r="29" spans="2:11" ht="15" hidden="1">
      <c r="B29" s="51" t="s">
        <v>3786</v>
      </c>
      <c r="C29" s="39"/>
      <c r="D29" s="39"/>
      <c r="E29" s="39"/>
      <c r="F29" s="39"/>
      <c r="G29" s="39"/>
      <c r="H29" s="36"/>
      <c r="I29" s="36"/>
      <c r="K29" s="38"/>
    </row>
    <row r="30" spans="2:11" ht="15" hidden="1">
      <c r="B30" s="51" t="s">
        <v>3789</v>
      </c>
      <c r="C30" s="39"/>
      <c r="D30" s="39"/>
      <c r="E30" s="39"/>
      <c r="F30" s="39"/>
      <c r="G30" s="39"/>
      <c r="H30" s="36"/>
      <c r="I30" s="36"/>
      <c r="K30" s="38"/>
    </row>
    <row r="31" spans="2:11" ht="15" hidden="1">
      <c r="B31" s="51" t="s">
        <v>3790</v>
      </c>
      <c r="C31" s="39"/>
      <c r="D31" s="39"/>
      <c r="E31" s="39"/>
      <c r="F31" s="39"/>
      <c r="G31" s="39"/>
      <c r="H31" s="36"/>
      <c r="I31" s="36"/>
      <c r="K31" s="38"/>
    </row>
    <row r="32" spans="2:11" ht="15" hidden="1">
      <c r="B32" s="52" t="s">
        <v>1976</v>
      </c>
      <c r="C32" s="39"/>
      <c r="D32" s="39"/>
      <c r="E32" s="39"/>
      <c r="F32" s="39"/>
      <c r="G32" s="39"/>
      <c r="H32" s="36"/>
      <c r="I32" s="36"/>
      <c r="K32" s="38"/>
    </row>
    <row r="33" spans="2:11" ht="38.25" hidden="1">
      <c r="B33" s="52" t="s">
        <v>3762</v>
      </c>
      <c r="C33" s="39"/>
      <c r="D33" s="39"/>
      <c r="E33" s="39"/>
      <c r="F33" s="39"/>
      <c r="G33" s="39"/>
      <c r="H33" s="36"/>
      <c r="I33" s="36"/>
      <c r="K33" s="38"/>
    </row>
    <row r="34" spans="2:11" ht="15" hidden="1">
      <c r="B34" s="55" t="s">
        <v>3791</v>
      </c>
      <c r="C34" s="53"/>
      <c r="D34" s="39"/>
      <c r="E34" s="39"/>
      <c r="F34" s="39"/>
      <c r="G34" s="39"/>
      <c r="H34" s="36"/>
      <c r="I34" s="36"/>
      <c r="K34" s="38"/>
    </row>
    <row r="35" spans="2:11" ht="15" hidden="1">
      <c r="B35" s="54" t="s">
        <v>3810</v>
      </c>
      <c r="C35" s="39"/>
      <c r="D35" s="39"/>
      <c r="E35" s="39"/>
      <c r="F35" s="39"/>
      <c r="G35" s="39"/>
      <c r="H35" s="36"/>
      <c r="I35" s="36" t="e">
        <f>SUM(I25:I34)</f>
        <v>#REF!</v>
      </c>
      <c r="K35" s="38"/>
    </row>
    <row r="36" spans="1:12" ht="15.75">
      <c r="A36" s="72"/>
      <c r="B36" s="71" t="s">
        <v>3806</v>
      </c>
      <c r="C36" s="73"/>
      <c r="D36" s="73"/>
      <c r="E36" s="73"/>
      <c r="F36" s="73"/>
      <c r="G36" s="73"/>
      <c r="H36" s="74"/>
      <c r="I36" s="74">
        <f>SUM(I13:I24)</f>
        <v>0</v>
      </c>
      <c r="K36" s="38"/>
      <c r="L36" s="101"/>
    </row>
    <row r="37" ht="15">
      <c r="L37" s="29"/>
    </row>
    <row r="39" spans="2:9" ht="38.65" customHeight="1">
      <c r="B39" s="963" t="s">
        <v>3865</v>
      </c>
      <c r="C39" s="963"/>
      <c r="D39" s="963"/>
      <c r="E39" s="963"/>
      <c r="F39" s="963"/>
      <c r="G39" s="963"/>
      <c r="H39" s="963"/>
      <c r="I39" s="963"/>
    </row>
    <row r="40" ht="15">
      <c r="B40" s="2"/>
    </row>
    <row r="46" spans="10:11" ht="15">
      <c r="J46" s="40"/>
      <c r="K46" s="40"/>
    </row>
  </sheetData>
  <mergeCells count="2">
    <mergeCell ref="B1:I1"/>
    <mergeCell ref="B39:I39"/>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N50"/>
  <sheetViews>
    <sheetView workbookViewId="0" topLeftCell="A1">
      <selection activeCell="A6" sqref="A6:N6"/>
    </sheetView>
  </sheetViews>
  <sheetFormatPr defaultColWidth="8.8515625" defaultRowHeight="15"/>
  <cols>
    <col min="1" max="1" width="6.421875" style="1" customWidth="1"/>
    <col min="2" max="2" width="8.8515625" style="1" customWidth="1"/>
    <col min="3" max="3" width="47.57421875" style="2" customWidth="1"/>
    <col min="4" max="4" width="8.28125" style="2" customWidth="1"/>
    <col min="5" max="6" width="7.57421875" style="1" customWidth="1"/>
    <col min="7" max="7" width="7.421875" style="1" customWidth="1"/>
    <col min="8" max="8" width="7.57421875" style="1" customWidth="1"/>
    <col min="9" max="9" width="7.421875" style="1" customWidth="1"/>
    <col min="10" max="10" width="12.00390625" style="3" customWidth="1"/>
    <col min="11" max="11" width="12.57421875" style="3" customWidth="1"/>
    <col min="12" max="12" width="11.00390625" style="3" customWidth="1"/>
    <col min="13" max="13" width="12.8515625" style="3" customWidth="1"/>
    <col min="14" max="14" width="12.7109375" style="3" customWidth="1"/>
    <col min="15" max="15" width="3.140625" style="3" customWidth="1"/>
    <col min="16" max="16384" width="8.8515625" style="3" customWidth="1"/>
  </cols>
  <sheetData>
    <row r="2" spans="2:3" ht="18">
      <c r="B2" s="28"/>
      <c r="C2" s="564" t="s">
        <v>2341</v>
      </c>
    </row>
    <row r="3" spans="2:3" ht="18">
      <c r="B3" s="28"/>
      <c r="C3" s="564"/>
    </row>
    <row r="4" spans="1:14" ht="31.5" customHeight="1">
      <c r="A4" s="964" t="s">
        <v>3857</v>
      </c>
      <c r="B4" s="964"/>
      <c r="C4" s="964"/>
      <c r="D4" s="964"/>
      <c r="E4" s="964"/>
      <c r="F4" s="964"/>
      <c r="G4" s="964"/>
      <c r="H4" s="964"/>
      <c r="I4" s="964"/>
      <c r="J4" s="964"/>
      <c r="K4" s="964"/>
      <c r="L4" s="964"/>
      <c r="M4" s="964"/>
      <c r="N4" s="964"/>
    </row>
    <row r="5" spans="2:3" ht="18">
      <c r="B5" s="28"/>
      <c r="C5" s="564"/>
    </row>
    <row r="6" spans="1:14" ht="18" customHeight="1">
      <c r="A6" s="965" t="s">
        <v>3860</v>
      </c>
      <c r="B6" s="965"/>
      <c r="C6" s="965"/>
      <c r="D6" s="965"/>
      <c r="E6" s="965"/>
      <c r="F6" s="965"/>
      <c r="G6" s="965"/>
      <c r="H6" s="965"/>
      <c r="I6" s="965"/>
      <c r="J6" s="965"/>
      <c r="K6" s="965"/>
      <c r="L6" s="965"/>
      <c r="M6" s="965"/>
      <c r="N6" s="965"/>
    </row>
    <row r="7" spans="2:3" ht="18">
      <c r="B7" s="28"/>
      <c r="C7" s="564"/>
    </row>
    <row r="8" spans="3:4" ht="15">
      <c r="C8" s="27" t="s">
        <v>1945</v>
      </c>
      <c r="D8" s="27"/>
    </row>
    <row r="10" spans="1:14" ht="38.25">
      <c r="A10" s="7" t="s">
        <v>3856</v>
      </c>
      <c r="B10" s="7" t="s">
        <v>3758</v>
      </c>
      <c r="C10" s="5" t="s">
        <v>1946</v>
      </c>
      <c r="D10" s="7" t="s">
        <v>3847</v>
      </c>
      <c r="E10" s="7" t="s">
        <v>3848</v>
      </c>
      <c r="F10" s="7" t="s">
        <v>3849</v>
      </c>
      <c r="G10" s="7" t="s">
        <v>3850</v>
      </c>
      <c r="H10" s="7" t="s">
        <v>3851</v>
      </c>
      <c r="I10" s="7" t="s">
        <v>1972</v>
      </c>
      <c r="J10" s="7" t="s">
        <v>1950</v>
      </c>
      <c r="K10" s="7" t="s">
        <v>1949</v>
      </c>
      <c r="L10" s="7" t="s">
        <v>1978</v>
      </c>
      <c r="M10" s="7" t="s">
        <v>1979</v>
      </c>
      <c r="N10" s="7" t="s">
        <v>1980</v>
      </c>
    </row>
    <row r="11" spans="1:14" ht="25.5">
      <c r="A11" s="4"/>
      <c r="B11" s="4"/>
      <c r="C11" s="69" t="s">
        <v>3816</v>
      </c>
      <c r="D11" s="69"/>
      <c r="E11" s="9"/>
      <c r="F11" s="9"/>
      <c r="G11" s="9"/>
      <c r="H11" s="9"/>
      <c r="I11" s="9"/>
      <c r="J11" s="8"/>
      <c r="K11" s="10"/>
      <c r="L11" s="10"/>
      <c r="M11" s="10"/>
      <c r="N11" s="10"/>
    </row>
    <row r="12" spans="1:14" ht="25.5">
      <c r="A12" s="4">
        <v>1</v>
      </c>
      <c r="B12" s="4" t="s">
        <v>3759</v>
      </c>
      <c r="C12" s="2" t="s">
        <v>3812</v>
      </c>
      <c r="D12" s="89">
        <f>+E12+F12+G12+H12</f>
        <v>1</v>
      </c>
      <c r="E12" s="4">
        <v>1</v>
      </c>
      <c r="F12" s="4"/>
      <c r="G12" s="4"/>
      <c r="H12" s="4"/>
      <c r="I12" s="4" t="s">
        <v>1973</v>
      </c>
      <c r="J12" s="17">
        <v>0</v>
      </c>
      <c r="K12" s="17">
        <f aca="true" t="shared" si="0" ref="K12:K18">+(E12+F12+G12+H12)*J12</f>
        <v>0</v>
      </c>
      <c r="L12" s="17">
        <v>0</v>
      </c>
      <c r="M12" s="17">
        <f aca="true" t="shared" si="1" ref="M12:M30">+(+E12+F12+G12+H12)*L12</f>
        <v>0</v>
      </c>
      <c r="N12" s="17">
        <f aca="true" t="shared" si="2" ref="N12:N30">+K12+M12</f>
        <v>0</v>
      </c>
    </row>
    <row r="13" spans="1:14" ht="15">
      <c r="A13" s="4">
        <v>2</v>
      </c>
      <c r="B13" s="4" t="s">
        <v>3759</v>
      </c>
      <c r="C13" s="67" t="s">
        <v>3813</v>
      </c>
      <c r="D13" s="89">
        <f aca="true" t="shared" si="3" ref="D13:D29">+E13+F13+G13+H13</f>
        <v>1</v>
      </c>
      <c r="E13" s="4">
        <v>1</v>
      </c>
      <c r="F13" s="4"/>
      <c r="G13" s="4"/>
      <c r="H13" s="4"/>
      <c r="I13" s="4" t="s">
        <v>1973</v>
      </c>
      <c r="J13" s="17">
        <v>0</v>
      </c>
      <c r="K13" s="17">
        <f t="shared" si="0"/>
        <v>0</v>
      </c>
      <c r="L13" s="17">
        <v>0</v>
      </c>
      <c r="M13" s="17">
        <f t="shared" si="1"/>
        <v>0</v>
      </c>
      <c r="N13" s="17">
        <f t="shared" si="2"/>
        <v>0</v>
      </c>
    </row>
    <row r="14" spans="1:14" ht="15">
      <c r="A14" s="4">
        <v>3</v>
      </c>
      <c r="B14" s="4" t="s">
        <v>3759</v>
      </c>
      <c r="C14" s="67" t="s">
        <v>3814</v>
      </c>
      <c r="D14" s="89">
        <f t="shared" si="3"/>
        <v>1</v>
      </c>
      <c r="E14" s="4">
        <v>1</v>
      </c>
      <c r="F14" s="4"/>
      <c r="G14" s="4"/>
      <c r="H14" s="4"/>
      <c r="I14" s="4" t="s">
        <v>1973</v>
      </c>
      <c r="J14" s="17">
        <v>0</v>
      </c>
      <c r="K14" s="17">
        <f t="shared" si="0"/>
        <v>0</v>
      </c>
      <c r="L14" s="17">
        <v>0</v>
      </c>
      <c r="M14" s="17">
        <f t="shared" si="1"/>
        <v>0</v>
      </c>
      <c r="N14" s="17">
        <f t="shared" si="2"/>
        <v>0</v>
      </c>
    </row>
    <row r="15" spans="1:14" ht="15">
      <c r="A15" s="4">
        <v>4</v>
      </c>
      <c r="B15" s="4" t="s">
        <v>3759</v>
      </c>
      <c r="C15" s="2" t="s">
        <v>1955</v>
      </c>
      <c r="D15" s="89">
        <f t="shared" si="3"/>
        <v>3</v>
      </c>
      <c r="E15" s="1">
        <v>2</v>
      </c>
      <c r="F15" s="1">
        <v>0</v>
      </c>
      <c r="G15" s="1">
        <v>0</v>
      </c>
      <c r="H15" s="1">
        <v>1</v>
      </c>
      <c r="I15" s="1" t="s">
        <v>1973</v>
      </c>
      <c r="J15" s="11">
        <v>0</v>
      </c>
      <c r="K15" s="11">
        <f t="shared" si="0"/>
        <v>0</v>
      </c>
      <c r="L15" s="17">
        <v>0</v>
      </c>
      <c r="M15" s="11">
        <f t="shared" si="1"/>
        <v>0</v>
      </c>
      <c r="N15" s="11">
        <f t="shared" si="2"/>
        <v>0</v>
      </c>
    </row>
    <row r="16" spans="1:14" ht="15">
      <c r="A16" s="4">
        <v>5</v>
      </c>
      <c r="B16" s="4" t="s">
        <v>3759</v>
      </c>
      <c r="C16" s="2" t="s">
        <v>1957</v>
      </c>
      <c r="D16" s="89">
        <f t="shared" si="3"/>
        <v>3</v>
      </c>
      <c r="E16" s="1">
        <v>2</v>
      </c>
      <c r="F16" s="1">
        <v>0</v>
      </c>
      <c r="G16" s="1">
        <v>0</v>
      </c>
      <c r="H16" s="1">
        <v>1</v>
      </c>
      <c r="I16" s="1" t="s">
        <v>1973</v>
      </c>
      <c r="J16" s="11">
        <v>0</v>
      </c>
      <c r="K16" s="11">
        <f t="shared" si="0"/>
        <v>0</v>
      </c>
      <c r="L16" s="17">
        <v>0</v>
      </c>
      <c r="M16" s="11">
        <f t="shared" si="1"/>
        <v>0</v>
      </c>
      <c r="N16" s="11">
        <f t="shared" si="2"/>
        <v>0</v>
      </c>
    </row>
    <row r="17" spans="1:14" ht="15">
      <c r="A17" s="4">
        <v>6</v>
      </c>
      <c r="B17" s="4" t="s">
        <v>3759</v>
      </c>
      <c r="C17" s="2" t="s">
        <v>1958</v>
      </c>
      <c r="D17" s="89">
        <f t="shared" si="3"/>
        <v>3</v>
      </c>
      <c r="E17" s="1">
        <v>2</v>
      </c>
      <c r="F17" s="1">
        <v>0</v>
      </c>
      <c r="G17" s="1">
        <v>0</v>
      </c>
      <c r="H17" s="1">
        <v>1</v>
      </c>
      <c r="I17" s="1" t="s">
        <v>1973</v>
      </c>
      <c r="J17" s="11">
        <v>0</v>
      </c>
      <c r="K17" s="11">
        <f t="shared" si="0"/>
        <v>0</v>
      </c>
      <c r="L17" s="17">
        <v>0</v>
      </c>
      <c r="M17" s="11">
        <f t="shared" si="1"/>
        <v>0</v>
      </c>
      <c r="N17" s="11">
        <f t="shared" si="2"/>
        <v>0</v>
      </c>
    </row>
    <row r="18" spans="1:14" ht="15">
      <c r="A18" s="4">
        <v>7</v>
      </c>
      <c r="B18" s="4" t="s">
        <v>3759</v>
      </c>
      <c r="C18" s="2" t="s">
        <v>1956</v>
      </c>
      <c r="D18" s="89">
        <f t="shared" si="3"/>
        <v>22</v>
      </c>
      <c r="E18" s="1">
        <v>14</v>
      </c>
      <c r="F18" s="1">
        <v>4</v>
      </c>
      <c r="G18" s="1">
        <v>1</v>
      </c>
      <c r="H18" s="1">
        <v>3</v>
      </c>
      <c r="I18" s="1" t="s">
        <v>1973</v>
      </c>
      <c r="J18" s="11">
        <v>0</v>
      </c>
      <c r="K18" s="11">
        <f t="shared" si="0"/>
        <v>0</v>
      </c>
      <c r="L18" s="17">
        <v>0</v>
      </c>
      <c r="M18" s="11">
        <f t="shared" si="1"/>
        <v>0</v>
      </c>
      <c r="N18" s="11">
        <f t="shared" si="2"/>
        <v>0</v>
      </c>
    </row>
    <row r="19" spans="1:14" ht="25.5">
      <c r="A19" s="4">
        <v>8</v>
      </c>
      <c r="B19" s="4" t="s">
        <v>3759</v>
      </c>
      <c r="C19" s="2" t="s">
        <v>1948</v>
      </c>
      <c r="D19" s="89">
        <f t="shared" si="3"/>
        <v>4</v>
      </c>
      <c r="E19" s="4">
        <v>2</v>
      </c>
      <c r="F19" s="4">
        <v>1</v>
      </c>
      <c r="G19" s="4">
        <v>0</v>
      </c>
      <c r="H19" s="4">
        <v>1</v>
      </c>
      <c r="I19" s="4" t="s">
        <v>1973</v>
      </c>
      <c r="J19" s="17">
        <v>0</v>
      </c>
      <c r="K19" s="17">
        <f aca="true" t="shared" si="4" ref="K19:K30">+(E19+F19+G19+H19)*J19</f>
        <v>0</v>
      </c>
      <c r="L19" s="17">
        <v>0</v>
      </c>
      <c r="M19" s="17">
        <f t="shared" si="1"/>
        <v>0</v>
      </c>
      <c r="N19" s="17">
        <f t="shared" si="2"/>
        <v>0</v>
      </c>
    </row>
    <row r="20" spans="1:14" ht="15">
      <c r="A20" s="4">
        <v>9</v>
      </c>
      <c r="B20" s="4" t="s">
        <v>3759</v>
      </c>
      <c r="C20" s="12" t="s">
        <v>1981</v>
      </c>
      <c r="D20" s="89">
        <f t="shared" si="3"/>
        <v>1</v>
      </c>
      <c r="E20" s="1">
        <v>1</v>
      </c>
      <c r="I20" s="1" t="s">
        <v>1973</v>
      </c>
      <c r="J20" s="11">
        <v>0</v>
      </c>
      <c r="K20" s="11">
        <f t="shared" si="4"/>
        <v>0</v>
      </c>
      <c r="L20" s="17">
        <v>0</v>
      </c>
      <c r="M20" s="11">
        <f t="shared" si="1"/>
        <v>0</v>
      </c>
      <c r="N20" s="11">
        <f t="shared" si="2"/>
        <v>0</v>
      </c>
    </row>
    <row r="21" spans="1:14" ht="15">
      <c r="A21" s="4">
        <v>10</v>
      </c>
      <c r="B21" s="4" t="s">
        <v>3759</v>
      </c>
      <c r="C21" s="66" t="s">
        <v>3811</v>
      </c>
      <c r="D21" s="89">
        <f t="shared" si="3"/>
        <v>1</v>
      </c>
      <c r="E21" s="1">
        <v>1</v>
      </c>
      <c r="I21" s="1" t="s">
        <v>1973</v>
      </c>
      <c r="J21" s="11">
        <v>0</v>
      </c>
      <c r="K21" s="11">
        <f t="shared" si="4"/>
        <v>0</v>
      </c>
      <c r="L21" s="17">
        <v>0</v>
      </c>
      <c r="M21" s="11">
        <f t="shared" si="1"/>
        <v>0</v>
      </c>
      <c r="N21" s="11">
        <f t="shared" si="2"/>
        <v>0</v>
      </c>
    </row>
    <row r="22" spans="1:14" ht="15">
      <c r="A22" s="4">
        <v>11</v>
      </c>
      <c r="B22" s="4" t="s">
        <v>3759</v>
      </c>
      <c r="C22" s="2" t="s">
        <v>3815</v>
      </c>
      <c r="D22" s="89">
        <f t="shared" si="3"/>
        <v>1</v>
      </c>
      <c r="E22" s="1">
        <v>1</v>
      </c>
      <c r="I22" s="1" t="s">
        <v>1973</v>
      </c>
      <c r="J22" s="11">
        <v>0</v>
      </c>
      <c r="K22" s="11">
        <f t="shared" si="4"/>
        <v>0</v>
      </c>
      <c r="L22" s="17">
        <v>0</v>
      </c>
      <c r="M22" s="11">
        <f t="shared" si="1"/>
        <v>0</v>
      </c>
      <c r="N22" s="11">
        <f t="shared" si="2"/>
        <v>0</v>
      </c>
    </row>
    <row r="23" spans="1:14" ht="25.5">
      <c r="A23" s="4">
        <v>12</v>
      </c>
      <c r="B23" s="4" t="s">
        <v>3759</v>
      </c>
      <c r="C23" s="2" t="s">
        <v>1947</v>
      </c>
      <c r="D23" s="89">
        <f t="shared" si="3"/>
        <v>4</v>
      </c>
      <c r="E23" s="1">
        <v>2</v>
      </c>
      <c r="F23" s="1">
        <v>1</v>
      </c>
      <c r="G23" s="1">
        <v>0</v>
      </c>
      <c r="H23" s="1">
        <v>1</v>
      </c>
      <c r="I23" s="1" t="s">
        <v>1973</v>
      </c>
      <c r="J23" s="11">
        <v>0</v>
      </c>
      <c r="K23" s="11">
        <f t="shared" si="4"/>
        <v>0</v>
      </c>
      <c r="L23" s="17">
        <v>0</v>
      </c>
      <c r="M23" s="11">
        <f t="shared" si="1"/>
        <v>0</v>
      </c>
      <c r="N23" s="11">
        <f t="shared" si="2"/>
        <v>0</v>
      </c>
    </row>
    <row r="24" spans="1:14" ht="15">
      <c r="A24" s="4">
        <v>13</v>
      </c>
      <c r="B24" s="4" t="s">
        <v>3759</v>
      </c>
      <c r="C24" s="2" t="s">
        <v>3817</v>
      </c>
      <c r="D24" s="89">
        <f t="shared" si="3"/>
        <v>38</v>
      </c>
      <c r="E24" s="1">
        <v>25</v>
      </c>
      <c r="F24" s="1">
        <v>9</v>
      </c>
      <c r="G24" s="1">
        <v>0</v>
      </c>
      <c r="H24" s="1">
        <v>4</v>
      </c>
      <c r="I24" s="1" t="s">
        <v>1973</v>
      </c>
      <c r="J24" s="11">
        <v>0</v>
      </c>
      <c r="K24" s="11">
        <f t="shared" si="4"/>
        <v>0</v>
      </c>
      <c r="L24" s="17">
        <v>0</v>
      </c>
      <c r="M24" s="11">
        <f t="shared" si="1"/>
        <v>0</v>
      </c>
      <c r="N24" s="11">
        <f t="shared" si="2"/>
        <v>0</v>
      </c>
    </row>
    <row r="25" spans="1:14" ht="25.5">
      <c r="A25" s="4">
        <v>14</v>
      </c>
      <c r="B25" s="4" t="s">
        <v>3759</v>
      </c>
      <c r="C25" s="2" t="s">
        <v>3818</v>
      </c>
      <c r="D25" s="89">
        <f t="shared" si="3"/>
        <v>37</v>
      </c>
      <c r="E25" s="4">
        <v>24</v>
      </c>
      <c r="F25" s="4">
        <v>6</v>
      </c>
      <c r="G25" s="4">
        <v>3</v>
      </c>
      <c r="H25" s="4">
        <v>4</v>
      </c>
      <c r="I25" s="4" t="s">
        <v>1973</v>
      </c>
      <c r="J25" s="17">
        <v>0</v>
      </c>
      <c r="K25" s="17">
        <f t="shared" si="4"/>
        <v>0</v>
      </c>
      <c r="L25" s="17">
        <v>0</v>
      </c>
      <c r="M25" s="17">
        <f t="shared" si="1"/>
        <v>0</v>
      </c>
      <c r="N25" s="17">
        <f t="shared" si="2"/>
        <v>0</v>
      </c>
    </row>
    <row r="26" spans="1:14" ht="25.5">
      <c r="A26" s="4">
        <v>15</v>
      </c>
      <c r="B26" s="4" t="s">
        <v>3759</v>
      </c>
      <c r="C26" s="2" t="s">
        <v>1959</v>
      </c>
      <c r="D26" s="89">
        <f t="shared" si="3"/>
        <v>14</v>
      </c>
      <c r="E26" s="4">
        <v>2</v>
      </c>
      <c r="F26" s="4">
        <v>4</v>
      </c>
      <c r="G26" s="4">
        <v>4</v>
      </c>
      <c r="H26" s="4">
        <v>4</v>
      </c>
      <c r="I26" s="4" t="s">
        <v>1973</v>
      </c>
      <c r="J26" s="17">
        <v>0</v>
      </c>
      <c r="K26" s="17">
        <f t="shared" si="4"/>
        <v>0</v>
      </c>
      <c r="L26" s="17">
        <v>0</v>
      </c>
      <c r="M26" s="17">
        <f t="shared" si="1"/>
        <v>0</v>
      </c>
      <c r="N26" s="17">
        <f t="shared" si="2"/>
        <v>0</v>
      </c>
    </row>
    <row r="27" spans="1:14" ht="25.5">
      <c r="A27" s="4">
        <v>16</v>
      </c>
      <c r="B27" s="4" t="s">
        <v>3759</v>
      </c>
      <c r="C27" s="2" t="s">
        <v>1951</v>
      </c>
      <c r="D27" s="89">
        <f t="shared" si="3"/>
        <v>48</v>
      </c>
      <c r="E27" s="1">
        <v>35</v>
      </c>
      <c r="F27" s="1">
        <v>13</v>
      </c>
      <c r="G27" s="1">
        <v>0</v>
      </c>
      <c r="H27" s="1">
        <v>0</v>
      </c>
      <c r="I27" s="1" t="s">
        <v>1973</v>
      </c>
      <c r="J27" s="11">
        <v>0</v>
      </c>
      <c r="K27" s="11">
        <f t="shared" si="4"/>
        <v>0</v>
      </c>
      <c r="L27" s="17">
        <v>0</v>
      </c>
      <c r="M27" s="11">
        <f t="shared" si="1"/>
        <v>0</v>
      </c>
      <c r="N27" s="11">
        <f t="shared" si="2"/>
        <v>0</v>
      </c>
    </row>
    <row r="28" spans="1:14" ht="25.5">
      <c r="A28" s="4">
        <v>17</v>
      </c>
      <c r="B28" s="4" t="s">
        <v>3759</v>
      </c>
      <c r="C28" s="2" t="s">
        <v>1952</v>
      </c>
      <c r="D28" s="89">
        <f t="shared" si="3"/>
        <v>23</v>
      </c>
      <c r="E28" s="1">
        <v>23</v>
      </c>
      <c r="F28" s="1">
        <v>0</v>
      </c>
      <c r="G28" s="1">
        <v>0</v>
      </c>
      <c r="H28" s="1">
        <v>0</v>
      </c>
      <c r="I28" s="1" t="s">
        <v>1973</v>
      </c>
      <c r="J28" s="11">
        <v>0</v>
      </c>
      <c r="K28" s="11">
        <f t="shared" si="4"/>
        <v>0</v>
      </c>
      <c r="L28" s="17">
        <v>0</v>
      </c>
      <c r="M28" s="11">
        <f t="shared" si="1"/>
        <v>0</v>
      </c>
      <c r="N28" s="11">
        <f t="shared" si="2"/>
        <v>0</v>
      </c>
    </row>
    <row r="29" spans="1:14" ht="25.5">
      <c r="A29" s="4">
        <v>18</v>
      </c>
      <c r="B29" s="4" t="s">
        <v>3759</v>
      </c>
      <c r="C29" s="68" t="s">
        <v>1953</v>
      </c>
      <c r="D29" s="89">
        <f t="shared" si="3"/>
        <v>14</v>
      </c>
      <c r="E29" s="4">
        <v>9</v>
      </c>
      <c r="F29" s="4">
        <v>0</v>
      </c>
      <c r="G29" s="4">
        <v>0</v>
      </c>
      <c r="H29" s="4">
        <v>5</v>
      </c>
      <c r="I29" s="4" t="s">
        <v>1973</v>
      </c>
      <c r="J29" s="17">
        <v>0</v>
      </c>
      <c r="K29" s="17">
        <f t="shared" si="4"/>
        <v>0</v>
      </c>
      <c r="L29" s="17">
        <v>0</v>
      </c>
      <c r="M29" s="17">
        <f t="shared" si="1"/>
        <v>0</v>
      </c>
      <c r="N29" s="17">
        <f t="shared" si="2"/>
        <v>0</v>
      </c>
    </row>
    <row r="30" spans="1:14" ht="15">
      <c r="A30" s="49">
        <v>19</v>
      </c>
      <c r="B30" s="49" t="s">
        <v>3759</v>
      </c>
      <c r="C30" s="94" t="s">
        <v>1954</v>
      </c>
      <c r="D30" s="95">
        <f>+E30+F30+G30+H30</f>
        <v>25</v>
      </c>
      <c r="E30" s="48">
        <v>20</v>
      </c>
      <c r="F30" s="48">
        <v>0</v>
      </c>
      <c r="G30" s="48">
        <v>0</v>
      </c>
      <c r="H30" s="48">
        <v>5</v>
      </c>
      <c r="I30" s="48" t="s">
        <v>1973</v>
      </c>
      <c r="J30" s="50">
        <v>0</v>
      </c>
      <c r="K30" s="50">
        <f t="shared" si="4"/>
        <v>0</v>
      </c>
      <c r="L30" s="59">
        <v>0</v>
      </c>
      <c r="M30" s="50">
        <f t="shared" si="1"/>
        <v>0</v>
      </c>
      <c r="N30" s="50">
        <f t="shared" si="2"/>
        <v>0</v>
      </c>
    </row>
    <row r="31" spans="1:14" ht="15">
      <c r="A31" s="4"/>
      <c r="B31" s="4"/>
      <c r="J31" s="11"/>
      <c r="K31" s="11"/>
      <c r="L31" s="11"/>
      <c r="M31" s="11"/>
      <c r="N31" s="11"/>
    </row>
    <row r="32" spans="1:14" ht="15">
      <c r="A32" s="4"/>
      <c r="B32" s="4"/>
      <c r="C32" s="2" t="s">
        <v>3858</v>
      </c>
      <c r="J32" s="11"/>
      <c r="K32" s="11"/>
      <c r="L32" s="11"/>
      <c r="M32" s="11"/>
      <c r="N32" s="11"/>
    </row>
    <row r="33" spans="1:14" ht="25.5">
      <c r="A33" s="4">
        <v>20</v>
      </c>
      <c r="B33" s="4" t="s">
        <v>3759</v>
      </c>
      <c r="C33" s="2" t="s">
        <v>3862</v>
      </c>
      <c r="D33" s="89">
        <f>+E33+F33+G33+H33</f>
        <v>900</v>
      </c>
      <c r="E33" s="4">
        <v>480</v>
      </c>
      <c r="F33" s="4">
        <v>160</v>
      </c>
      <c r="G33" s="4">
        <v>80</v>
      </c>
      <c r="H33" s="4">
        <v>180</v>
      </c>
      <c r="I33" s="4" t="s">
        <v>1974</v>
      </c>
      <c r="J33" s="17">
        <v>0</v>
      </c>
      <c r="K33" s="17">
        <f>+(E33+F33+G33+H33)*J33</f>
        <v>0</v>
      </c>
      <c r="L33" s="17">
        <v>0</v>
      </c>
      <c r="M33" s="17">
        <f>+(+E33+F33+G33+H33)*L33</f>
        <v>0</v>
      </c>
      <c r="N33" s="17">
        <f>+K33+M33</f>
        <v>0</v>
      </c>
    </row>
    <row r="34" spans="1:14" ht="25.5">
      <c r="A34" s="4">
        <v>21</v>
      </c>
      <c r="B34" s="49" t="s">
        <v>3759</v>
      </c>
      <c r="C34" s="94" t="s">
        <v>3863</v>
      </c>
      <c r="D34" s="95">
        <f>+E34+F34+G34+H34</f>
        <v>3960</v>
      </c>
      <c r="E34" s="49">
        <v>2620</v>
      </c>
      <c r="F34" s="49">
        <v>620</v>
      </c>
      <c r="G34" s="49">
        <v>140</v>
      </c>
      <c r="H34" s="49">
        <v>580</v>
      </c>
      <c r="I34" s="49" t="s">
        <v>1974</v>
      </c>
      <c r="J34" s="59">
        <v>0</v>
      </c>
      <c r="K34" s="59">
        <f>+(E34+F34+G34+H34)*J34</f>
        <v>0</v>
      </c>
      <c r="L34" s="59">
        <v>0</v>
      </c>
      <c r="M34" s="59">
        <f>+(+E34+F34+G34+H34)*L34</f>
        <v>0</v>
      </c>
      <c r="N34" s="59">
        <f>+K34+M34</f>
        <v>0</v>
      </c>
    </row>
    <row r="35" spans="1:14" ht="25.5">
      <c r="A35" s="4">
        <v>22</v>
      </c>
      <c r="B35" s="4" t="s">
        <v>3759</v>
      </c>
      <c r="C35" s="14" t="s">
        <v>1985</v>
      </c>
      <c r="D35" s="89">
        <f>+E35+F35+G35+H35</f>
        <v>815</v>
      </c>
      <c r="E35" s="15">
        <v>450</v>
      </c>
      <c r="F35" s="15">
        <v>140</v>
      </c>
      <c r="G35" s="15">
        <v>65</v>
      </c>
      <c r="H35" s="15">
        <v>160</v>
      </c>
      <c r="I35" s="15" t="s">
        <v>1974</v>
      </c>
      <c r="J35" s="11">
        <v>0</v>
      </c>
      <c r="K35" s="11">
        <f>+(E35+F35+G35+H35)*J35</f>
        <v>0</v>
      </c>
      <c r="L35" s="17">
        <v>0</v>
      </c>
      <c r="M35" s="11">
        <f>+(+E35+F35+G35+H35)*L35</f>
        <v>0</v>
      </c>
      <c r="N35" s="11">
        <f>+K35+M35</f>
        <v>0</v>
      </c>
    </row>
    <row r="36" spans="1:14" ht="25.5">
      <c r="A36" s="20">
        <v>23</v>
      </c>
      <c r="B36" s="20" t="s">
        <v>3759</v>
      </c>
      <c r="C36" s="5" t="s">
        <v>3861</v>
      </c>
      <c r="D36" s="75">
        <f>+E36+F36+G36+H36</f>
        <v>3620</v>
      </c>
      <c r="E36" s="6">
        <v>2400</v>
      </c>
      <c r="F36" s="6">
        <v>570</v>
      </c>
      <c r="G36" s="6">
        <v>120</v>
      </c>
      <c r="H36" s="6">
        <v>530</v>
      </c>
      <c r="I36" s="6" t="s">
        <v>1974</v>
      </c>
      <c r="J36" s="45">
        <v>0</v>
      </c>
      <c r="K36" s="45">
        <f>+(E36+F36+G36+H36)*J36</f>
        <v>0</v>
      </c>
      <c r="L36" s="58">
        <v>0</v>
      </c>
      <c r="M36" s="45">
        <f>+(+E36+F36+G36+H36)*L36</f>
        <v>0</v>
      </c>
      <c r="N36" s="45">
        <f>+K36+M36</f>
        <v>0</v>
      </c>
    </row>
    <row r="37" spans="1:14" ht="15">
      <c r="A37" s="4"/>
      <c r="B37" s="4"/>
      <c r="C37" s="2" t="s">
        <v>3872</v>
      </c>
      <c r="J37" s="11"/>
      <c r="K37" s="11">
        <f>SUM(K12:K36)</f>
        <v>0</v>
      </c>
      <c r="L37" s="11"/>
      <c r="M37" s="11">
        <f>SUM(M12:M36)</f>
        <v>0</v>
      </c>
      <c r="N37" s="11">
        <f>SUM(N12:N36)</f>
        <v>0</v>
      </c>
    </row>
    <row r="38" spans="1:14" ht="15">
      <c r="A38" s="4"/>
      <c r="B38" s="4"/>
      <c r="J38" s="11"/>
      <c r="K38" s="11"/>
      <c r="M38" s="11"/>
      <c r="N38" s="11"/>
    </row>
    <row r="39" spans="2:13" ht="15">
      <c r="B39" s="4"/>
      <c r="C39" s="23" t="s">
        <v>3798</v>
      </c>
      <c r="D39" s="23"/>
      <c r="J39" s="1"/>
      <c r="L39" s="11"/>
      <c r="M39" s="11"/>
    </row>
    <row r="40" spans="1:14" ht="15">
      <c r="A40" s="1">
        <v>24</v>
      </c>
      <c r="B40" s="4" t="s">
        <v>3759</v>
      </c>
      <c r="C40" s="26" t="s">
        <v>3792</v>
      </c>
      <c r="D40" s="89">
        <f aca="true" t="shared" si="5" ref="D40:D45">+E40+F40+G40+H40</f>
        <v>30</v>
      </c>
      <c r="E40" s="1">
        <v>21</v>
      </c>
      <c r="F40" s="1">
        <v>5</v>
      </c>
      <c r="G40" s="1">
        <v>2</v>
      </c>
      <c r="H40" s="1">
        <v>2</v>
      </c>
      <c r="I40" s="1" t="s">
        <v>1974</v>
      </c>
      <c r="J40" s="1"/>
      <c r="L40" s="1">
        <v>0</v>
      </c>
      <c r="M40" s="11">
        <f aca="true" t="shared" si="6" ref="M40:M45">+(+E40+F40+G40+H40)*L40</f>
        <v>0</v>
      </c>
      <c r="N40" s="11">
        <f aca="true" t="shared" si="7" ref="N40:N45">+K40+M40</f>
        <v>0</v>
      </c>
    </row>
    <row r="41" spans="1:14" ht="15">
      <c r="A41" s="1">
        <v>25</v>
      </c>
      <c r="B41" s="4" t="s">
        <v>3759</v>
      </c>
      <c r="C41" s="26" t="s">
        <v>3793</v>
      </c>
      <c r="D41" s="89">
        <f t="shared" si="5"/>
        <v>21</v>
      </c>
      <c r="E41" s="1">
        <v>12</v>
      </c>
      <c r="F41" s="1">
        <v>3</v>
      </c>
      <c r="G41" s="1">
        <v>3</v>
      </c>
      <c r="H41" s="1">
        <v>3</v>
      </c>
      <c r="I41" s="1" t="s">
        <v>1974</v>
      </c>
      <c r="J41" s="1"/>
      <c r="L41" s="1">
        <v>0</v>
      </c>
      <c r="M41" s="11">
        <f t="shared" si="6"/>
        <v>0</v>
      </c>
      <c r="N41" s="11">
        <f t="shared" si="7"/>
        <v>0</v>
      </c>
    </row>
    <row r="42" spans="1:14" ht="15">
      <c r="A42" s="1">
        <v>26</v>
      </c>
      <c r="B42" s="4" t="s">
        <v>3759</v>
      </c>
      <c r="C42" s="26" t="s">
        <v>3794</v>
      </c>
      <c r="D42" s="89">
        <f t="shared" si="5"/>
        <v>0</v>
      </c>
      <c r="E42" s="1">
        <v>0</v>
      </c>
      <c r="I42" s="1" t="s">
        <v>1973</v>
      </c>
      <c r="J42" s="1"/>
      <c r="L42" s="1">
        <v>0</v>
      </c>
      <c r="M42" s="11">
        <f t="shared" si="6"/>
        <v>0</v>
      </c>
      <c r="N42" s="11">
        <f t="shared" si="7"/>
        <v>0</v>
      </c>
    </row>
    <row r="43" spans="1:14" ht="15">
      <c r="A43" s="1">
        <v>27</v>
      </c>
      <c r="B43" s="4" t="s">
        <v>3759</v>
      </c>
      <c r="C43" s="26" t="s">
        <v>3795</v>
      </c>
      <c r="D43" s="89">
        <f t="shared" si="5"/>
        <v>2.9999999999999996</v>
      </c>
      <c r="E43" s="1">
        <v>2.55</v>
      </c>
      <c r="F43" s="1">
        <v>0.15</v>
      </c>
      <c r="G43" s="1">
        <v>0.15</v>
      </c>
      <c r="H43" s="1">
        <v>0.15</v>
      </c>
      <c r="I43" s="1" t="s">
        <v>3779</v>
      </c>
      <c r="J43" s="1"/>
      <c r="L43" s="1">
        <v>0</v>
      </c>
      <c r="M43" s="11">
        <f t="shared" si="6"/>
        <v>0</v>
      </c>
      <c r="N43" s="11">
        <f t="shared" si="7"/>
        <v>0</v>
      </c>
    </row>
    <row r="44" spans="1:14" ht="15">
      <c r="A44" s="1">
        <v>29</v>
      </c>
      <c r="B44" s="4" t="s">
        <v>3759</v>
      </c>
      <c r="C44" s="26" t="s">
        <v>3796</v>
      </c>
      <c r="D44" s="89">
        <f t="shared" si="5"/>
        <v>0</v>
      </c>
      <c r="E44" s="1">
        <v>0</v>
      </c>
      <c r="I44" s="1" t="s">
        <v>1974</v>
      </c>
      <c r="J44" s="1"/>
      <c r="L44" s="1">
        <v>0</v>
      </c>
      <c r="M44" s="11">
        <f t="shared" si="6"/>
        <v>0</v>
      </c>
      <c r="N44" s="11">
        <f t="shared" si="7"/>
        <v>0</v>
      </c>
    </row>
    <row r="45" spans="1:14" ht="15">
      <c r="A45" s="44">
        <v>30</v>
      </c>
      <c r="B45" s="20" t="s">
        <v>3759</v>
      </c>
      <c r="C45" s="47" t="s">
        <v>3797</v>
      </c>
      <c r="D45" s="75">
        <f t="shared" si="5"/>
        <v>85</v>
      </c>
      <c r="E45" s="44">
        <v>37</v>
      </c>
      <c r="F45" s="44">
        <v>22</v>
      </c>
      <c r="G45" s="44">
        <v>16</v>
      </c>
      <c r="H45" s="44">
        <v>10</v>
      </c>
      <c r="I45" s="44" t="s">
        <v>1973</v>
      </c>
      <c r="J45" s="44"/>
      <c r="K45" s="46"/>
      <c r="L45" s="44">
        <v>0</v>
      </c>
      <c r="M45" s="45">
        <f t="shared" si="6"/>
        <v>0</v>
      </c>
      <c r="N45" s="45">
        <f t="shared" si="7"/>
        <v>0</v>
      </c>
    </row>
    <row r="46" spans="3:14" ht="15">
      <c r="C46" s="2" t="s">
        <v>3807</v>
      </c>
      <c r="M46" s="11">
        <f>SUM(M40:M45)</f>
        <v>0</v>
      </c>
      <c r="N46" s="11">
        <f>SUM(N40:N45)</f>
        <v>0</v>
      </c>
    </row>
    <row r="48" ht="15">
      <c r="N48" s="11"/>
    </row>
    <row r="50" ht="15">
      <c r="M50" s="11"/>
    </row>
  </sheetData>
  <mergeCells count="2">
    <mergeCell ref="A4:N4"/>
    <mergeCell ref="A6:N6"/>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55" r:id="rId1"/>
  <headerFooter scaleWithDoc="0" alignWithMargins="0">
    <oddFooter>&amp;LStránka &amp;P&amp;R&amp;A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N53"/>
  <sheetViews>
    <sheetView workbookViewId="0" topLeftCell="A1">
      <selection activeCell="L10" sqref="L10"/>
    </sheetView>
  </sheetViews>
  <sheetFormatPr defaultColWidth="8.8515625" defaultRowHeight="15"/>
  <cols>
    <col min="1" max="1" width="6.7109375" style="1" customWidth="1"/>
    <col min="2" max="2" width="7.7109375" style="1" customWidth="1"/>
    <col min="3" max="3" width="44.421875" style="2" customWidth="1"/>
    <col min="4" max="4" width="8.28125" style="2" customWidth="1"/>
    <col min="5" max="8" width="7.7109375" style="1" customWidth="1"/>
    <col min="9" max="9" width="7.140625" style="1" customWidth="1"/>
    <col min="10" max="10" width="12.140625" style="3" customWidth="1"/>
    <col min="11" max="11" width="12.57421875" style="3" customWidth="1"/>
    <col min="12" max="12" width="11.00390625" style="3" customWidth="1"/>
    <col min="13" max="13" width="12.8515625" style="3" customWidth="1"/>
    <col min="14" max="14" width="12.7109375" style="3" customWidth="1"/>
    <col min="15" max="15" width="2.7109375" style="3" customWidth="1"/>
    <col min="16" max="16384" width="8.8515625" style="3" customWidth="1"/>
  </cols>
  <sheetData>
    <row r="2" ht="18">
      <c r="C2" s="564" t="s">
        <v>2341</v>
      </c>
    </row>
    <row r="3" spans="1:14" ht="32.25" customHeight="1">
      <c r="A3" s="964" t="s">
        <v>3857</v>
      </c>
      <c r="B3" s="964"/>
      <c r="C3" s="964"/>
      <c r="D3" s="964"/>
      <c r="E3" s="964"/>
      <c r="F3" s="964"/>
      <c r="G3" s="964"/>
      <c r="H3" s="964"/>
      <c r="I3" s="964"/>
      <c r="J3" s="964"/>
      <c r="K3" s="964"/>
      <c r="L3" s="964"/>
      <c r="M3" s="964"/>
      <c r="N3" s="964"/>
    </row>
    <row r="4" ht="18">
      <c r="C4" s="564"/>
    </row>
    <row r="5" spans="1:14" ht="18" customHeight="1">
      <c r="A5" s="965" t="s">
        <v>3860</v>
      </c>
      <c r="B5" s="965"/>
      <c r="C5" s="965"/>
      <c r="D5" s="965"/>
      <c r="E5" s="965"/>
      <c r="F5" s="965"/>
      <c r="G5" s="965"/>
      <c r="H5" s="965"/>
      <c r="I5" s="965"/>
      <c r="J5" s="965"/>
      <c r="K5" s="965"/>
      <c r="L5" s="965"/>
      <c r="M5" s="965"/>
      <c r="N5" s="965"/>
    </row>
    <row r="6" ht="18">
      <c r="C6" s="564"/>
    </row>
    <row r="7" ht="15">
      <c r="C7" s="2" t="s">
        <v>1971</v>
      </c>
    </row>
    <row r="9" spans="1:14" ht="38.25">
      <c r="A9" s="7" t="s">
        <v>3856</v>
      </c>
      <c r="B9" s="7" t="s">
        <v>3758</v>
      </c>
      <c r="C9" s="5" t="s">
        <v>1946</v>
      </c>
      <c r="D9" s="7" t="s">
        <v>3847</v>
      </c>
      <c r="E9" s="7" t="s">
        <v>3848</v>
      </c>
      <c r="F9" s="7" t="s">
        <v>3849</v>
      </c>
      <c r="G9" s="7" t="s">
        <v>3850</v>
      </c>
      <c r="H9" s="7" t="s">
        <v>3851</v>
      </c>
      <c r="I9" s="7" t="s">
        <v>1972</v>
      </c>
      <c r="J9" s="7" t="s">
        <v>1950</v>
      </c>
      <c r="K9" s="7" t="s">
        <v>1949</v>
      </c>
      <c r="L9" s="7" t="s">
        <v>1978</v>
      </c>
      <c r="M9" s="7" t="s">
        <v>1979</v>
      </c>
      <c r="N9" s="7" t="s">
        <v>1980</v>
      </c>
    </row>
    <row r="10" spans="2:14" ht="15">
      <c r="B10" s="4"/>
      <c r="C10" s="8"/>
      <c r="D10" s="8"/>
      <c r="E10" s="9"/>
      <c r="F10" s="9"/>
      <c r="G10" s="9"/>
      <c r="H10" s="9"/>
      <c r="I10" s="9"/>
      <c r="J10" s="8"/>
      <c r="K10" s="10"/>
      <c r="L10" s="10"/>
      <c r="M10" s="10"/>
      <c r="N10" s="10"/>
    </row>
    <row r="11" spans="1:14" ht="15">
      <c r="A11" s="1">
        <v>1</v>
      </c>
      <c r="B11" s="4" t="s">
        <v>3759</v>
      </c>
      <c r="C11" s="2" t="s">
        <v>1963</v>
      </c>
      <c r="D11" s="89">
        <f>+E11+F11+G11+H11</f>
        <v>1</v>
      </c>
      <c r="E11" s="1">
        <v>1</v>
      </c>
      <c r="I11" s="1" t="s">
        <v>1973</v>
      </c>
      <c r="J11" s="11">
        <v>0</v>
      </c>
      <c r="K11" s="11">
        <f>+(E11+F11+G11+H11)*J11</f>
        <v>0</v>
      </c>
      <c r="L11" s="11">
        <v>0</v>
      </c>
      <c r="M11" s="11">
        <f aca="true" t="shared" si="0" ref="M11:M35">+(+E11+F11+G11+H11)*L11</f>
        <v>0</v>
      </c>
      <c r="N11" s="11">
        <f aca="true" t="shared" si="1" ref="N11:N35">+K11+M11</f>
        <v>0</v>
      </c>
    </row>
    <row r="12" spans="1:14" ht="15">
      <c r="A12" s="1">
        <v>2</v>
      </c>
      <c r="B12" s="4" t="s">
        <v>3759</v>
      </c>
      <c r="C12" s="2" t="s">
        <v>3822</v>
      </c>
      <c r="D12" s="89">
        <f aca="true" t="shared" si="2" ref="D12:D35">+E12+F12+G12+H12</f>
        <v>1</v>
      </c>
      <c r="E12" s="1">
        <v>1</v>
      </c>
      <c r="I12" s="1" t="s">
        <v>1973</v>
      </c>
      <c r="J12" s="11">
        <v>0</v>
      </c>
      <c r="K12" s="11">
        <f>+(E12+F12+G12+H12)*J12</f>
        <v>0</v>
      </c>
      <c r="L12" s="11">
        <v>0</v>
      </c>
      <c r="M12" s="11">
        <f t="shared" si="0"/>
        <v>0</v>
      </c>
      <c r="N12" s="11">
        <f t="shared" si="1"/>
        <v>0</v>
      </c>
    </row>
    <row r="13" spans="1:14" ht="15">
      <c r="A13" s="1">
        <v>3</v>
      </c>
      <c r="B13" s="4" t="s">
        <v>3759</v>
      </c>
      <c r="C13" s="2" t="s">
        <v>3823</v>
      </c>
      <c r="D13" s="89">
        <f t="shared" si="2"/>
        <v>1</v>
      </c>
      <c r="E13" s="1">
        <v>1</v>
      </c>
      <c r="I13" s="1" t="s">
        <v>1973</v>
      </c>
      <c r="J13" s="11">
        <v>0</v>
      </c>
      <c r="K13" s="11">
        <f>+(E13+F13+G13+H13)*J13</f>
        <v>0</v>
      </c>
      <c r="L13" s="11">
        <v>0</v>
      </c>
      <c r="M13" s="11">
        <f t="shared" si="0"/>
        <v>0</v>
      </c>
      <c r="N13" s="11">
        <f t="shared" si="1"/>
        <v>0</v>
      </c>
    </row>
    <row r="14" spans="1:14" ht="15">
      <c r="A14" s="1">
        <v>4</v>
      </c>
      <c r="B14" s="4" t="s">
        <v>3759</v>
      </c>
      <c r="C14" s="2" t="s">
        <v>3824</v>
      </c>
      <c r="D14" s="89">
        <f t="shared" si="2"/>
        <v>1</v>
      </c>
      <c r="E14" s="1">
        <v>1</v>
      </c>
      <c r="I14" s="1" t="s">
        <v>1973</v>
      </c>
      <c r="J14" s="11">
        <v>0</v>
      </c>
      <c r="K14" s="11">
        <f>+(E14+F14+G14+H14)*J14</f>
        <v>0</v>
      </c>
      <c r="L14" s="11">
        <v>0</v>
      </c>
      <c r="M14" s="11">
        <f t="shared" si="0"/>
        <v>0</v>
      </c>
      <c r="N14" s="11">
        <f t="shared" si="1"/>
        <v>0</v>
      </c>
    </row>
    <row r="15" spans="1:14" ht="25.5">
      <c r="A15" s="1">
        <v>5</v>
      </c>
      <c r="B15" s="4" t="s">
        <v>3759</v>
      </c>
      <c r="C15" s="2" t="s">
        <v>1968</v>
      </c>
      <c r="D15" s="89">
        <f t="shared" si="2"/>
        <v>1</v>
      </c>
      <c r="E15" s="4">
        <v>1</v>
      </c>
      <c r="I15" s="4" t="s">
        <v>1973</v>
      </c>
      <c r="J15" s="17">
        <v>0</v>
      </c>
      <c r="K15" s="17">
        <f aca="true" t="shared" si="3" ref="K15:K35">+(E15+F15+G15+H15)*J15</f>
        <v>0</v>
      </c>
      <c r="L15" s="17">
        <v>0</v>
      </c>
      <c r="M15" s="17">
        <f t="shared" si="0"/>
        <v>0</v>
      </c>
      <c r="N15" s="17">
        <f t="shared" si="1"/>
        <v>0</v>
      </c>
    </row>
    <row r="16" spans="1:14" ht="15">
      <c r="A16" s="1">
        <v>6</v>
      </c>
      <c r="B16" s="4" t="s">
        <v>3759</v>
      </c>
      <c r="C16" s="12" t="s">
        <v>1964</v>
      </c>
      <c r="D16" s="89">
        <f t="shared" si="2"/>
        <v>1</v>
      </c>
      <c r="E16" s="1">
        <v>1</v>
      </c>
      <c r="I16" s="1" t="s">
        <v>1973</v>
      </c>
      <c r="J16" s="11">
        <v>0</v>
      </c>
      <c r="K16" s="11">
        <f t="shared" si="3"/>
        <v>0</v>
      </c>
      <c r="L16" s="11">
        <v>0</v>
      </c>
      <c r="M16" s="11">
        <f t="shared" si="0"/>
        <v>0</v>
      </c>
      <c r="N16" s="11">
        <f t="shared" si="1"/>
        <v>0</v>
      </c>
    </row>
    <row r="17" spans="1:14" ht="15">
      <c r="A17" s="1">
        <v>7</v>
      </c>
      <c r="B17" s="4" t="s">
        <v>3759</v>
      </c>
      <c r="C17" s="2" t="s">
        <v>3815</v>
      </c>
      <c r="D17" s="89">
        <f t="shared" si="2"/>
        <v>2</v>
      </c>
      <c r="E17" s="1">
        <v>2</v>
      </c>
      <c r="I17" s="1" t="s">
        <v>1973</v>
      </c>
      <c r="J17" s="11">
        <v>0</v>
      </c>
      <c r="K17" s="11">
        <f t="shared" si="3"/>
        <v>0</v>
      </c>
      <c r="L17" s="11">
        <v>0</v>
      </c>
      <c r="M17" s="11">
        <f t="shared" si="0"/>
        <v>0</v>
      </c>
      <c r="N17" s="11">
        <f t="shared" si="1"/>
        <v>0</v>
      </c>
    </row>
    <row r="18" spans="1:14" ht="25.5">
      <c r="A18" s="1">
        <v>8</v>
      </c>
      <c r="B18" s="4" t="s">
        <v>3759</v>
      </c>
      <c r="C18" s="2" t="s">
        <v>1947</v>
      </c>
      <c r="D18" s="89">
        <f t="shared" si="2"/>
        <v>2</v>
      </c>
      <c r="E18" s="1">
        <v>2</v>
      </c>
      <c r="I18" s="1" t="s">
        <v>1973</v>
      </c>
      <c r="J18" s="11">
        <v>0</v>
      </c>
      <c r="K18" s="11">
        <f t="shared" si="3"/>
        <v>0</v>
      </c>
      <c r="L18" s="11">
        <v>0</v>
      </c>
      <c r="M18" s="11">
        <f t="shared" si="0"/>
        <v>0</v>
      </c>
      <c r="N18" s="11">
        <f t="shared" si="1"/>
        <v>0</v>
      </c>
    </row>
    <row r="19" spans="1:14" ht="15">
      <c r="A19" s="1">
        <v>9</v>
      </c>
      <c r="B19" s="4" t="s">
        <v>3759</v>
      </c>
      <c r="C19" s="2" t="s">
        <v>1960</v>
      </c>
      <c r="D19" s="89">
        <f t="shared" si="2"/>
        <v>171</v>
      </c>
      <c r="E19" s="1">
        <v>54</v>
      </c>
      <c r="F19" s="1">
        <v>42</v>
      </c>
      <c r="G19" s="1">
        <v>35</v>
      </c>
      <c r="H19" s="1">
        <v>40</v>
      </c>
      <c r="I19" s="1" t="s">
        <v>1973</v>
      </c>
      <c r="J19" s="11">
        <v>0</v>
      </c>
      <c r="K19" s="11">
        <f t="shared" si="3"/>
        <v>0</v>
      </c>
      <c r="L19" s="11">
        <v>0</v>
      </c>
      <c r="M19" s="11">
        <f t="shared" si="0"/>
        <v>0</v>
      </c>
      <c r="N19" s="11">
        <f t="shared" si="1"/>
        <v>0</v>
      </c>
    </row>
    <row r="20" spans="1:14" ht="15">
      <c r="A20" s="1">
        <v>10</v>
      </c>
      <c r="B20" s="4" t="s">
        <v>3759</v>
      </c>
      <c r="C20" s="2" t="s">
        <v>1961</v>
      </c>
      <c r="D20" s="89">
        <f t="shared" si="2"/>
        <v>5</v>
      </c>
      <c r="E20" s="1">
        <v>2</v>
      </c>
      <c r="F20" s="1">
        <v>1</v>
      </c>
      <c r="G20" s="1">
        <v>1</v>
      </c>
      <c r="H20" s="1">
        <v>1</v>
      </c>
      <c r="I20" s="1" t="s">
        <v>1973</v>
      </c>
      <c r="J20" s="11">
        <v>0</v>
      </c>
      <c r="K20" s="11">
        <f t="shared" si="3"/>
        <v>0</v>
      </c>
      <c r="L20" s="11">
        <v>0</v>
      </c>
      <c r="M20" s="11">
        <f t="shared" si="0"/>
        <v>0</v>
      </c>
      <c r="N20" s="11">
        <f t="shared" si="1"/>
        <v>0</v>
      </c>
    </row>
    <row r="21" spans="1:14" ht="15">
      <c r="A21" s="1">
        <v>11</v>
      </c>
      <c r="B21" s="4" t="s">
        <v>3759</v>
      </c>
      <c r="C21" s="2" t="s">
        <v>1977</v>
      </c>
      <c r="D21" s="89">
        <f t="shared" si="2"/>
        <v>176</v>
      </c>
      <c r="E21" s="1">
        <v>56</v>
      </c>
      <c r="F21" s="1">
        <v>43</v>
      </c>
      <c r="G21" s="1">
        <v>36</v>
      </c>
      <c r="H21" s="1">
        <v>41</v>
      </c>
      <c r="I21" s="1" t="s">
        <v>1973</v>
      </c>
      <c r="J21" s="11">
        <v>0</v>
      </c>
      <c r="K21" s="11">
        <f t="shared" si="3"/>
        <v>0</v>
      </c>
      <c r="L21" s="11">
        <v>0</v>
      </c>
      <c r="M21" s="11">
        <f t="shared" si="0"/>
        <v>0</v>
      </c>
      <c r="N21" s="11">
        <f t="shared" si="1"/>
        <v>0</v>
      </c>
    </row>
    <row r="22" spans="1:14" ht="15">
      <c r="A22" s="1">
        <v>12</v>
      </c>
      <c r="B22" s="4" t="s">
        <v>3759</v>
      </c>
      <c r="C22" s="2" t="s">
        <v>1962</v>
      </c>
      <c r="D22" s="89">
        <f t="shared" si="2"/>
        <v>14</v>
      </c>
      <c r="E22" s="1">
        <v>8</v>
      </c>
      <c r="F22" s="1">
        <v>2</v>
      </c>
      <c r="G22" s="1">
        <v>2</v>
      </c>
      <c r="H22" s="1">
        <v>2</v>
      </c>
      <c r="I22" s="1" t="s">
        <v>1973</v>
      </c>
      <c r="J22" s="11">
        <v>0</v>
      </c>
      <c r="K22" s="11">
        <f t="shared" si="3"/>
        <v>0</v>
      </c>
      <c r="L22" s="11">
        <v>0</v>
      </c>
      <c r="M22" s="11">
        <f t="shared" si="0"/>
        <v>0</v>
      </c>
      <c r="N22" s="11">
        <f t="shared" si="1"/>
        <v>0</v>
      </c>
    </row>
    <row r="23" spans="1:14" ht="15">
      <c r="A23" s="1">
        <v>13</v>
      </c>
      <c r="B23" s="4" t="s">
        <v>3759</v>
      </c>
      <c r="C23" s="2" t="s">
        <v>3821</v>
      </c>
      <c r="D23" s="89">
        <f t="shared" si="2"/>
        <v>15</v>
      </c>
      <c r="E23" s="1">
        <v>6</v>
      </c>
      <c r="F23" s="1">
        <v>3</v>
      </c>
      <c r="G23" s="1">
        <v>3</v>
      </c>
      <c r="H23" s="1">
        <v>3</v>
      </c>
      <c r="I23" s="1" t="s">
        <v>1973</v>
      </c>
      <c r="J23" s="11">
        <v>0</v>
      </c>
      <c r="K23" s="11">
        <f t="shared" si="3"/>
        <v>0</v>
      </c>
      <c r="L23" s="11">
        <v>0</v>
      </c>
      <c r="M23" s="11">
        <f t="shared" si="0"/>
        <v>0</v>
      </c>
      <c r="N23" s="11">
        <f t="shared" si="1"/>
        <v>0</v>
      </c>
    </row>
    <row r="24" spans="1:14" ht="25.5">
      <c r="A24" s="1">
        <v>14</v>
      </c>
      <c r="B24" s="4" t="s">
        <v>3759</v>
      </c>
      <c r="C24" s="2" t="s">
        <v>3825</v>
      </c>
      <c r="D24" s="89">
        <f t="shared" si="2"/>
        <v>4</v>
      </c>
      <c r="E24" s="4">
        <v>4</v>
      </c>
      <c r="F24" s="4"/>
      <c r="G24" s="4"/>
      <c r="H24" s="4"/>
      <c r="I24" s="4" t="s">
        <v>1973</v>
      </c>
      <c r="J24" s="17">
        <v>0</v>
      </c>
      <c r="K24" s="17">
        <f t="shared" si="3"/>
        <v>0</v>
      </c>
      <c r="L24" s="17">
        <v>0</v>
      </c>
      <c r="M24" s="17">
        <f t="shared" si="0"/>
        <v>0</v>
      </c>
      <c r="N24" s="17">
        <f t="shared" si="1"/>
        <v>0</v>
      </c>
    </row>
    <row r="25" spans="1:14" ht="15">
      <c r="A25" s="1">
        <v>15</v>
      </c>
      <c r="B25" s="4" t="s">
        <v>3759</v>
      </c>
      <c r="C25" s="2" t="s">
        <v>1965</v>
      </c>
      <c r="D25" s="89">
        <f t="shared" si="2"/>
        <v>1</v>
      </c>
      <c r="E25" s="1">
        <v>1</v>
      </c>
      <c r="I25" s="1" t="s">
        <v>1973</v>
      </c>
      <c r="J25" s="11">
        <v>0</v>
      </c>
      <c r="K25" s="11">
        <f t="shared" si="3"/>
        <v>0</v>
      </c>
      <c r="L25" s="11">
        <v>0</v>
      </c>
      <c r="M25" s="11">
        <f t="shared" si="0"/>
        <v>0</v>
      </c>
      <c r="N25" s="11">
        <f t="shared" si="1"/>
        <v>0</v>
      </c>
    </row>
    <row r="26" spans="1:14" ht="15">
      <c r="A26" s="1">
        <v>16</v>
      </c>
      <c r="B26" s="4" t="s">
        <v>3759</v>
      </c>
      <c r="C26" s="2" t="s">
        <v>1966</v>
      </c>
      <c r="D26" s="89">
        <f t="shared" si="2"/>
        <v>1</v>
      </c>
      <c r="E26" s="1">
        <v>1</v>
      </c>
      <c r="I26" s="1" t="s">
        <v>1973</v>
      </c>
      <c r="J26" s="11">
        <v>0</v>
      </c>
      <c r="K26" s="11">
        <f t="shared" si="3"/>
        <v>0</v>
      </c>
      <c r="L26" s="11">
        <v>0</v>
      </c>
      <c r="M26" s="11">
        <f t="shared" si="0"/>
        <v>0</v>
      </c>
      <c r="N26" s="11">
        <f t="shared" si="1"/>
        <v>0</v>
      </c>
    </row>
    <row r="27" spans="1:14" ht="15">
      <c r="A27" s="1">
        <v>17</v>
      </c>
      <c r="B27" s="4" t="s">
        <v>3759</v>
      </c>
      <c r="C27" s="2" t="s">
        <v>3827</v>
      </c>
      <c r="D27" s="89">
        <f t="shared" si="2"/>
        <v>1</v>
      </c>
      <c r="E27" s="1">
        <v>1</v>
      </c>
      <c r="I27" s="1" t="s">
        <v>1973</v>
      </c>
      <c r="J27" s="11">
        <v>0</v>
      </c>
      <c r="K27" s="11">
        <f t="shared" si="3"/>
        <v>0</v>
      </c>
      <c r="L27" s="11">
        <v>0</v>
      </c>
      <c r="M27" s="11">
        <f t="shared" si="0"/>
        <v>0</v>
      </c>
      <c r="N27" s="11">
        <f t="shared" si="1"/>
        <v>0</v>
      </c>
    </row>
    <row r="28" spans="1:14" ht="15">
      <c r="A28" s="1">
        <v>18</v>
      </c>
      <c r="B28" s="4" t="s">
        <v>3759</v>
      </c>
      <c r="C28" s="2" t="s">
        <v>1967</v>
      </c>
      <c r="D28" s="89">
        <f t="shared" si="2"/>
        <v>1</v>
      </c>
      <c r="E28" s="1">
        <v>1</v>
      </c>
      <c r="I28" s="1" t="s">
        <v>1973</v>
      </c>
      <c r="J28" s="11">
        <v>0</v>
      </c>
      <c r="K28" s="11">
        <f t="shared" si="3"/>
        <v>0</v>
      </c>
      <c r="L28" s="11">
        <v>0</v>
      </c>
      <c r="M28" s="11">
        <f t="shared" si="0"/>
        <v>0</v>
      </c>
      <c r="N28" s="11">
        <f t="shared" si="1"/>
        <v>0</v>
      </c>
    </row>
    <row r="29" spans="1:14" ht="15">
      <c r="A29" s="1">
        <v>19</v>
      </c>
      <c r="B29" s="4" t="s">
        <v>3759</v>
      </c>
      <c r="C29" s="2" t="s">
        <v>1969</v>
      </c>
      <c r="D29" s="89">
        <f t="shared" si="2"/>
        <v>10</v>
      </c>
      <c r="E29" s="1">
        <v>4</v>
      </c>
      <c r="F29" s="1">
        <v>2</v>
      </c>
      <c r="G29" s="1">
        <v>2</v>
      </c>
      <c r="H29" s="1">
        <v>2</v>
      </c>
      <c r="I29" s="1" t="s">
        <v>1973</v>
      </c>
      <c r="J29" s="11">
        <v>0</v>
      </c>
      <c r="K29" s="11">
        <f t="shared" si="3"/>
        <v>0</v>
      </c>
      <c r="L29" s="11">
        <v>0</v>
      </c>
      <c r="M29" s="11">
        <f t="shared" si="0"/>
        <v>0</v>
      </c>
      <c r="N29" s="11">
        <f t="shared" si="1"/>
        <v>0</v>
      </c>
    </row>
    <row r="30" spans="1:14" ht="15">
      <c r="A30" s="1">
        <v>20</v>
      </c>
      <c r="B30" s="4" t="s">
        <v>3759</v>
      </c>
      <c r="C30" s="13" t="s">
        <v>1982</v>
      </c>
      <c r="D30" s="89">
        <f t="shared" si="2"/>
        <v>108</v>
      </c>
      <c r="E30" s="1">
        <v>108</v>
      </c>
      <c r="I30" s="1" t="s">
        <v>1973</v>
      </c>
      <c r="J30" s="11">
        <v>0</v>
      </c>
      <c r="K30" s="11">
        <f t="shared" si="3"/>
        <v>0</v>
      </c>
      <c r="L30" s="11">
        <v>0</v>
      </c>
      <c r="M30" s="11">
        <f t="shared" si="0"/>
        <v>0</v>
      </c>
      <c r="N30" s="11">
        <f t="shared" si="1"/>
        <v>0</v>
      </c>
    </row>
    <row r="31" spans="1:14" ht="15">
      <c r="A31" s="1">
        <v>21</v>
      </c>
      <c r="B31" s="4" t="s">
        <v>3759</v>
      </c>
      <c r="C31" s="13" t="s">
        <v>1983</v>
      </c>
      <c r="D31" s="89">
        <f t="shared" si="2"/>
        <v>82</v>
      </c>
      <c r="E31" s="1">
        <v>82</v>
      </c>
      <c r="I31" s="1" t="s">
        <v>1973</v>
      </c>
      <c r="J31" s="11">
        <v>0</v>
      </c>
      <c r="K31" s="11">
        <f t="shared" si="3"/>
        <v>0</v>
      </c>
      <c r="L31" s="11">
        <v>0</v>
      </c>
      <c r="M31" s="11">
        <f t="shared" si="0"/>
        <v>0</v>
      </c>
      <c r="N31" s="11">
        <f t="shared" si="1"/>
        <v>0</v>
      </c>
    </row>
    <row r="32" spans="1:14" ht="15">
      <c r="A32" s="1">
        <v>22</v>
      </c>
      <c r="B32" s="4" t="s">
        <v>3759</v>
      </c>
      <c r="C32" s="13" t="s">
        <v>3826</v>
      </c>
      <c r="D32" s="89">
        <f t="shared" si="2"/>
        <v>20</v>
      </c>
      <c r="E32" s="1">
        <v>20</v>
      </c>
      <c r="I32" s="1" t="s">
        <v>3761</v>
      </c>
      <c r="J32" s="11">
        <v>0</v>
      </c>
      <c r="K32" s="11">
        <f t="shared" si="3"/>
        <v>0</v>
      </c>
      <c r="L32" s="11">
        <v>0</v>
      </c>
      <c r="M32" s="11">
        <f t="shared" si="0"/>
        <v>0</v>
      </c>
      <c r="N32" s="11">
        <f t="shared" si="1"/>
        <v>0</v>
      </c>
    </row>
    <row r="33" spans="1:14" ht="15">
      <c r="A33" s="1">
        <v>23</v>
      </c>
      <c r="B33" s="4" t="s">
        <v>3759</v>
      </c>
      <c r="C33" s="13" t="s">
        <v>3819</v>
      </c>
      <c r="D33" s="89">
        <f t="shared" si="2"/>
        <v>1</v>
      </c>
      <c r="E33" s="1">
        <v>1</v>
      </c>
      <c r="I33" s="1" t="s">
        <v>3761</v>
      </c>
      <c r="J33" s="11">
        <v>0</v>
      </c>
      <c r="K33" s="11">
        <f t="shared" si="3"/>
        <v>0</v>
      </c>
      <c r="L33" s="11">
        <v>0</v>
      </c>
      <c r="M33" s="11">
        <f t="shared" si="0"/>
        <v>0</v>
      </c>
      <c r="N33" s="11">
        <f t="shared" si="1"/>
        <v>0</v>
      </c>
    </row>
    <row r="34" spans="1:14" ht="15">
      <c r="A34" s="1">
        <v>24</v>
      </c>
      <c r="B34" s="4" t="s">
        <v>3759</v>
      </c>
      <c r="C34" s="13" t="s">
        <v>3820</v>
      </c>
      <c r="D34" s="89">
        <f t="shared" si="2"/>
        <v>2</v>
      </c>
      <c r="E34" s="48">
        <v>2</v>
      </c>
      <c r="F34" s="48"/>
      <c r="G34" s="48"/>
      <c r="H34" s="48"/>
      <c r="I34" s="48" t="s">
        <v>1973</v>
      </c>
      <c r="J34" s="50">
        <v>0</v>
      </c>
      <c r="K34" s="50">
        <f t="shared" si="3"/>
        <v>0</v>
      </c>
      <c r="L34" s="50">
        <v>0</v>
      </c>
      <c r="M34" s="50">
        <f t="shared" si="0"/>
        <v>0</v>
      </c>
      <c r="N34" s="50">
        <f t="shared" si="1"/>
        <v>0</v>
      </c>
    </row>
    <row r="35" spans="1:14" ht="15">
      <c r="A35" s="48">
        <v>25</v>
      </c>
      <c r="B35" s="49" t="s">
        <v>3759</v>
      </c>
      <c r="C35" s="13" t="s">
        <v>1984</v>
      </c>
      <c r="D35" s="95">
        <f t="shared" si="2"/>
        <v>1</v>
      </c>
      <c r="E35" s="48">
        <v>1</v>
      </c>
      <c r="F35" s="48"/>
      <c r="G35" s="48"/>
      <c r="H35" s="48"/>
      <c r="I35" s="48" t="s">
        <v>1973</v>
      </c>
      <c r="J35" s="50">
        <v>0</v>
      </c>
      <c r="K35" s="50">
        <f t="shared" si="3"/>
        <v>0</v>
      </c>
      <c r="L35" s="50">
        <v>0</v>
      </c>
      <c r="M35" s="50">
        <f t="shared" si="0"/>
        <v>0</v>
      </c>
      <c r="N35" s="50">
        <f t="shared" si="1"/>
        <v>0</v>
      </c>
    </row>
    <row r="36" spans="2:14" ht="15">
      <c r="B36" s="4"/>
      <c r="C36" s="57"/>
      <c r="D36" s="57"/>
      <c r="J36" s="17"/>
      <c r="K36" s="17"/>
      <c r="L36" s="17"/>
      <c r="M36" s="17"/>
      <c r="N36" s="17"/>
    </row>
    <row r="37" spans="2:14" ht="15">
      <c r="B37" s="4"/>
      <c r="C37" s="57" t="s">
        <v>3852</v>
      </c>
      <c r="D37" s="57"/>
      <c r="J37" s="17"/>
      <c r="K37" s="17"/>
      <c r="L37" s="17"/>
      <c r="M37" s="17"/>
      <c r="N37" s="17"/>
    </row>
    <row r="38" spans="1:14" ht="25.5">
      <c r="A38" s="4">
        <v>26</v>
      </c>
      <c r="B38" s="4" t="s">
        <v>3759</v>
      </c>
      <c r="C38" s="68" t="s">
        <v>3853</v>
      </c>
      <c r="D38" s="89">
        <f>+E38+F38+G38+H38</f>
        <v>2520</v>
      </c>
      <c r="E38" s="4">
        <v>950</v>
      </c>
      <c r="F38" s="4">
        <v>570</v>
      </c>
      <c r="G38" s="4">
        <v>480</v>
      </c>
      <c r="H38" s="4">
        <v>520</v>
      </c>
      <c r="I38" s="4" t="s">
        <v>1974</v>
      </c>
      <c r="J38" s="17">
        <v>0</v>
      </c>
      <c r="K38" s="17">
        <f>+(E38+F38+G38+H38)*J38</f>
        <v>0</v>
      </c>
      <c r="L38" s="17">
        <v>0</v>
      </c>
      <c r="M38" s="17">
        <f>+(+E38+F38+G38+H38)*L38</f>
        <v>0</v>
      </c>
      <c r="N38" s="17">
        <f>+K38+M38</f>
        <v>0</v>
      </c>
    </row>
    <row r="39" spans="1:14" ht="45">
      <c r="A39" s="4">
        <v>27</v>
      </c>
      <c r="B39" s="4" t="s">
        <v>3759</v>
      </c>
      <c r="C39" s="98" t="s">
        <v>3854</v>
      </c>
      <c r="D39" s="89">
        <f>+E39+F39+G39+H39</f>
        <v>900</v>
      </c>
      <c r="E39" s="49">
        <v>450</v>
      </c>
      <c r="F39" s="49">
        <v>140</v>
      </c>
      <c r="G39" s="49">
        <v>150</v>
      </c>
      <c r="H39" s="49">
        <v>160</v>
      </c>
      <c r="I39" s="49" t="s">
        <v>1974</v>
      </c>
      <c r="J39" s="59">
        <v>0</v>
      </c>
      <c r="K39" s="59">
        <f>+(E39+F39+G39+H39)*J39</f>
        <v>0</v>
      </c>
      <c r="L39" s="59">
        <v>0</v>
      </c>
      <c r="M39" s="59">
        <f>+(+E39+F39+G39+H39)*L39</f>
        <v>0</v>
      </c>
      <c r="N39" s="59">
        <f>+K39+M39</f>
        <v>0</v>
      </c>
    </row>
    <row r="40" spans="1:14" ht="45">
      <c r="A40" s="49">
        <v>28</v>
      </c>
      <c r="B40" s="49" t="s">
        <v>3759</v>
      </c>
      <c r="C40" s="98" t="s">
        <v>3855</v>
      </c>
      <c r="D40" s="89">
        <f>+E40+F40+G40+H40</f>
        <v>75</v>
      </c>
      <c r="E40" s="49">
        <v>75</v>
      </c>
      <c r="F40" s="49">
        <v>0</v>
      </c>
      <c r="G40" s="49">
        <v>0</v>
      </c>
      <c r="H40" s="49">
        <v>0</v>
      </c>
      <c r="I40" s="49" t="s">
        <v>1974</v>
      </c>
      <c r="J40" s="59">
        <v>0</v>
      </c>
      <c r="K40" s="59">
        <f>+(E40+F40+G40+H40)*J40</f>
        <v>0</v>
      </c>
      <c r="L40" s="59">
        <v>0</v>
      </c>
      <c r="M40" s="59">
        <f>+(+E40+F40+G40+H40)*L40</f>
        <v>0</v>
      </c>
      <c r="N40" s="59">
        <f>+K40+M40</f>
        <v>0</v>
      </c>
    </row>
    <row r="41" spans="1:14" ht="25.5">
      <c r="A41" s="4">
        <v>29</v>
      </c>
      <c r="B41" s="4" t="s">
        <v>3759</v>
      </c>
      <c r="C41" s="8" t="s">
        <v>3861</v>
      </c>
      <c r="D41" s="89">
        <f>+E41+F41+G41+H41</f>
        <v>2350</v>
      </c>
      <c r="E41" s="4">
        <v>930</v>
      </c>
      <c r="F41" s="4">
        <v>500</v>
      </c>
      <c r="G41" s="4">
        <v>440</v>
      </c>
      <c r="H41" s="4">
        <v>480</v>
      </c>
      <c r="I41" s="4" t="s">
        <v>1974</v>
      </c>
      <c r="J41" s="17">
        <v>0</v>
      </c>
      <c r="K41" s="17">
        <f>+(E41+F41+G41+H41)*J41</f>
        <v>0</v>
      </c>
      <c r="L41" s="17">
        <v>0</v>
      </c>
      <c r="M41" s="17">
        <f>+(+E41+F41+G41+H41)*L41</f>
        <v>0</v>
      </c>
      <c r="N41" s="17">
        <f>+K41+M41</f>
        <v>0</v>
      </c>
    </row>
    <row r="42" spans="1:14" ht="25.5">
      <c r="A42" s="20">
        <v>30</v>
      </c>
      <c r="B42" s="20" t="s">
        <v>3759</v>
      </c>
      <c r="C42" s="99" t="s">
        <v>1970</v>
      </c>
      <c r="D42" s="75">
        <f>+E42+F42+G42+H42</f>
        <v>900</v>
      </c>
      <c r="E42" s="20">
        <v>360</v>
      </c>
      <c r="F42" s="20">
        <v>180</v>
      </c>
      <c r="G42" s="20">
        <v>160</v>
      </c>
      <c r="H42" s="20">
        <v>200</v>
      </c>
      <c r="I42" s="20" t="s">
        <v>1974</v>
      </c>
      <c r="J42" s="58">
        <v>0</v>
      </c>
      <c r="K42" s="58">
        <f>+(E42+F42+G42+H42)*J42</f>
        <v>0</v>
      </c>
      <c r="L42" s="58">
        <v>0</v>
      </c>
      <c r="M42" s="58">
        <f>+(+E42+F42+G42+H42)*L42</f>
        <v>0</v>
      </c>
      <c r="N42" s="58">
        <f>+K42+M42</f>
        <v>0</v>
      </c>
    </row>
    <row r="43" spans="1:14" ht="15">
      <c r="A43" s="48"/>
      <c r="B43" s="49"/>
      <c r="C43" s="2" t="s">
        <v>3864</v>
      </c>
      <c r="E43" s="48"/>
      <c r="F43" s="48"/>
      <c r="G43" s="48"/>
      <c r="H43" s="48"/>
      <c r="I43" s="48"/>
      <c r="J43" s="59"/>
      <c r="K43" s="59">
        <f>SUM(K11:K42)</f>
        <v>0</v>
      </c>
      <c r="L43" s="59"/>
      <c r="M43" s="59">
        <f>SUM(M11:M42)</f>
        <v>0</v>
      </c>
      <c r="N43" s="59">
        <f>SUM(N11:N42)</f>
        <v>0</v>
      </c>
    </row>
    <row r="44" spans="2:13" ht="15">
      <c r="B44" s="4"/>
      <c r="J44" s="1"/>
      <c r="L44" s="11"/>
      <c r="M44" s="11"/>
    </row>
    <row r="45" spans="2:13" ht="15">
      <c r="B45" s="4"/>
      <c r="C45" s="23" t="s">
        <v>3798</v>
      </c>
      <c r="D45" s="23"/>
      <c r="J45" s="1"/>
      <c r="L45" s="11"/>
      <c r="M45" s="11"/>
    </row>
    <row r="46" spans="1:14" ht="15">
      <c r="A46" s="48">
        <v>31</v>
      </c>
      <c r="B46" s="4" t="s">
        <v>3759</v>
      </c>
      <c r="C46" s="26" t="s">
        <v>3792</v>
      </c>
      <c r="D46" s="89">
        <f>+E46+F46+G46+H46</f>
        <v>10</v>
      </c>
      <c r="E46" s="1">
        <v>4</v>
      </c>
      <c r="F46" s="1">
        <v>2</v>
      </c>
      <c r="G46" s="1">
        <v>2</v>
      </c>
      <c r="H46" s="1">
        <v>2</v>
      </c>
      <c r="I46" s="1" t="s">
        <v>1974</v>
      </c>
      <c r="J46" s="1"/>
      <c r="L46" s="1">
        <v>0</v>
      </c>
      <c r="M46" s="11">
        <f>+(+E46+F46+G46+H46)*L46</f>
        <v>0</v>
      </c>
      <c r="N46" s="11">
        <f>+K46+M46</f>
        <v>0</v>
      </c>
    </row>
    <row r="47" spans="1:14" ht="15">
      <c r="A47" s="48">
        <v>32</v>
      </c>
      <c r="B47" s="4" t="s">
        <v>3759</v>
      </c>
      <c r="C47" s="26" t="s">
        <v>3793</v>
      </c>
      <c r="D47" s="89">
        <f>+E47+F47+G47+H47</f>
        <v>12</v>
      </c>
      <c r="E47" s="1">
        <v>6</v>
      </c>
      <c r="F47" s="1">
        <v>2</v>
      </c>
      <c r="G47" s="1">
        <v>2</v>
      </c>
      <c r="H47" s="1">
        <v>2</v>
      </c>
      <c r="I47" s="1" t="s">
        <v>1974</v>
      </c>
      <c r="J47" s="1"/>
      <c r="L47" s="1">
        <v>0</v>
      </c>
      <c r="M47" s="11">
        <f>+(+E47+F47+G47+H47)*L47</f>
        <v>0</v>
      </c>
      <c r="N47" s="11">
        <f>+K47+M47</f>
        <v>0</v>
      </c>
    </row>
    <row r="48" spans="1:14" ht="15">
      <c r="A48" s="48">
        <v>34</v>
      </c>
      <c r="B48" s="4" t="s">
        <v>3759</v>
      </c>
      <c r="C48" s="26" t="s">
        <v>3795</v>
      </c>
      <c r="D48" s="89">
        <f>+E48+F48+G48+H48</f>
        <v>1.0999999999999999</v>
      </c>
      <c r="E48" s="1">
        <v>0.5</v>
      </c>
      <c r="F48" s="1">
        <v>0.2</v>
      </c>
      <c r="G48" s="1">
        <v>0.2</v>
      </c>
      <c r="H48" s="1">
        <v>0.2</v>
      </c>
      <c r="I48" s="1" t="s">
        <v>3779</v>
      </c>
      <c r="J48" s="1"/>
      <c r="L48" s="1">
        <v>0</v>
      </c>
      <c r="M48" s="11">
        <f>+(+E48+F48+G48+H48)*L48</f>
        <v>0</v>
      </c>
      <c r="N48" s="11">
        <f>+K48+M48</f>
        <v>0</v>
      </c>
    </row>
    <row r="49" spans="1:14" ht="15">
      <c r="A49" s="44">
        <v>37</v>
      </c>
      <c r="B49" s="20" t="s">
        <v>3759</v>
      </c>
      <c r="C49" s="47" t="s">
        <v>3797</v>
      </c>
      <c r="D49" s="75">
        <f>+E49+F49+G49+H49</f>
        <v>165</v>
      </c>
      <c r="E49" s="44">
        <v>84</v>
      </c>
      <c r="F49" s="44">
        <v>25</v>
      </c>
      <c r="G49" s="44">
        <v>25</v>
      </c>
      <c r="H49" s="44">
        <v>31</v>
      </c>
      <c r="I49" s="44" t="s">
        <v>1973</v>
      </c>
      <c r="J49" s="44"/>
      <c r="K49" s="46"/>
      <c r="L49" s="44">
        <v>0</v>
      </c>
      <c r="M49" s="45">
        <f>+(+E49+F49+G49+H49)*L49</f>
        <v>0</v>
      </c>
      <c r="N49" s="45">
        <f>+K49+M49</f>
        <v>0</v>
      </c>
    </row>
    <row r="50" spans="3:14" ht="15">
      <c r="C50" s="2" t="s">
        <v>3807</v>
      </c>
      <c r="M50" s="11">
        <f>SUM(M46:M49)</f>
        <v>0</v>
      </c>
      <c r="N50" s="11">
        <f>+K50+M50</f>
        <v>0</v>
      </c>
    </row>
    <row r="53" ht="15">
      <c r="M53" s="11"/>
    </row>
  </sheetData>
  <mergeCells count="2">
    <mergeCell ref="A3:N3"/>
    <mergeCell ref="A5:N5"/>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55" r:id="rId1"/>
  <headerFooter scaleWithDoc="0" alignWithMargins="0">
    <oddFooter>&amp;LStránka &amp;P&amp;R&amp;A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N32"/>
  <sheetViews>
    <sheetView workbookViewId="0" topLeftCell="A1">
      <selection activeCell="L29" sqref="L29"/>
    </sheetView>
  </sheetViews>
  <sheetFormatPr defaultColWidth="8.8515625" defaultRowHeight="15"/>
  <cols>
    <col min="1" max="2" width="8.8515625" style="1" customWidth="1"/>
    <col min="3" max="3" width="46.28125" style="2" customWidth="1"/>
    <col min="4" max="4" width="8.28125" style="2" customWidth="1"/>
    <col min="5" max="5" width="8.00390625" style="1" customWidth="1"/>
    <col min="6" max="6" width="7.57421875" style="1" customWidth="1"/>
    <col min="7" max="7" width="7.28125" style="1" customWidth="1"/>
    <col min="8" max="8" width="7.421875" style="1" customWidth="1"/>
    <col min="9" max="9" width="6.7109375" style="1" customWidth="1"/>
    <col min="10" max="10" width="14.7109375" style="3" customWidth="1"/>
    <col min="11" max="11" width="12.57421875" style="3" customWidth="1"/>
    <col min="12" max="12" width="11.00390625" style="3" customWidth="1"/>
    <col min="13" max="13" width="11.421875" style="3" customWidth="1"/>
    <col min="14" max="14" width="12.7109375" style="3" customWidth="1"/>
    <col min="15" max="15" width="3.28125" style="3" customWidth="1"/>
    <col min="16" max="16384" width="8.8515625" style="3" customWidth="1"/>
  </cols>
  <sheetData>
    <row r="2" ht="18">
      <c r="C2" s="564" t="s">
        <v>2341</v>
      </c>
    </row>
    <row r="3" spans="1:14" ht="30.75" customHeight="1">
      <c r="A3" s="966" t="s">
        <v>3857</v>
      </c>
      <c r="B3" s="966"/>
      <c r="C3" s="966"/>
      <c r="D3" s="966"/>
      <c r="E3" s="966"/>
      <c r="F3" s="966"/>
      <c r="G3" s="966"/>
      <c r="H3" s="966"/>
      <c r="I3" s="966"/>
      <c r="J3" s="966"/>
      <c r="K3" s="966"/>
      <c r="L3" s="966"/>
      <c r="M3" s="966"/>
      <c r="N3" s="966"/>
    </row>
    <row r="4" ht="18">
      <c r="C4" s="564"/>
    </row>
    <row r="5" spans="1:14" ht="18" customHeight="1">
      <c r="A5" s="967" t="s">
        <v>3860</v>
      </c>
      <c r="B5" s="967"/>
      <c r="C5" s="967"/>
      <c r="D5" s="967"/>
      <c r="E5" s="967"/>
      <c r="F5" s="967"/>
      <c r="G5" s="967"/>
      <c r="H5" s="967"/>
      <c r="I5" s="967"/>
      <c r="J5" s="967"/>
      <c r="K5" s="967"/>
      <c r="L5" s="967"/>
      <c r="M5" s="967"/>
      <c r="N5" s="967"/>
    </row>
    <row r="6" spans="3:14" ht="18" customHeight="1">
      <c r="C6" s="1"/>
      <c r="D6" s="1"/>
      <c r="J6" s="1"/>
      <c r="K6" s="1"/>
      <c r="L6" s="1"/>
      <c r="M6" s="1"/>
      <c r="N6" s="1"/>
    </row>
    <row r="7" spans="3:4" ht="15">
      <c r="C7" s="27" t="s">
        <v>3799</v>
      </c>
      <c r="D7" s="27"/>
    </row>
    <row r="9" spans="1:14" ht="38.25">
      <c r="A9" s="92" t="s">
        <v>3760</v>
      </c>
      <c r="B9" s="92" t="s">
        <v>3758</v>
      </c>
      <c r="C9" s="43" t="s">
        <v>1946</v>
      </c>
      <c r="D9" s="92" t="s">
        <v>3847</v>
      </c>
      <c r="E9" s="92" t="s">
        <v>3848</v>
      </c>
      <c r="F9" s="92" t="s">
        <v>3849</v>
      </c>
      <c r="G9" s="92" t="s">
        <v>3850</v>
      </c>
      <c r="H9" s="92" t="s">
        <v>3851</v>
      </c>
      <c r="I9" s="92" t="s">
        <v>1972</v>
      </c>
      <c r="J9" s="92" t="s">
        <v>1950</v>
      </c>
      <c r="K9" s="92" t="s">
        <v>1949</v>
      </c>
      <c r="L9" s="92" t="s">
        <v>1978</v>
      </c>
      <c r="M9" s="92" t="s">
        <v>1979</v>
      </c>
      <c r="N9" s="92" t="s">
        <v>1980</v>
      </c>
    </row>
    <row r="10" spans="1:14" ht="15">
      <c r="A10" s="4"/>
      <c r="B10" s="4"/>
      <c r="C10" s="8"/>
      <c r="D10" s="8"/>
      <c r="E10" s="9"/>
      <c r="F10" s="9"/>
      <c r="G10" s="9"/>
      <c r="H10" s="9"/>
      <c r="I10" s="9"/>
      <c r="J10" s="8"/>
      <c r="K10" s="10"/>
      <c r="L10" s="10"/>
      <c r="M10" s="10"/>
      <c r="N10" s="10"/>
    </row>
    <row r="11" spans="1:14" ht="25.5">
      <c r="A11" s="4">
        <v>1</v>
      </c>
      <c r="B11" s="4" t="s">
        <v>3759</v>
      </c>
      <c r="C11" s="24" t="s">
        <v>3773</v>
      </c>
      <c r="D11" s="89">
        <f>+E11+F11+G11+H11</f>
        <v>1</v>
      </c>
      <c r="E11" s="4">
        <v>1</v>
      </c>
      <c r="F11" s="4"/>
      <c r="G11" s="4"/>
      <c r="H11" s="4"/>
      <c r="I11" s="4" t="s">
        <v>1973</v>
      </c>
      <c r="J11" s="17">
        <v>0</v>
      </c>
      <c r="K11" s="17">
        <f aca="true" t="shared" si="0" ref="K11:K20">+(E11+F11+G11+H11)*J11</f>
        <v>0</v>
      </c>
      <c r="L11" s="81">
        <v>0</v>
      </c>
      <c r="M11" s="17">
        <f aca="true" t="shared" si="1" ref="M11:M20">+(+E11+F11+G11+H11)*L11</f>
        <v>0</v>
      </c>
      <c r="N11" s="17">
        <f aca="true" t="shared" si="2" ref="N11:N20">+K11+M11</f>
        <v>0</v>
      </c>
    </row>
    <row r="12" spans="1:14" ht="15">
      <c r="A12" s="4">
        <v>2</v>
      </c>
      <c r="B12" s="4" t="s">
        <v>3759</v>
      </c>
      <c r="C12" s="24" t="s">
        <v>3769</v>
      </c>
      <c r="D12" s="89">
        <f aca="true" t="shared" si="3" ref="D12:D24">+E12+F12+G12+H12</f>
        <v>2</v>
      </c>
      <c r="E12" s="4">
        <v>2</v>
      </c>
      <c r="F12" s="4"/>
      <c r="G12" s="4"/>
      <c r="H12" s="4"/>
      <c r="I12" s="4" t="s">
        <v>1973</v>
      </c>
      <c r="J12" s="11">
        <v>0</v>
      </c>
      <c r="K12" s="11">
        <f t="shared" si="0"/>
        <v>0</v>
      </c>
      <c r="L12" s="81">
        <v>0</v>
      </c>
      <c r="M12" s="11">
        <f t="shared" si="1"/>
        <v>0</v>
      </c>
      <c r="N12" s="11">
        <f t="shared" si="2"/>
        <v>0</v>
      </c>
    </row>
    <row r="13" spans="1:14" ht="15">
      <c r="A13" s="4">
        <v>3</v>
      </c>
      <c r="B13" s="4" t="s">
        <v>3759</v>
      </c>
      <c r="C13" s="24" t="s">
        <v>3770</v>
      </c>
      <c r="D13" s="89">
        <f t="shared" si="3"/>
        <v>1</v>
      </c>
      <c r="E13" s="4">
        <v>1</v>
      </c>
      <c r="F13" s="4"/>
      <c r="G13" s="4"/>
      <c r="H13" s="4"/>
      <c r="I13" s="4" t="s">
        <v>1973</v>
      </c>
      <c r="J13" s="11">
        <v>0</v>
      </c>
      <c r="K13" s="11">
        <f t="shared" si="0"/>
        <v>0</v>
      </c>
      <c r="L13" s="81">
        <v>0</v>
      </c>
      <c r="M13" s="11">
        <f t="shared" si="1"/>
        <v>0</v>
      </c>
      <c r="N13" s="11">
        <f t="shared" si="2"/>
        <v>0</v>
      </c>
    </row>
    <row r="14" spans="1:14" ht="15">
      <c r="A14" s="4">
        <v>4</v>
      </c>
      <c r="B14" s="4" t="s">
        <v>3759</v>
      </c>
      <c r="C14" s="24" t="s">
        <v>3771</v>
      </c>
      <c r="D14" s="89">
        <f t="shared" si="3"/>
        <v>1</v>
      </c>
      <c r="E14" s="4">
        <v>1</v>
      </c>
      <c r="F14" s="4"/>
      <c r="G14" s="4"/>
      <c r="H14" s="4"/>
      <c r="I14" s="4" t="s">
        <v>1973</v>
      </c>
      <c r="J14" s="11">
        <v>0</v>
      </c>
      <c r="K14" s="11">
        <f t="shared" si="0"/>
        <v>0</v>
      </c>
      <c r="L14" s="81">
        <v>0</v>
      </c>
      <c r="M14" s="11">
        <f t="shared" si="1"/>
        <v>0</v>
      </c>
      <c r="N14" s="11">
        <f t="shared" si="2"/>
        <v>0</v>
      </c>
    </row>
    <row r="15" spans="1:14" ht="15">
      <c r="A15" s="4">
        <v>5</v>
      </c>
      <c r="B15" s="4" t="s">
        <v>3759</v>
      </c>
      <c r="C15" s="24" t="s">
        <v>3840</v>
      </c>
      <c r="D15" s="89">
        <f t="shared" si="3"/>
        <v>1</v>
      </c>
      <c r="E15" s="4">
        <v>1</v>
      </c>
      <c r="F15" s="4"/>
      <c r="G15" s="4"/>
      <c r="H15" s="4"/>
      <c r="I15" s="4" t="s">
        <v>1973</v>
      </c>
      <c r="J15" s="11">
        <v>0</v>
      </c>
      <c r="K15" s="11">
        <f t="shared" si="0"/>
        <v>0</v>
      </c>
      <c r="L15" s="81">
        <v>0</v>
      </c>
      <c r="M15" s="11">
        <f t="shared" si="1"/>
        <v>0</v>
      </c>
      <c r="N15" s="11">
        <f t="shared" si="2"/>
        <v>0</v>
      </c>
    </row>
    <row r="16" spans="1:14" ht="38.25">
      <c r="A16" s="4">
        <v>6</v>
      </c>
      <c r="B16" s="4" t="s">
        <v>3759</v>
      </c>
      <c r="C16" s="24" t="s">
        <v>3767</v>
      </c>
      <c r="D16" s="89">
        <f t="shared" si="3"/>
        <v>11</v>
      </c>
      <c r="E16" s="4">
        <v>5</v>
      </c>
      <c r="F16" s="4">
        <v>2</v>
      </c>
      <c r="G16" s="4">
        <v>2</v>
      </c>
      <c r="H16" s="4">
        <v>2</v>
      </c>
      <c r="I16" s="4" t="s">
        <v>1973</v>
      </c>
      <c r="J16" s="17">
        <v>0</v>
      </c>
      <c r="K16" s="17">
        <f t="shared" si="0"/>
        <v>0</v>
      </c>
      <c r="L16" s="81">
        <v>0</v>
      </c>
      <c r="M16" s="17">
        <f t="shared" si="1"/>
        <v>0</v>
      </c>
      <c r="N16" s="17">
        <f t="shared" si="2"/>
        <v>0</v>
      </c>
    </row>
    <row r="17" spans="1:14" ht="38.25">
      <c r="A17" s="4">
        <v>7</v>
      </c>
      <c r="B17" s="4" t="s">
        <v>3759</v>
      </c>
      <c r="C17" s="2" t="s">
        <v>3768</v>
      </c>
      <c r="D17" s="89">
        <f t="shared" si="3"/>
        <v>5</v>
      </c>
      <c r="E17" s="4">
        <v>3</v>
      </c>
      <c r="F17" s="4">
        <v>2</v>
      </c>
      <c r="G17" s="4"/>
      <c r="H17" s="4"/>
      <c r="I17" s="4" t="s">
        <v>1973</v>
      </c>
      <c r="J17" s="17">
        <v>0</v>
      </c>
      <c r="K17" s="17">
        <f t="shared" si="0"/>
        <v>0</v>
      </c>
      <c r="L17" s="81">
        <v>0</v>
      </c>
      <c r="M17" s="17">
        <f t="shared" si="1"/>
        <v>0</v>
      </c>
      <c r="N17" s="17">
        <f t="shared" si="2"/>
        <v>0</v>
      </c>
    </row>
    <row r="18" spans="1:14" ht="38.25">
      <c r="A18" s="4">
        <v>8</v>
      </c>
      <c r="B18" s="4" t="s">
        <v>3759</v>
      </c>
      <c r="C18" s="2" t="s">
        <v>3828</v>
      </c>
      <c r="D18" s="89">
        <f t="shared" si="3"/>
        <v>1</v>
      </c>
      <c r="E18" s="4">
        <v>1</v>
      </c>
      <c r="F18" s="4"/>
      <c r="G18" s="4"/>
      <c r="H18" s="4"/>
      <c r="I18" s="4" t="s">
        <v>1973</v>
      </c>
      <c r="J18" s="17">
        <v>0</v>
      </c>
      <c r="K18" s="17">
        <f t="shared" si="0"/>
        <v>0</v>
      </c>
      <c r="L18" s="81">
        <v>0</v>
      </c>
      <c r="M18" s="17">
        <f t="shared" si="1"/>
        <v>0</v>
      </c>
      <c r="N18" s="17">
        <f t="shared" si="2"/>
        <v>0</v>
      </c>
    </row>
    <row r="19" spans="1:14" ht="15">
      <c r="A19" s="4">
        <v>9</v>
      </c>
      <c r="B19" s="4" t="s">
        <v>3759</v>
      </c>
      <c r="C19" s="2" t="s">
        <v>3829</v>
      </c>
      <c r="D19" s="89">
        <f t="shared" si="3"/>
        <v>2</v>
      </c>
      <c r="E19" s="1">
        <v>2</v>
      </c>
      <c r="I19" s="1" t="s">
        <v>1973</v>
      </c>
      <c r="J19" s="11">
        <v>0</v>
      </c>
      <c r="K19" s="11">
        <f t="shared" si="0"/>
        <v>0</v>
      </c>
      <c r="L19" s="81">
        <v>0</v>
      </c>
      <c r="M19" s="11">
        <f t="shared" si="1"/>
        <v>0</v>
      </c>
      <c r="N19" s="11">
        <f t="shared" si="2"/>
        <v>0</v>
      </c>
    </row>
    <row r="20" spans="1:14" ht="15">
      <c r="A20" s="49">
        <v>10</v>
      </c>
      <c r="B20" s="49" t="s">
        <v>3759</v>
      </c>
      <c r="C20" s="94" t="s">
        <v>3772</v>
      </c>
      <c r="D20" s="95">
        <f t="shared" si="3"/>
        <v>2</v>
      </c>
      <c r="E20" s="48"/>
      <c r="F20" s="48">
        <v>1</v>
      </c>
      <c r="G20" s="48"/>
      <c r="H20" s="48">
        <v>1</v>
      </c>
      <c r="I20" s="48" t="s">
        <v>1973</v>
      </c>
      <c r="J20" s="50">
        <v>0</v>
      </c>
      <c r="K20" s="50">
        <f t="shared" si="0"/>
        <v>0</v>
      </c>
      <c r="L20" s="96">
        <v>0</v>
      </c>
      <c r="M20" s="50">
        <f t="shared" si="1"/>
        <v>0</v>
      </c>
      <c r="N20" s="50">
        <f t="shared" si="2"/>
        <v>0</v>
      </c>
    </row>
    <row r="21" spans="1:14" ht="15">
      <c r="A21" s="4"/>
      <c r="B21" s="4"/>
      <c r="C21" s="12"/>
      <c r="D21" s="89"/>
      <c r="E21" s="15"/>
      <c r="F21" s="15"/>
      <c r="G21" s="15"/>
      <c r="H21" s="15"/>
      <c r="I21" s="15"/>
      <c r="J21" s="11"/>
      <c r="K21" s="11"/>
      <c r="L21" s="81"/>
      <c r="M21" s="11"/>
      <c r="N21" s="11"/>
    </row>
    <row r="22" spans="1:14" ht="15">
      <c r="A22" s="4"/>
      <c r="B22" s="4"/>
      <c r="C22" s="12" t="s">
        <v>3852</v>
      </c>
      <c r="D22" s="89"/>
      <c r="E22" s="15"/>
      <c r="F22" s="15"/>
      <c r="G22" s="15"/>
      <c r="H22" s="15"/>
      <c r="I22" s="15"/>
      <c r="J22" s="11"/>
      <c r="K22" s="11"/>
      <c r="L22" s="81"/>
      <c r="M22" s="11"/>
      <c r="N22" s="11"/>
    </row>
    <row r="23" spans="1:14" ht="15">
      <c r="A23" s="4">
        <v>11</v>
      </c>
      <c r="B23" s="49" t="s">
        <v>3759</v>
      </c>
      <c r="C23" s="94" t="s">
        <v>3776</v>
      </c>
      <c r="D23" s="95">
        <f>+E23+F23+G23+H23</f>
        <v>1280</v>
      </c>
      <c r="E23" s="9">
        <v>640</v>
      </c>
      <c r="F23" s="9">
        <v>320</v>
      </c>
      <c r="G23" s="9">
        <v>160</v>
      </c>
      <c r="H23" s="9">
        <v>160</v>
      </c>
      <c r="I23" s="9" t="s">
        <v>1974</v>
      </c>
      <c r="J23" s="50">
        <v>0</v>
      </c>
      <c r="K23" s="50">
        <f>+(E23+F23+G23+H23)*J23</f>
        <v>0</v>
      </c>
      <c r="L23" s="96">
        <v>0</v>
      </c>
      <c r="M23" s="50">
        <f>+(+E23+F23+G23+H23)*L23</f>
        <v>0</v>
      </c>
      <c r="N23" s="50">
        <f>+K23+M23</f>
        <v>0</v>
      </c>
    </row>
    <row r="24" spans="1:14" ht="25.5">
      <c r="A24" s="20">
        <v>12</v>
      </c>
      <c r="B24" s="20" t="s">
        <v>3759</v>
      </c>
      <c r="C24" s="56" t="s">
        <v>3861</v>
      </c>
      <c r="D24" s="75">
        <f t="shared" si="3"/>
        <v>260</v>
      </c>
      <c r="E24" s="44">
        <v>120</v>
      </c>
      <c r="F24" s="44">
        <v>60</v>
      </c>
      <c r="G24" s="44">
        <v>40</v>
      </c>
      <c r="H24" s="44">
        <v>40</v>
      </c>
      <c r="I24" s="44" t="s">
        <v>1974</v>
      </c>
      <c r="J24" s="45">
        <v>0</v>
      </c>
      <c r="K24" s="45">
        <f>+(E24+F24+G24+H24)*J24</f>
        <v>0</v>
      </c>
      <c r="L24" s="85">
        <v>0</v>
      </c>
      <c r="M24" s="45">
        <f>+(+E24+F24+G24+H24)*L24</f>
        <v>0</v>
      </c>
      <c r="N24" s="45">
        <f>+K24+M24</f>
        <v>0</v>
      </c>
    </row>
    <row r="25" spans="1:14" ht="15">
      <c r="A25" s="4"/>
      <c r="B25" s="4"/>
      <c r="C25" s="2" t="s">
        <v>3864</v>
      </c>
      <c r="D25" s="89"/>
      <c r="J25" s="11"/>
      <c r="K25" s="11">
        <f>SUM(K11:K24)</f>
        <v>0</v>
      </c>
      <c r="M25" s="11">
        <f>SUM(M11:M24)</f>
        <v>0</v>
      </c>
      <c r="N25" s="11">
        <f>SUM(N11:N24)</f>
        <v>0</v>
      </c>
    </row>
    <row r="26" spans="2:13" ht="15">
      <c r="B26" s="4"/>
      <c r="D26" s="89"/>
      <c r="J26" s="1"/>
      <c r="L26" s="11"/>
      <c r="M26" s="11"/>
    </row>
    <row r="27" spans="2:13" ht="15">
      <c r="B27" s="4"/>
      <c r="C27" s="23" t="s">
        <v>3798</v>
      </c>
      <c r="D27" s="90"/>
      <c r="J27" s="1"/>
      <c r="L27" s="11"/>
      <c r="M27" s="11"/>
    </row>
    <row r="28" spans="1:14" ht="15">
      <c r="A28" s="44">
        <v>28</v>
      </c>
      <c r="B28" s="20" t="s">
        <v>3759</v>
      </c>
      <c r="C28" s="47" t="s">
        <v>3797</v>
      </c>
      <c r="D28" s="91"/>
      <c r="E28" s="44">
        <v>19</v>
      </c>
      <c r="F28" s="44"/>
      <c r="G28" s="44"/>
      <c r="H28" s="44"/>
      <c r="I28" s="44" t="s">
        <v>1973</v>
      </c>
      <c r="J28" s="44"/>
      <c r="K28" s="46"/>
      <c r="L28" s="44">
        <v>0</v>
      </c>
      <c r="M28" s="45">
        <f>+(+E28+F28+G28+H28)*L28</f>
        <v>0</v>
      </c>
      <c r="N28" s="45">
        <f>+K28+M28</f>
        <v>0</v>
      </c>
    </row>
    <row r="29" spans="3:14" ht="15">
      <c r="C29" s="2" t="s">
        <v>3807</v>
      </c>
      <c r="M29" s="11">
        <f>SUM(M28:M28)</f>
        <v>0</v>
      </c>
      <c r="N29" s="3">
        <f>+K29+M29</f>
        <v>0</v>
      </c>
    </row>
    <row r="32" ht="15">
      <c r="M32" s="11"/>
    </row>
  </sheetData>
  <mergeCells count="2">
    <mergeCell ref="A3:N3"/>
    <mergeCell ref="A5:N5"/>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52" r:id="rId1"/>
  <headerFooter scaleWithDoc="0" alignWithMargins="0">
    <oddFooter>&amp;LStránka &amp;P&amp;R&amp;A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O119"/>
  <sheetViews>
    <sheetView workbookViewId="0" topLeftCell="A100">
      <selection activeCell="L34" sqref="L34"/>
    </sheetView>
  </sheetViews>
  <sheetFormatPr defaultColWidth="8.8515625" defaultRowHeight="15"/>
  <cols>
    <col min="1" max="1" width="6.00390625" style="1" customWidth="1"/>
    <col min="2" max="2" width="7.7109375" style="1" customWidth="1"/>
    <col min="3" max="3" width="43.7109375" style="2" customWidth="1"/>
    <col min="4" max="4" width="8.140625" style="2" customWidth="1"/>
    <col min="5" max="8" width="8.140625" style="1" customWidth="1"/>
    <col min="9" max="9" width="6.7109375" style="1" customWidth="1"/>
    <col min="10" max="10" width="9.7109375" style="3" customWidth="1"/>
    <col min="11" max="11" width="12.57421875" style="3" customWidth="1"/>
    <col min="12" max="12" width="11.00390625" style="3" customWidth="1"/>
    <col min="13" max="13" width="12.8515625" style="3" customWidth="1"/>
    <col min="14" max="14" width="12.7109375" style="3" customWidth="1"/>
    <col min="15" max="15" width="3.28125" style="3" customWidth="1"/>
    <col min="16" max="16384" width="8.8515625" style="3" customWidth="1"/>
  </cols>
  <sheetData>
    <row r="2" ht="18">
      <c r="C2" s="564" t="s">
        <v>2341</v>
      </c>
    </row>
    <row r="3" spans="1:14" ht="37.5" customHeight="1">
      <c r="A3" s="965" t="s">
        <v>3857</v>
      </c>
      <c r="B3" s="965"/>
      <c r="C3" s="965"/>
      <c r="D3" s="965"/>
      <c r="E3" s="965"/>
      <c r="F3" s="965"/>
      <c r="G3" s="965"/>
      <c r="H3" s="965"/>
      <c r="I3" s="965"/>
      <c r="J3" s="965"/>
      <c r="K3" s="965"/>
      <c r="L3" s="965"/>
      <c r="M3" s="965"/>
      <c r="N3" s="965"/>
    </row>
    <row r="4" spans="3:12" ht="15">
      <c r="C4" s="763"/>
      <c r="D4" s="763"/>
      <c r="E4" s="764"/>
      <c r="F4" s="764"/>
      <c r="G4" s="764"/>
      <c r="H4" s="764"/>
      <c r="I4" s="764"/>
      <c r="J4" s="765"/>
      <c r="K4" s="765"/>
      <c r="L4" s="765"/>
    </row>
    <row r="5" spans="1:14" ht="15" customHeight="1">
      <c r="A5" s="965" t="s">
        <v>3860</v>
      </c>
      <c r="B5" s="965"/>
      <c r="C5" s="965"/>
      <c r="D5" s="965"/>
      <c r="E5" s="965"/>
      <c r="F5" s="965"/>
      <c r="G5" s="965"/>
      <c r="H5" s="965"/>
      <c r="I5" s="965"/>
      <c r="J5" s="965"/>
      <c r="K5" s="965"/>
      <c r="L5" s="965"/>
      <c r="M5" s="965"/>
      <c r="N5" s="965"/>
    </row>
    <row r="7" ht="15">
      <c r="C7" s="2" t="s">
        <v>3757</v>
      </c>
    </row>
    <row r="9" spans="1:14" s="93" customFormat="1" ht="38.25">
      <c r="A9" s="92" t="s">
        <v>3856</v>
      </c>
      <c r="B9" s="92" t="s">
        <v>3758</v>
      </c>
      <c r="C9" s="43" t="s">
        <v>1946</v>
      </c>
      <c r="D9" s="92" t="s">
        <v>3847</v>
      </c>
      <c r="E9" s="92" t="s">
        <v>3848</v>
      </c>
      <c r="F9" s="92" t="s">
        <v>3849</v>
      </c>
      <c r="G9" s="92" t="s">
        <v>3850</v>
      </c>
      <c r="H9" s="92" t="s">
        <v>3851</v>
      </c>
      <c r="I9" s="92" t="s">
        <v>1972</v>
      </c>
      <c r="J9" s="92" t="s">
        <v>1950</v>
      </c>
      <c r="K9" s="92" t="s">
        <v>1949</v>
      </c>
      <c r="L9" s="92" t="s">
        <v>1978</v>
      </c>
      <c r="M9" s="92" t="s">
        <v>1979</v>
      </c>
      <c r="N9" s="92" t="s">
        <v>1980</v>
      </c>
    </row>
    <row r="10" spans="1:14" ht="15">
      <c r="A10" s="4"/>
      <c r="B10" s="4"/>
      <c r="C10" s="13"/>
      <c r="D10" s="13"/>
      <c r="J10" s="11"/>
      <c r="K10" s="11"/>
      <c r="N10" s="11"/>
    </row>
    <row r="11" spans="1:14" ht="15">
      <c r="A11" s="4"/>
      <c r="B11" s="4"/>
      <c r="C11" s="13" t="s">
        <v>1988</v>
      </c>
      <c r="D11" s="13"/>
      <c r="J11" s="11"/>
      <c r="K11" s="11"/>
      <c r="N11" s="11"/>
    </row>
    <row r="12" spans="1:14" ht="15">
      <c r="A12" s="4"/>
      <c r="B12" s="4"/>
      <c r="C12" s="13"/>
      <c r="D12" s="13"/>
      <c r="J12" s="11"/>
      <c r="K12" s="11"/>
      <c r="N12" s="11"/>
    </row>
    <row r="13" spans="1:14" ht="72">
      <c r="A13" s="4">
        <v>1</v>
      </c>
      <c r="B13" s="4" t="s">
        <v>3759</v>
      </c>
      <c r="C13" s="21" t="s">
        <v>1989</v>
      </c>
      <c r="D13" s="76">
        <f>+E13+F13+G13+H13</f>
        <v>1</v>
      </c>
      <c r="E13" s="4">
        <v>1</v>
      </c>
      <c r="F13" s="4"/>
      <c r="G13" s="4"/>
      <c r="H13" s="4"/>
      <c r="I13" s="4" t="s">
        <v>1973</v>
      </c>
      <c r="J13" s="17">
        <v>0</v>
      </c>
      <c r="K13" s="17">
        <f aca="true" t="shared" si="0" ref="K13:K26">+(E13+F13+G13+H13)*J13</f>
        <v>0</v>
      </c>
      <c r="L13" s="17">
        <v>0</v>
      </c>
      <c r="M13" s="17">
        <f aca="true" t="shared" si="1" ref="M13:M26">+(+E13+F13+G13+H13)*L13</f>
        <v>0</v>
      </c>
      <c r="N13" s="17">
        <f aca="true" t="shared" si="2" ref="N13:N26">+K13+M13</f>
        <v>0</v>
      </c>
    </row>
    <row r="14" spans="1:14" ht="15">
      <c r="A14" s="4">
        <v>2</v>
      </c>
      <c r="B14" s="4" t="s">
        <v>3759</v>
      </c>
      <c r="C14" s="22" t="s">
        <v>1990</v>
      </c>
      <c r="D14" s="76">
        <f aca="true" t="shared" si="3" ref="D14:D26">+E14+F14+G14+H14</f>
        <v>1</v>
      </c>
      <c r="E14" s="1">
        <v>1</v>
      </c>
      <c r="I14" s="1" t="s">
        <v>1973</v>
      </c>
      <c r="J14" s="11">
        <v>0</v>
      </c>
      <c r="K14" s="17">
        <f t="shared" si="0"/>
        <v>0</v>
      </c>
      <c r="L14" s="11">
        <v>0</v>
      </c>
      <c r="M14" s="11">
        <f t="shared" si="1"/>
        <v>0</v>
      </c>
      <c r="N14" s="11">
        <f t="shared" si="2"/>
        <v>0</v>
      </c>
    </row>
    <row r="15" spans="1:14" ht="15">
      <c r="A15" s="4">
        <v>3</v>
      </c>
      <c r="B15" s="4" t="s">
        <v>3759</v>
      </c>
      <c r="C15" s="22" t="s">
        <v>1991</v>
      </c>
      <c r="D15" s="76">
        <f t="shared" si="3"/>
        <v>1</v>
      </c>
      <c r="E15" s="1">
        <v>1</v>
      </c>
      <c r="I15" s="1" t="s">
        <v>1973</v>
      </c>
      <c r="J15" s="11">
        <v>0</v>
      </c>
      <c r="K15" s="17">
        <f t="shared" si="0"/>
        <v>0</v>
      </c>
      <c r="L15" s="11">
        <v>0</v>
      </c>
      <c r="M15" s="11">
        <f t="shared" si="1"/>
        <v>0</v>
      </c>
      <c r="N15" s="11">
        <f t="shared" si="2"/>
        <v>0</v>
      </c>
    </row>
    <row r="16" spans="1:14" ht="15">
      <c r="A16" s="4">
        <v>4</v>
      </c>
      <c r="B16" s="4" t="s">
        <v>3759</v>
      </c>
      <c r="C16" s="22" t="s">
        <v>3832</v>
      </c>
      <c r="D16" s="76">
        <f t="shared" si="3"/>
        <v>1</v>
      </c>
      <c r="E16" s="1">
        <v>1</v>
      </c>
      <c r="I16" s="1" t="s">
        <v>1973</v>
      </c>
      <c r="J16" s="11">
        <v>0</v>
      </c>
      <c r="K16" s="17">
        <f t="shared" si="0"/>
        <v>0</v>
      </c>
      <c r="L16" s="11">
        <v>0</v>
      </c>
      <c r="M16" s="11">
        <f t="shared" si="1"/>
        <v>0</v>
      </c>
      <c r="N16" s="11">
        <f t="shared" si="2"/>
        <v>0</v>
      </c>
    </row>
    <row r="17" spans="1:14" ht="15">
      <c r="A17" s="4">
        <v>5</v>
      </c>
      <c r="B17" s="4" t="s">
        <v>3759</v>
      </c>
      <c r="C17" s="22" t="s">
        <v>1992</v>
      </c>
      <c r="D17" s="76">
        <f t="shared" si="3"/>
        <v>1</v>
      </c>
      <c r="E17" s="1">
        <v>1</v>
      </c>
      <c r="I17" s="1" t="s">
        <v>1973</v>
      </c>
      <c r="J17" s="11">
        <v>0</v>
      </c>
      <c r="K17" s="17">
        <f t="shared" si="0"/>
        <v>0</v>
      </c>
      <c r="L17" s="11">
        <v>0</v>
      </c>
      <c r="M17" s="11">
        <f t="shared" si="1"/>
        <v>0</v>
      </c>
      <c r="N17" s="11">
        <f t="shared" si="2"/>
        <v>0</v>
      </c>
    </row>
    <row r="18" spans="1:14" ht="15">
      <c r="A18" s="4">
        <v>7</v>
      </c>
      <c r="B18" s="4" t="s">
        <v>3759</v>
      </c>
      <c r="C18" s="22" t="s">
        <v>3831</v>
      </c>
      <c r="D18" s="76">
        <f t="shared" si="3"/>
        <v>39</v>
      </c>
      <c r="E18" s="1">
        <v>39</v>
      </c>
      <c r="I18" s="1" t="s">
        <v>1973</v>
      </c>
      <c r="J18" s="11">
        <v>0</v>
      </c>
      <c r="K18" s="17">
        <f t="shared" si="0"/>
        <v>0</v>
      </c>
      <c r="L18" s="11">
        <v>0</v>
      </c>
      <c r="M18" s="11">
        <f t="shared" si="1"/>
        <v>0</v>
      </c>
      <c r="N18" s="11">
        <f t="shared" si="2"/>
        <v>0</v>
      </c>
    </row>
    <row r="19" spans="1:14" ht="15">
      <c r="A19" s="4">
        <v>8</v>
      </c>
      <c r="B19" s="4" t="s">
        <v>3759</v>
      </c>
      <c r="C19" s="22" t="s">
        <v>3834</v>
      </c>
      <c r="D19" s="76">
        <f t="shared" si="3"/>
        <v>12</v>
      </c>
      <c r="E19" s="1">
        <v>12</v>
      </c>
      <c r="I19" s="1" t="s">
        <v>1973</v>
      </c>
      <c r="J19" s="11">
        <v>0</v>
      </c>
      <c r="K19" s="17">
        <f t="shared" si="0"/>
        <v>0</v>
      </c>
      <c r="L19" s="11">
        <v>0</v>
      </c>
      <c r="M19" s="11">
        <f t="shared" si="1"/>
        <v>0</v>
      </c>
      <c r="N19" s="11">
        <f t="shared" si="2"/>
        <v>0</v>
      </c>
    </row>
    <row r="20" spans="1:14" ht="15">
      <c r="A20" s="4">
        <v>9</v>
      </c>
      <c r="B20" s="4" t="s">
        <v>3759</v>
      </c>
      <c r="C20" s="22" t="s">
        <v>1995</v>
      </c>
      <c r="D20" s="76">
        <f t="shared" si="3"/>
        <v>18</v>
      </c>
      <c r="E20" s="1">
        <v>18</v>
      </c>
      <c r="I20" s="1" t="s">
        <v>1973</v>
      </c>
      <c r="J20" s="11">
        <v>0</v>
      </c>
      <c r="K20" s="17">
        <f t="shared" si="0"/>
        <v>0</v>
      </c>
      <c r="L20" s="11">
        <v>0</v>
      </c>
      <c r="M20" s="11">
        <f t="shared" si="1"/>
        <v>0</v>
      </c>
      <c r="N20" s="11">
        <f t="shared" si="2"/>
        <v>0</v>
      </c>
    </row>
    <row r="21" spans="1:14" ht="15">
      <c r="A21" s="4">
        <v>10</v>
      </c>
      <c r="B21" s="4" t="s">
        <v>3759</v>
      </c>
      <c r="C21" s="19" t="s">
        <v>3833</v>
      </c>
      <c r="D21" s="76">
        <f t="shared" si="3"/>
        <v>1</v>
      </c>
      <c r="E21" s="1">
        <v>1</v>
      </c>
      <c r="I21" s="1" t="s">
        <v>1973</v>
      </c>
      <c r="J21" s="11">
        <v>0</v>
      </c>
      <c r="K21" s="17">
        <f t="shared" si="0"/>
        <v>0</v>
      </c>
      <c r="L21" s="11">
        <v>0</v>
      </c>
      <c r="M21" s="11">
        <f t="shared" si="1"/>
        <v>0</v>
      </c>
      <c r="N21" s="11">
        <f t="shared" si="2"/>
        <v>0</v>
      </c>
    </row>
    <row r="22" spans="1:14" ht="15">
      <c r="A22" s="4">
        <v>11</v>
      </c>
      <c r="B22" s="4" t="s">
        <v>3759</v>
      </c>
      <c r="C22" s="22" t="s">
        <v>2000</v>
      </c>
      <c r="D22" s="76">
        <f t="shared" si="3"/>
        <v>12</v>
      </c>
      <c r="E22" s="1">
        <v>12</v>
      </c>
      <c r="I22" s="1" t="s">
        <v>1973</v>
      </c>
      <c r="J22" s="11">
        <v>0</v>
      </c>
      <c r="K22" s="17">
        <f t="shared" si="0"/>
        <v>0</v>
      </c>
      <c r="L22" s="11">
        <v>0</v>
      </c>
      <c r="M22" s="11">
        <f t="shared" si="1"/>
        <v>0</v>
      </c>
      <c r="N22" s="11">
        <f t="shared" si="2"/>
        <v>0</v>
      </c>
    </row>
    <row r="23" spans="1:14" ht="15">
      <c r="A23" s="4">
        <v>12</v>
      </c>
      <c r="B23" s="4" t="s">
        <v>3759</v>
      </c>
      <c r="C23" s="22" t="s">
        <v>2001</v>
      </c>
      <c r="D23" s="76">
        <f t="shared" si="3"/>
        <v>12</v>
      </c>
      <c r="E23" s="1">
        <v>12</v>
      </c>
      <c r="I23" s="1" t="s">
        <v>1973</v>
      </c>
      <c r="J23" s="11">
        <v>0</v>
      </c>
      <c r="K23" s="17">
        <f t="shared" si="0"/>
        <v>0</v>
      </c>
      <c r="L23" s="11">
        <v>0</v>
      </c>
      <c r="M23" s="11">
        <f t="shared" si="1"/>
        <v>0</v>
      </c>
      <c r="N23" s="11">
        <f t="shared" si="2"/>
        <v>0</v>
      </c>
    </row>
    <row r="24" spans="1:14" ht="15">
      <c r="A24" s="4">
        <v>13</v>
      </c>
      <c r="B24" s="4" t="s">
        <v>3759</v>
      </c>
      <c r="C24" s="22" t="s">
        <v>1996</v>
      </c>
      <c r="D24" s="76">
        <f t="shared" si="3"/>
        <v>2</v>
      </c>
      <c r="E24" s="1">
        <v>2</v>
      </c>
      <c r="I24" s="1" t="s">
        <v>1973</v>
      </c>
      <c r="J24" s="11">
        <v>0</v>
      </c>
      <c r="K24" s="17">
        <f t="shared" si="0"/>
        <v>0</v>
      </c>
      <c r="L24" s="11">
        <v>0</v>
      </c>
      <c r="M24" s="11">
        <f t="shared" si="1"/>
        <v>0</v>
      </c>
      <c r="N24" s="11">
        <f t="shared" si="2"/>
        <v>0</v>
      </c>
    </row>
    <row r="25" spans="1:14" ht="24">
      <c r="A25" s="4">
        <v>14</v>
      </c>
      <c r="B25" s="4" t="s">
        <v>3759</v>
      </c>
      <c r="C25" s="19" t="s">
        <v>3830</v>
      </c>
      <c r="D25" s="76">
        <f t="shared" si="3"/>
        <v>1</v>
      </c>
      <c r="E25" s="1">
        <v>1</v>
      </c>
      <c r="I25" s="4" t="s">
        <v>1973</v>
      </c>
      <c r="J25" s="17">
        <v>0</v>
      </c>
      <c r="K25" s="17">
        <f t="shared" si="0"/>
        <v>0</v>
      </c>
      <c r="L25" s="17">
        <v>0</v>
      </c>
      <c r="M25" s="17">
        <f t="shared" si="1"/>
        <v>0</v>
      </c>
      <c r="N25" s="17">
        <f t="shared" si="2"/>
        <v>0</v>
      </c>
    </row>
    <row r="26" spans="1:14" ht="15">
      <c r="A26" s="4">
        <v>15</v>
      </c>
      <c r="B26" s="4" t="s">
        <v>3759</v>
      </c>
      <c r="C26" s="22" t="s">
        <v>1998</v>
      </c>
      <c r="D26" s="76">
        <f t="shared" si="3"/>
        <v>1</v>
      </c>
      <c r="E26" s="1">
        <v>1</v>
      </c>
      <c r="I26" s="1" t="s">
        <v>1973</v>
      </c>
      <c r="J26" s="11">
        <v>0</v>
      </c>
      <c r="K26" s="17">
        <f t="shared" si="0"/>
        <v>0</v>
      </c>
      <c r="L26" s="11">
        <v>0</v>
      </c>
      <c r="M26" s="11">
        <f t="shared" si="1"/>
        <v>0</v>
      </c>
      <c r="N26" s="11">
        <f t="shared" si="2"/>
        <v>0</v>
      </c>
    </row>
    <row r="27" spans="1:14" ht="15">
      <c r="A27" s="4"/>
      <c r="B27" s="4"/>
      <c r="C27" s="13" t="s">
        <v>3774</v>
      </c>
      <c r="D27" s="13"/>
      <c r="J27" s="17"/>
      <c r="K27" s="17"/>
      <c r="L27" s="17"/>
      <c r="M27" s="18"/>
      <c r="N27" s="17"/>
    </row>
    <row r="28" spans="1:14" ht="15">
      <c r="A28" s="4"/>
      <c r="B28" s="4"/>
      <c r="C28" s="13"/>
      <c r="D28" s="13"/>
      <c r="J28" s="11"/>
      <c r="K28" s="11"/>
      <c r="L28" s="11"/>
      <c r="N28" s="11"/>
    </row>
    <row r="29" spans="1:14" ht="15">
      <c r="A29" s="4"/>
      <c r="B29" s="4"/>
      <c r="C29" s="13" t="s">
        <v>3763</v>
      </c>
      <c r="D29" s="13"/>
      <c r="J29" s="11"/>
      <c r="K29" s="11"/>
      <c r="L29" s="11"/>
      <c r="N29" s="11"/>
    </row>
    <row r="30" spans="1:14" ht="15">
      <c r="A30" s="4"/>
      <c r="B30" s="4"/>
      <c r="C30" s="13"/>
      <c r="D30" s="13"/>
      <c r="J30" s="11"/>
      <c r="K30" s="11"/>
      <c r="L30" s="11"/>
      <c r="N30" s="11"/>
    </row>
    <row r="31" spans="1:14" ht="72">
      <c r="A31" s="4">
        <v>16</v>
      </c>
      <c r="B31" s="4" t="s">
        <v>3759</v>
      </c>
      <c r="C31" s="21" t="s">
        <v>1989</v>
      </c>
      <c r="D31" s="76">
        <f>+E31+F31+G31+H31</f>
        <v>1</v>
      </c>
      <c r="E31" s="4">
        <v>1</v>
      </c>
      <c r="F31" s="4"/>
      <c r="G31" s="4"/>
      <c r="H31" s="4"/>
      <c r="I31" s="4" t="s">
        <v>1973</v>
      </c>
      <c r="J31" s="17">
        <v>0</v>
      </c>
      <c r="K31" s="17">
        <f aca="true" t="shared" si="4" ref="K31:K44">+(E31+F31+G31+H31)*J31</f>
        <v>0</v>
      </c>
      <c r="L31" s="17">
        <v>0</v>
      </c>
      <c r="M31" s="17">
        <f>+(+E31+F31+G31+H31)*L31</f>
        <v>0</v>
      </c>
      <c r="N31" s="17">
        <f aca="true" t="shared" si="5" ref="N31:N44">+K31+M31</f>
        <v>0</v>
      </c>
    </row>
    <row r="32" spans="1:14" ht="15">
      <c r="A32" s="4">
        <v>17</v>
      </c>
      <c r="B32" s="4" t="s">
        <v>3759</v>
      </c>
      <c r="C32" s="22" t="s">
        <v>1990</v>
      </c>
      <c r="D32" s="76">
        <f aca="true" t="shared" si="6" ref="D32:D44">+E32+F32+G32+H32</f>
        <v>1</v>
      </c>
      <c r="E32" s="1">
        <v>1</v>
      </c>
      <c r="I32" s="1" t="s">
        <v>1973</v>
      </c>
      <c r="J32" s="11">
        <v>0</v>
      </c>
      <c r="K32" s="17">
        <f t="shared" si="4"/>
        <v>0</v>
      </c>
      <c r="L32" s="17">
        <v>0</v>
      </c>
      <c r="M32" s="18">
        <f aca="true" t="shared" si="7" ref="M32:M44">+E32*L32</f>
        <v>0</v>
      </c>
      <c r="N32" s="17">
        <f t="shared" si="5"/>
        <v>0</v>
      </c>
    </row>
    <row r="33" spans="1:14" ht="15">
      <c r="A33" s="4">
        <v>18</v>
      </c>
      <c r="B33" s="4" t="s">
        <v>3759</v>
      </c>
      <c r="C33" s="22" t="s">
        <v>1991</v>
      </c>
      <c r="D33" s="76">
        <f t="shared" si="6"/>
        <v>1</v>
      </c>
      <c r="E33" s="1">
        <v>1</v>
      </c>
      <c r="I33" s="1" t="s">
        <v>1973</v>
      </c>
      <c r="J33" s="11">
        <v>0</v>
      </c>
      <c r="K33" s="17">
        <f t="shared" si="4"/>
        <v>0</v>
      </c>
      <c r="L33" s="17">
        <v>0</v>
      </c>
      <c r="M33" s="18">
        <f t="shared" si="7"/>
        <v>0</v>
      </c>
      <c r="N33" s="17">
        <f t="shared" si="5"/>
        <v>0</v>
      </c>
    </row>
    <row r="34" spans="1:14" ht="15">
      <c r="A34" s="4">
        <v>19</v>
      </c>
      <c r="B34" s="4" t="s">
        <v>3759</v>
      </c>
      <c r="C34" s="22" t="s">
        <v>3832</v>
      </c>
      <c r="D34" s="76">
        <f t="shared" si="6"/>
        <v>1</v>
      </c>
      <c r="E34" s="1">
        <v>1</v>
      </c>
      <c r="I34" s="1" t="s">
        <v>1973</v>
      </c>
      <c r="J34" s="11">
        <v>0</v>
      </c>
      <c r="K34" s="17">
        <f t="shared" si="4"/>
        <v>0</v>
      </c>
      <c r="L34" s="17">
        <v>0</v>
      </c>
      <c r="M34" s="18">
        <f t="shared" si="7"/>
        <v>0</v>
      </c>
      <c r="N34" s="17">
        <f t="shared" si="5"/>
        <v>0</v>
      </c>
    </row>
    <row r="35" spans="1:14" ht="15">
      <c r="A35" s="4">
        <v>20</v>
      </c>
      <c r="B35" s="4" t="s">
        <v>3759</v>
      </c>
      <c r="C35" s="22" t="s">
        <v>1992</v>
      </c>
      <c r="D35" s="76">
        <f t="shared" si="6"/>
        <v>1</v>
      </c>
      <c r="E35" s="1">
        <v>1</v>
      </c>
      <c r="I35" s="1" t="s">
        <v>1973</v>
      </c>
      <c r="J35" s="11">
        <v>0</v>
      </c>
      <c r="K35" s="17">
        <f t="shared" si="4"/>
        <v>0</v>
      </c>
      <c r="L35" s="17">
        <v>0</v>
      </c>
      <c r="M35" s="18">
        <f t="shared" si="7"/>
        <v>0</v>
      </c>
      <c r="N35" s="17">
        <f t="shared" si="5"/>
        <v>0</v>
      </c>
    </row>
    <row r="36" spans="1:14" ht="15">
      <c r="A36" s="4">
        <v>22</v>
      </c>
      <c r="B36" s="4" t="s">
        <v>3759</v>
      </c>
      <c r="C36" s="22" t="s">
        <v>1994</v>
      </c>
      <c r="D36" s="76">
        <f t="shared" si="6"/>
        <v>15</v>
      </c>
      <c r="E36" s="1">
        <v>15</v>
      </c>
      <c r="I36" s="1" t="s">
        <v>1973</v>
      </c>
      <c r="J36" s="11">
        <v>0</v>
      </c>
      <c r="K36" s="17">
        <f t="shared" si="4"/>
        <v>0</v>
      </c>
      <c r="L36" s="17">
        <v>0</v>
      </c>
      <c r="M36" s="18">
        <f t="shared" si="7"/>
        <v>0</v>
      </c>
      <c r="N36" s="17">
        <f t="shared" si="5"/>
        <v>0</v>
      </c>
    </row>
    <row r="37" spans="1:14" ht="15">
      <c r="A37" s="4">
        <v>23</v>
      </c>
      <c r="B37" s="4" t="s">
        <v>3759</v>
      </c>
      <c r="C37" s="22" t="s">
        <v>3834</v>
      </c>
      <c r="D37" s="76">
        <f t="shared" si="6"/>
        <v>3</v>
      </c>
      <c r="E37" s="1">
        <v>3</v>
      </c>
      <c r="I37" s="1" t="s">
        <v>1973</v>
      </c>
      <c r="J37" s="11">
        <v>0</v>
      </c>
      <c r="K37" s="17">
        <f t="shared" si="4"/>
        <v>0</v>
      </c>
      <c r="L37" s="17">
        <v>0</v>
      </c>
      <c r="M37" s="18">
        <f t="shared" si="7"/>
        <v>0</v>
      </c>
      <c r="N37" s="17">
        <f t="shared" si="5"/>
        <v>0</v>
      </c>
    </row>
    <row r="38" spans="1:14" ht="15">
      <c r="A38" s="4">
        <v>24</v>
      </c>
      <c r="B38" s="4" t="s">
        <v>3759</v>
      </c>
      <c r="C38" s="22" t="s">
        <v>1995</v>
      </c>
      <c r="D38" s="76">
        <f t="shared" si="6"/>
        <v>7</v>
      </c>
      <c r="E38" s="1">
        <v>7</v>
      </c>
      <c r="I38" s="1" t="s">
        <v>1973</v>
      </c>
      <c r="J38" s="11">
        <v>0</v>
      </c>
      <c r="K38" s="17">
        <f t="shared" si="4"/>
        <v>0</v>
      </c>
      <c r="L38" s="17">
        <v>0</v>
      </c>
      <c r="M38" s="18">
        <f t="shared" si="7"/>
        <v>0</v>
      </c>
      <c r="N38" s="17">
        <f t="shared" si="5"/>
        <v>0</v>
      </c>
    </row>
    <row r="39" spans="1:14" ht="15">
      <c r="A39" s="4">
        <v>25</v>
      </c>
      <c r="B39" s="4" t="s">
        <v>3759</v>
      </c>
      <c r="C39" s="19" t="s">
        <v>1999</v>
      </c>
      <c r="D39" s="76">
        <f t="shared" si="6"/>
        <v>1</v>
      </c>
      <c r="E39" s="1">
        <v>1</v>
      </c>
      <c r="I39" s="1" t="s">
        <v>1973</v>
      </c>
      <c r="J39" s="11">
        <v>0</v>
      </c>
      <c r="K39" s="17">
        <f t="shared" si="4"/>
        <v>0</v>
      </c>
      <c r="L39" s="17">
        <v>0</v>
      </c>
      <c r="M39" s="18">
        <f t="shared" si="7"/>
        <v>0</v>
      </c>
      <c r="N39" s="17">
        <f t="shared" si="5"/>
        <v>0</v>
      </c>
    </row>
    <row r="40" spans="1:14" ht="15">
      <c r="A40" s="4">
        <v>26</v>
      </c>
      <c r="B40" s="4" t="s">
        <v>3759</v>
      </c>
      <c r="C40" s="22" t="s">
        <v>2000</v>
      </c>
      <c r="D40" s="76">
        <f t="shared" si="6"/>
        <v>12</v>
      </c>
      <c r="E40" s="1">
        <v>12</v>
      </c>
      <c r="I40" s="1" t="s">
        <v>1973</v>
      </c>
      <c r="J40" s="11">
        <v>0</v>
      </c>
      <c r="K40" s="17">
        <f t="shared" si="4"/>
        <v>0</v>
      </c>
      <c r="L40" s="17">
        <v>0</v>
      </c>
      <c r="M40" s="18">
        <f t="shared" si="7"/>
        <v>0</v>
      </c>
      <c r="N40" s="17">
        <f t="shared" si="5"/>
        <v>0</v>
      </c>
    </row>
    <row r="41" spans="1:14" ht="15">
      <c r="A41" s="4">
        <v>27</v>
      </c>
      <c r="B41" s="4" t="s">
        <v>3759</v>
      </c>
      <c r="C41" s="22" t="s">
        <v>2001</v>
      </c>
      <c r="D41" s="76">
        <f t="shared" si="6"/>
        <v>12</v>
      </c>
      <c r="E41" s="1">
        <v>12</v>
      </c>
      <c r="I41" s="1" t="s">
        <v>1973</v>
      </c>
      <c r="J41" s="11">
        <v>0</v>
      </c>
      <c r="K41" s="17">
        <f t="shared" si="4"/>
        <v>0</v>
      </c>
      <c r="L41" s="17">
        <v>0</v>
      </c>
      <c r="M41" s="18">
        <f t="shared" si="7"/>
        <v>0</v>
      </c>
      <c r="N41" s="17">
        <f t="shared" si="5"/>
        <v>0</v>
      </c>
    </row>
    <row r="42" spans="1:14" ht="15">
      <c r="A42" s="4">
        <v>28</v>
      </c>
      <c r="B42" s="4" t="s">
        <v>3759</v>
      </c>
      <c r="C42" s="22" t="s">
        <v>1996</v>
      </c>
      <c r="D42" s="76">
        <f t="shared" si="6"/>
        <v>2</v>
      </c>
      <c r="E42" s="1">
        <v>2</v>
      </c>
      <c r="I42" s="1" t="s">
        <v>1973</v>
      </c>
      <c r="J42" s="11">
        <v>0</v>
      </c>
      <c r="K42" s="17">
        <f t="shared" si="4"/>
        <v>0</v>
      </c>
      <c r="L42" s="17">
        <v>0</v>
      </c>
      <c r="M42" s="18">
        <f t="shared" si="7"/>
        <v>0</v>
      </c>
      <c r="N42" s="17">
        <f t="shared" si="5"/>
        <v>0</v>
      </c>
    </row>
    <row r="43" spans="1:14" ht="24">
      <c r="A43" s="4">
        <v>29</v>
      </c>
      <c r="B43" s="4" t="s">
        <v>3759</v>
      </c>
      <c r="C43" s="19" t="s">
        <v>1997</v>
      </c>
      <c r="D43" s="76">
        <f t="shared" si="6"/>
        <v>1</v>
      </c>
      <c r="E43" s="4">
        <v>1</v>
      </c>
      <c r="F43" s="4"/>
      <c r="G43" s="4"/>
      <c r="H43" s="4"/>
      <c r="I43" s="1" t="s">
        <v>1973</v>
      </c>
      <c r="J43" s="17">
        <v>0</v>
      </c>
      <c r="K43" s="17">
        <f t="shared" si="4"/>
        <v>0</v>
      </c>
      <c r="L43" s="17">
        <v>0</v>
      </c>
      <c r="M43" s="18">
        <f t="shared" si="7"/>
        <v>0</v>
      </c>
      <c r="N43" s="17">
        <f t="shared" si="5"/>
        <v>0</v>
      </c>
    </row>
    <row r="44" spans="1:14" ht="15">
      <c r="A44" s="4">
        <v>30</v>
      </c>
      <c r="B44" s="4" t="s">
        <v>3759</v>
      </c>
      <c r="C44" s="22" t="s">
        <v>1998</v>
      </c>
      <c r="D44" s="76">
        <f t="shared" si="6"/>
        <v>1</v>
      </c>
      <c r="E44" s="1">
        <v>1</v>
      </c>
      <c r="I44" s="1" t="s">
        <v>1973</v>
      </c>
      <c r="J44" s="11">
        <v>0</v>
      </c>
      <c r="K44" s="17">
        <f t="shared" si="4"/>
        <v>0</v>
      </c>
      <c r="L44" s="17">
        <v>0</v>
      </c>
      <c r="M44" s="18">
        <f t="shared" si="7"/>
        <v>0</v>
      </c>
      <c r="N44" s="17">
        <f t="shared" si="5"/>
        <v>0</v>
      </c>
    </row>
    <row r="45" spans="1:14" ht="15">
      <c r="A45" s="4"/>
      <c r="B45" s="4"/>
      <c r="C45" s="13" t="s">
        <v>3774</v>
      </c>
      <c r="D45" s="13"/>
      <c r="J45" s="17"/>
      <c r="K45" s="17"/>
      <c r="L45" s="17"/>
      <c r="M45" s="18"/>
      <c r="N45" s="17"/>
    </row>
    <row r="46" spans="1:14" ht="15">
      <c r="A46" s="4"/>
      <c r="B46" s="4"/>
      <c r="C46" s="13"/>
      <c r="D46" s="13"/>
      <c r="J46" s="11"/>
      <c r="K46" s="11"/>
      <c r="L46" s="11"/>
      <c r="N46" s="11"/>
    </row>
    <row r="47" spans="1:14" ht="15">
      <c r="A47" s="4"/>
      <c r="B47" s="4"/>
      <c r="C47" s="13" t="s">
        <v>3764</v>
      </c>
      <c r="D47" s="13"/>
      <c r="J47" s="11"/>
      <c r="K47" s="11"/>
      <c r="L47" s="11"/>
      <c r="N47" s="11"/>
    </row>
    <row r="48" spans="1:14" ht="15">
      <c r="A48" s="4"/>
      <c r="B48" s="4"/>
      <c r="C48" s="13"/>
      <c r="D48" s="13"/>
      <c r="J48" s="11"/>
      <c r="K48" s="11"/>
      <c r="L48" s="11"/>
      <c r="N48" s="11"/>
    </row>
    <row r="49" spans="1:14" ht="72">
      <c r="A49" s="4">
        <v>31</v>
      </c>
      <c r="B49" s="4" t="s">
        <v>3759</v>
      </c>
      <c r="C49" s="21" t="s">
        <v>1989</v>
      </c>
      <c r="D49" s="76">
        <f>+E49+F49+G49+H49</f>
        <v>1</v>
      </c>
      <c r="E49" s="4"/>
      <c r="F49" s="4"/>
      <c r="G49" s="4"/>
      <c r="H49" s="4">
        <v>1</v>
      </c>
      <c r="I49" s="4" t="s">
        <v>1973</v>
      </c>
      <c r="J49" s="17">
        <v>0</v>
      </c>
      <c r="K49" s="17">
        <f aca="true" t="shared" si="8" ref="K49:K64">+(E49+F49+G49+H49)*J49</f>
        <v>0</v>
      </c>
      <c r="L49" s="17">
        <v>0</v>
      </c>
      <c r="M49" s="17">
        <f aca="true" t="shared" si="9" ref="M49:M64">+(+E49+F49+G49+H49)*L49</f>
        <v>0</v>
      </c>
      <c r="N49" s="17">
        <f aca="true" t="shared" si="10" ref="N49:N64">+K49+M49</f>
        <v>0</v>
      </c>
    </row>
    <row r="50" spans="1:14" ht="15">
      <c r="A50" s="4">
        <v>32</v>
      </c>
      <c r="B50" s="4" t="s">
        <v>3759</v>
      </c>
      <c r="C50" s="22" t="s">
        <v>1990</v>
      </c>
      <c r="D50" s="76">
        <f aca="true" t="shared" si="11" ref="D50:D64">+E50+F50+G50+H50</f>
        <v>1</v>
      </c>
      <c r="H50" s="1">
        <v>1</v>
      </c>
      <c r="I50" s="1" t="s">
        <v>1973</v>
      </c>
      <c r="J50" s="11">
        <v>0</v>
      </c>
      <c r="K50" s="17">
        <f t="shared" si="8"/>
        <v>0</v>
      </c>
      <c r="L50" s="17">
        <v>0</v>
      </c>
      <c r="M50" s="17">
        <f t="shared" si="9"/>
        <v>0</v>
      </c>
      <c r="N50" s="17">
        <f t="shared" si="10"/>
        <v>0</v>
      </c>
    </row>
    <row r="51" spans="1:14" ht="15">
      <c r="A51" s="4">
        <v>33</v>
      </c>
      <c r="B51" s="4" t="s">
        <v>3759</v>
      </c>
      <c r="C51" s="22" t="s">
        <v>1991</v>
      </c>
      <c r="D51" s="76">
        <f t="shared" si="11"/>
        <v>1</v>
      </c>
      <c r="H51" s="1">
        <v>1</v>
      </c>
      <c r="I51" s="1" t="s">
        <v>1973</v>
      </c>
      <c r="J51" s="11">
        <v>0</v>
      </c>
      <c r="K51" s="17">
        <f t="shared" si="8"/>
        <v>0</v>
      </c>
      <c r="L51" s="17">
        <v>0</v>
      </c>
      <c r="M51" s="17">
        <f t="shared" si="9"/>
        <v>0</v>
      </c>
      <c r="N51" s="17">
        <f t="shared" si="10"/>
        <v>0</v>
      </c>
    </row>
    <row r="52" spans="1:14" ht="15">
      <c r="A52" s="4">
        <v>34</v>
      </c>
      <c r="B52" s="4" t="s">
        <v>3759</v>
      </c>
      <c r="C52" s="22" t="s">
        <v>3832</v>
      </c>
      <c r="D52" s="76">
        <f t="shared" si="11"/>
        <v>1</v>
      </c>
      <c r="H52" s="1">
        <v>1</v>
      </c>
      <c r="I52" s="1" t="s">
        <v>1973</v>
      </c>
      <c r="J52" s="11">
        <v>0</v>
      </c>
      <c r="K52" s="17">
        <f t="shared" si="8"/>
        <v>0</v>
      </c>
      <c r="L52" s="17">
        <v>0</v>
      </c>
      <c r="M52" s="17">
        <f t="shared" si="9"/>
        <v>0</v>
      </c>
      <c r="N52" s="17">
        <f t="shared" si="10"/>
        <v>0</v>
      </c>
    </row>
    <row r="53" spans="1:14" ht="15">
      <c r="A53" s="4">
        <v>35</v>
      </c>
      <c r="B53" s="4" t="s">
        <v>3759</v>
      </c>
      <c r="C53" s="22" t="s">
        <v>1992</v>
      </c>
      <c r="D53" s="76">
        <f t="shared" si="11"/>
        <v>1</v>
      </c>
      <c r="H53" s="1">
        <v>1</v>
      </c>
      <c r="I53" s="1" t="s">
        <v>1973</v>
      </c>
      <c r="J53" s="11">
        <v>0</v>
      </c>
      <c r="K53" s="17">
        <f t="shared" si="8"/>
        <v>0</v>
      </c>
      <c r="L53" s="17">
        <v>0</v>
      </c>
      <c r="M53" s="17">
        <f t="shared" si="9"/>
        <v>0</v>
      </c>
      <c r="N53" s="17">
        <f t="shared" si="10"/>
        <v>0</v>
      </c>
    </row>
    <row r="54" spans="1:14" ht="15">
      <c r="A54" s="4">
        <v>36</v>
      </c>
      <c r="B54" s="4" t="s">
        <v>3759</v>
      </c>
      <c r="C54" s="22" t="s">
        <v>1993</v>
      </c>
      <c r="D54" s="76">
        <f t="shared" si="11"/>
        <v>2</v>
      </c>
      <c r="H54" s="1">
        <v>2</v>
      </c>
      <c r="I54" s="1" t="s">
        <v>1973</v>
      </c>
      <c r="J54" s="11">
        <v>0</v>
      </c>
      <c r="K54" s="17">
        <f t="shared" si="8"/>
        <v>0</v>
      </c>
      <c r="L54" s="17">
        <v>0</v>
      </c>
      <c r="M54" s="17">
        <f t="shared" si="9"/>
        <v>0</v>
      </c>
      <c r="N54" s="17">
        <f t="shared" si="10"/>
        <v>0</v>
      </c>
    </row>
    <row r="55" spans="1:14" ht="15">
      <c r="A55" s="4">
        <v>37</v>
      </c>
      <c r="B55" s="4" t="s">
        <v>3759</v>
      </c>
      <c r="C55" s="22" t="s">
        <v>1994</v>
      </c>
      <c r="D55" s="76">
        <f t="shared" si="11"/>
        <v>37</v>
      </c>
      <c r="H55" s="1">
        <v>37</v>
      </c>
      <c r="I55" s="1" t="s">
        <v>1973</v>
      </c>
      <c r="J55" s="11">
        <v>0</v>
      </c>
      <c r="K55" s="17">
        <f t="shared" si="8"/>
        <v>0</v>
      </c>
      <c r="L55" s="17">
        <v>0</v>
      </c>
      <c r="M55" s="17">
        <f t="shared" si="9"/>
        <v>0</v>
      </c>
      <c r="N55" s="17">
        <f t="shared" si="10"/>
        <v>0</v>
      </c>
    </row>
    <row r="56" spans="1:14" ht="15">
      <c r="A56" s="4">
        <v>38</v>
      </c>
      <c r="B56" s="4" t="s">
        <v>3759</v>
      </c>
      <c r="C56" s="22" t="s">
        <v>3834</v>
      </c>
      <c r="D56" s="76">
        <f t="shared" si="11"/>
        <v>14</v>
      </c>
      <c r="H56" s="1">
        <v>14</v>
      </c>
      <c r="I56" s="1" t="s">
        <v>1973</v>
      </c>
      <c r="J56" s="11">
        <v>0</v>
      </c>
      <c r="K56" s="17">
        <f t="shared" si="8"/>
        <v>0</v>
      </c>
      <c r="L56" s="17">
        <v>0</v>
      </c>
      <c r="M56" s="17">
        <f t="shared" si="9"/>
        <v>0</v>
      </c>
      <c r="N56" s="17">
        <f t="shared" si="10"/>
        <v>0</v>
      </c>
    </row>
    <row r="57" spans="1:14" ht="15">
      <c r="A57" s="4">
        <v>39</v>
      </c>
      <c r="B57" s="4" t="s">
        <v>3759</v>
      </c>
      <c r="C57" s="22" t="s">
        <v>3835</v>
      </c>
      <c r="D57" s="76">
        <f t="shared" si="11"/>
        <v>1</v>
      </c>
      <c r="H57" s="1">
        <v>1</v>
      </c>
      <c r="I57" s="1" t="s">
        <v>1973</v>
      </c>
      <c r="J57" s="3">
        <v>0</v>
      </c>
      <c r="K57" s="17">
        <f t="shared" si="8"/>
        <v>0</v>
      </c>
      <c r="L57" s="17">
        <v>0</v>
      </c>
      <c r="M57" s="17">
        <f t="shared" si="9"/>
        <v>0</v>
      </c>
      <c r="N57" s="17">
        <f t="shared" si="10"/>
        <v>0</v>
      </c>
    </row>
    <row r="58" spans="1:14" ht="15">
      <c r="A58" s="4">
        <v>40</v>
      </c>
      <c r="B58" s="4" t="s">
        <v>3759</v>
      </c>
      <c r="C58" s="22" t="s">
        <v>3765</v>
      </c>
      <c r="D58" s="76">
        <f t="shared" si="11"/>
        <v>20</v>
      </c>
      <c r="H58" s="1">
        <v>20</v>
      </c>
      <c r="I58" s="1" t="s">
        <v>1973</v>
      </c>
      <c r="J58" s="11">
        <v>0</v>
      </c>
      <c r="K58" s="17">
        <f t="shared" si="8"/>
        <v>0</v>
      </c>
      <c r="L58" s="17">
        <v>0</v>
      </c>
      <c r="M58" s="17">
        <f t="shared" si="9"/>
        <v>0</v>
      </c>
      <c r="N58" s="17">
        <f t="shared" si="10"/>
        <v>0</v>
      </c>
    </row>
    <row r="59" spans="1:14" ht="15">
      <c r="A59" s="4">
        <v>41</v>
      </c>
      <c r="B59" s="4" t="s">
        <v>3759</v>
      </c>
      <c r="C59" s="19" t="s">
        <v>1999</v>
      </c>
      <c r="D59" s="76">
        <f t="shared" si="11"/>
        <v>2</v>
      </c>
      <c r="H59" s="1">
        <v>2</v>
      </c>
      <c r="I59" s="1" t="s">
        <v>1973</v>
      </c>
      <c r="J59" s="11">
        <v>0</v>
      </c>
      <c r="K59" s="17">
        <f t="shared" si="8"/>
        <v>0</v>
      </c>
      <c r="L59" s="17">
        <v>0</v>
      </c>
      <c r="M59" s="17">
        <f t="shared" si="9"/>
        <v>0</v>
      </c>
      <c r="N59" s="17">
        <f t="shared" si="10"/>
        <v>0</v>
      </c>
    </row>
    <row r="60" spans="1:14" ht="15">
      <c r="A60" s="4">
        <v>42</v>
      </c>
      <c r="B60" s="4" t="s">
        <v>3759</v>
      </c>
      <c r="C60" s="22" t="s">
        <v>2000</v>
      </c>
      <c r="D60" s="76">
        <f t="shared" si="11"/>
        <v>24</v>
      </c>
      <c r="H60" s="1">
        <v>24</v>
      </c>
      <c r="I60" s="1" t="s">
        <v>1973</v>
      </c>
      <c r="J60" s="11">
        <v>0</v>
      </c>
      <c r="K60" s="17">
        <f t="shared" si="8"/>
        <v>0</v>
      </c>
      <c r="L60" s="17">
        <v>0</v>
      </c>
      <c r="M60" s="17">
        <f t="shared" si="9"/>
        <v>0</v>
      </c>
      <c r="N60" s="17">
        <f t="shared" si="10"/>
        <v>0</v>
      </c>
    </row>
    <row r="61" spans="1:14" ht="15">
      <c r="A61" s="4">
        <v>43</v>
      </c>
      <c r="B61" s="4" t="s">
        <v>3759</v>
      </c>
      <c r="C61" s="22" t="s">
        <v>2001</v>
      </c>
      <c r="D61" s="76">
        <f t="shared" si="11"/>
        <v>24</v>
      </c>
      <c r="H61" s="1">
        <v>24</v>
      </c>
      <c r="I61" s="1" t="s">
        <v>1973</v>
      </c>
      <c r="J61" s="11">
        <v>0</v>
      </c>
      <c r="K61" s="17">
        <f t="shared" si="8"/>
        <v>0</v>
      </c>
      <c r="L61" s="17">
        <v>0</v>
      </c>
      <c r="M61" s="17">
        <f t="shared" si="9"/>
        <v>0</v>
      </c>
      <c r="N61" s="17">
        <f t="shared" si="10"/>
        <v>0</v>
      </c>
    </row>
    <row r="62" spans="1:14" ht="15">
      <c r="A62" s="4">
        <v>44</v>
      </c>
      <c r="B62" s="4" t="s">
        <v>3759</v>
      </c>
      <c r="C62" s="22" t="s">
        <v>1996</v>
      </c>
      <c r="D62" s="76">
        <f t="shared" si="11"/>
        <v>2</v>
      </c>
      <c r="H62" s="1">
        <v>2</v>
      </c>
      <c r="I62" s="1" t="s">
        <v>1973</v>
      </c>
      <c r="J62" s="11">
        <v>0</v>
      </c>
      <c r="K62" s="17">
        <f t="shared" si="8"/>
        <v>0</v>
      </c>
      <c r="L62" s="17">
        <v>0</v>
      </c>
      <c r="M62" s="17">
        <f t="shared" si="9"/>
        <v>0</v>
      </c>
      <c r="N62" s="17">
        <f t="shared" si="10"/>
        <v>0</v>
      </c>
    </row>
    <row r="63" spans="1:14" ht="24">
      <c r="A63" s="4">
        <v>45</v>
      </c>
      <c r="B63" s="4" t="s">
        <v>3759</v>
      </c>
      <c r="C63" s="19" t="s">
        <v>1997</v>
      </c>
      <c r="D63" s="76">
        <f t="shared" si="11"/>
        <v>1</v>
      </c>
      <c r="E63" s="4"/>
      <c r="F63" s="4"/>
      <c r="G63" s="4"/>
      <c r="H63" s="4">
        <v>1</v>
      </c>
      <c r="I63" s="1" t="s">
        <v>1973</v>
      </c>
      <c r="J63" s="17">
        <v>0</v>
      </c>
      <c r="K63" s="17">
        <f t="shared" si="8"/>
        <v>0</v>
      </c>
      <c r="L63" s="17">
        <v>0</v>
      </c>
      <c r="M63" s="17">
        <f t="shared" si="9"/>
        <v>0</v>
      </c>
      <c r="N63" s="17">
        <f t="shared" si="10"/>
        <v>0</v>
      </c>
    </row>
    <row r="64" spans="1:14" ht="15">
      <c r="A64" s="4">
        <v>46</v>
      </c>
      <c r="B64" s="4" t="s">
        <v>3759</v>
      </c>
      <c r="C64" s="22" t="s">
        <v>1998</v>
      </c>
      <c r="D64" s="76">
        <f t="shared" si="11"/>
        <v>1</v>
      </c>
      <c r="H64" s="1">
        <v>1</v>
      </c>
      <c r="I64" s="1" t="s">
        <v>1973</v>
      </c>
      <c r="J64" s="11">
        <v>0</v>
      </c>
      <c r="K64" s="17">
        <f t="shared" si="8"/>
        <v>0</v>
      </c>
      <c r="L64" s="17">
        <v>0</v>
      </c>
      <c r="M64" s="17">
        <f t="shared" si="9"/>
        <v>0</v>
      </c>
      <c r="N64" s="17">
        <f t="shared" si="10"/>
        <v>0</v>
      </c>
    </row>
    <row r="65" spans="1:14" ht="15">
      <c r="A65" s="4"/>
      <c r="B65" s="4"/>
      <c r="C65" s="13"/>
      <c r="D65" s="13"/>
      <c r="J65" s="11"/>
      <c r="K65" s="11"/>
      <c r="L65" s="11"/>
      <c r="N65" s="11"/>
    </row>
    <row r="66" spans="1:14" ht="15">
      <c r="A66" s="4"/>
      <c r="B66" s="4"/>
      <c r="C66" s="13" t="s">
        <v>3766</v>
      </c>
      <c r="D66" s="13"/>
      <c r="J66" s="11"/>
      <c r="K66" s="11"/>
      <c r="L66" s="11"/>
      <c r="N66" s="11"/>
    </row>
    <row r="67" spans="1:14" ht="15">
      <c r="A67" s="4"/>
      <c r="B67" s="4"/>
      <c r="C67" s="13"/>
      <c r="D67" s="13"/>
      <c r="J67" s="11"/>
      <c r="K67" s="11"/>
      <c r="L67" s="11"/>
      <c r="N67" s="11"/>
    </row>
    <row r="68" spans="1:14" ht="72">
      <c r="A68" s="4">
        <v>47</v>
      </c>
      <c r="B68" s="4" t="s">
        <v>3759</v>
      </c>
      <c r="C68" s="21" t="s">
        <v>1989</v>
      </c>
      <c r="D68" s="76">
        <f aca="true" t="shared" si="12" ref="D68:D77">+E68+F68+G68+H68</f>
        <v>1</v>
      </c>
      <c r="E68" s="4"/>
      <c r="F68" s="4"/>
      <c r="G68" s="4"/>
      <c r="H68" s="4">
        <v>1</v>
      </c>
      <c r="I68" s="4" t="s">
        <v>1973</v>
      </c>
      <c r="J68" s="17">
        <v>0</v>
      </c>
      <c r="K68" s="17">
        <f aca="true" t="shared" si="13" ref="K68:K77">+(E68+F68+G68+H68)*J68</f>
        <v>0</v>
      </c>
      <c r="L68" s="17">
        <v>0</v>
      </c>
      <c r="M68" s="17">
        <f aca="true" t="shared" si="14" ref="M68:M77">+(+E68+F68+G68+H68)*L68</f>
        <v>0</v>
      </c>
      <c r="N68" s="17">
        <f aca="true" t="shared" si="15" ref="N68:N77">+K68+M68</f>
        <v>0</v>
      </c>
    </row>
    <row r="69" spans="1:14" ht="15">
      <c r="A69" s="4">
        <v>48</v>
      </c>
      <c r="B69" s="4" t="s">
        <v>3759</v>
      </c>
      <c r="C69" s="22" t="s">
        <v>1990</v>
      </c>
      <c r="D69" s="76">
        <f t="shared" si="12"/>
        <v>1</v>
      </c>
      <c r="H69" s="1">
        <v>1</v>
      </c>
      <c r="I69" s="1" t="s">
        <v>1973</v>
      </c>
      <c r="J69" s="11">
        <v>0</v>
      </c>
      <c r="K69" s="17">
        <f t="shared" si="13"/>
        <v>0</v>
      </c>
      <c r="L69" s="17">
        <v>0</v>
      </c>
      <c r="M69" s="17">
        <f t="shared" si="14"/>
        <v>0</v>
      </c>
      <c r="N69" s="17">
        <f t="shared" si="15"/>
        <v>0</v>
      </c>
    </row>
    <row r="70" spans="1:14" ht="15">
      <c r="A70" s="4">
        <v>49</v>
      </c>
      <c r="B70" s="4" t="s">
        <v>3759</v>
      </c>
      <c r="C70" s="22" t="s">
        <v>1991</v>
      </c>
      <c r="D70" s="76">
        <f t="shared" si="12"/>
        <v>1</v>
      </c>
      <c r="H70" s="1">
        <v>1</v>
      </c>
      <c r="I70" s="1" t="s">
        <v>1973</v>
      </c>
      <c r="J70" s="11">
        <v>0</v>
      </c>
      <c r="K70" s="17">
        <f t="shared" si="13"/>
        <v>0</v>
      </c>
      <c r="L70" s="17">
        <v>0</v>
      </c>
      <c r="M70" s="17">
        <f t="shared" si="14"/>
        <v>0</v>
      </c>
      <c r="N70" s="17">
        <f t="shared" si="15"/>
        <v>0</v>
      </c>
    </row>
    <row r="71" spans="1:14" ht="15">
      <c r="A71" s="4">
        <v>50</v>
      </c>
      <c r="B71" s="4" t="s">
        <v>3759</v>
      </c>
      <c r="C71" s="22" t="s">
        <v>3832</v>
      </c>
      <c r="D71" s="76">
        <f t="shared" si="12"/>
        <v>1</v>
      </c>
      <c r="H71" s="1">
        <v>1</v>
      </c>
      <c r="I71" s="1" t="s">
        <v>1973</v>
      </c>
      <c r="J71" s="11">
        <v>0</v>
      </c>
      <c r="K71" s="17">
        <f t="shared" si="13"/>
        <v>0</v>
      </c>
      <c r="L71" s="17">
        <v>0</v>
      </c>
      <c r="M71" s="17">
        <f t="shared" si="14"/>
        <v>0</v>
      </c>
      <c r="N71" s="17">
        <f t="shared" si="15"/>
        <v>0</v>
      </c>
    </row>
    <row r="72" spans="1:14" ht="15">
      <c r="A72" s="4">
        <v>51</v>
      </c>
      <c r="B72" s="4" t="s">
        <v>3759</v>
      </c>
      <c r="C72" s="22" t="s">
        <v>1992</v>
      </c>
      <c r="D72" s="76">
        <f t="shared" si="12"/>
        <v>1</v>
      </c>
      <c r="H72" s="1">
        <v>1</v>
      </c>
      <c r="I72" s="1" t="s">
        <v>1973</v>
      </c>
      <c r="J72" s="11">
        <v>0</v>
      </c>
      <c r="K72" s="17">
        <f t="shared" si="13"/>
        <v>0</v>
      </c>
      <c r="L72" s="17">
        <v>0</v>
      </c>
      <c r="M72" s="17">
        <f t="shared" si="14"/>
        <v>0</v>
      </c>
      <c r="N72" s="17">
        <f t="shared" si="15"/>
        <v>0</v>
      </c>
    </row>
    <row r="73" spans="1:14" ht="15">
      <c r="A73" s="4">
        <v>52</v>
      </c>
      <c r="B73" s="4" t="s">
        <v>3759</v>
      </c>
      <c r="C73" s="22" t="s">
        <v>1993</v>
      </c>
      <c r="D73" s="76">
        <f t="shared" si="12"/>
        <v>2</v>
      </c>
      <c r="H73" s="1">
        <v>2</v>
      </c>
      <c r="I73" s="1" t="s">
        <v>1973</v>
      </c>
      <c r="J73" s="11">
        <v>0</v>
      </c>
      <c r="K73" s="17">
        <f t="shared" si="13"/>
        <v>0</v>
      </c>
      <c r="L73" s="17">
        <v>0</v>
      </c>
      <c r="M73" s="17">
        <f t="shared" si="14"/>
        <v>0</v>
      </c>
      <c r="N73" s="17">
        <f t="shared" si="15"/>
        <v>0</v>
      </c>
    </row>
    <row r="74" spans="1:14" ht="15">
      <c r="A74" s="4">
        <v>53</v>
      </c>
      <c r="B74" s="4" t="s">
        <v>3759</v>
      </c>
      <c r="C74" s="22" t="s">
        <v>1994</v>
      </c>
      <c r="D74" s="76">
        <f t="shared" si="12"/>
        <v>29</v>
      </c>
      <c r="H74" s="1">
        <v>29</v>
      </c>
      <c r="I74" s="1" t="s">
        <v>1973</v>
      </c>
      <c r="J74" s="11">
        <v>0</v>
      </c>
      <c r="K74" s="17">
        <f t="shared" si="13"/>
        <v>0</v>
      </c>
      <c r="L74" s="17">
        <v>0</v>
      </c>
      <c r="M74" s="17">
        <f t="shared" si="14"/>
        <v>0</v>
      </c>
      <c r="N74" s="17">
        <f t="shared" si="15"/>
        <v>0</v>
      </c>
    </row>
    <row r="75" spans="1:14" ht="15">
      <c r="A75" s="4">
        <v>60</v>
      </c>
      <c r="B75" s="4" t="s">
        <v>3759</v>
      </c>
      <c r="C75" s="22" t="s">
        <v>1996</v>
      </c>
      <c r="D75" s="76">
        <f t="shared" si="12"/>
        <v>2</v>
      </c>
      <c r="H75" s="1">
        <v>2</v>
      </c>
      <c r="I75" s="1" t="s">
        <v>1973</v>
      </c>
      <c r="J75" s="11">
        <v>0</v>
      </c>
      <c r="K75" s="17">
        <f t="shared" si="13"/>
        <v>0</v>
      </c>
      <c r="L75" s="17">
        <v>0</v>
      </c>
      <c r="M75" s="17">
        <f t="shared" si="14"/>
        <v>0</v>
      </c>
      <c r="N75" s="17">
        <f t="shared" si="15"/>
        <v>0</v>
      </c>
    </row>
    <row r="76" spans="1:14" ht="24">
      <c r="A76" s="4">
        <v>61</v>
      </c>
      <c r="B76" s="4" t="s">
        <v>3759</v>
      </c>
      <c r="C76" s="19" t="s">
        <v>1997</v>
      </c>
      <c r="D76" s="76">
        <f t="shared" si="12"/>
        <v>1</v>
      </c>
      <c r="E76" s="4"/>
      <c r="F76" s="4"/>
      <c r="G76" s="4"/>
      <c r="H76" s="4">
        <v>1</v>
      </c>
      <c r="I76" s="4" t="s">
        <v>1973</v>
      </c>
      <c r="J76" s="17">
        <v>0</v>
      </c>
      <c r="K76" s="17">
        <f t="shared" si="13"/>
        <v>0</v>
      </c>
      <c r="L76" s="17">
        <v>0</v>
      </c>
      <c r="M76" s="17">
        <f t="shared" si="14"/>
        <v>0</v>
      </c>
      <c r="N76" s="17">
        <f t="shared" si="15"/>
        <v>0</v>
      </c>
    </row>
    <row r="77" spans="1:14" ht="15">
      <c r="A77" s="4">
        <v>62</v>
      </c>
      <c r="B77" s="4" t="s">
        <v>3759</v>
      </c>
      <c r="C77" s="22" t="s">
        <v>1998</v>
      </c>
      <c r="D77" s="76">
        <f t="shared" si="12"/>
        <v>1</v>
      </c>
      <c r="H77" s="1">
        <v>1</v>
      </c>
      <c r="I77" s="1" t="s">
        <v>1973</v>
      </c>
      <c r="J77" s="11">
        <v>0</v>
      </c>
      <c r="K77" s="17">
        <f t="shared" si="13"/>
        <v>0</v>
      </c>
      <c r="L77" s="17">
        <v>0</v>
      </c>
      <c r="M77" s="17">
        <f t="shared" si="14"/>
        <v>0</v>
      </c>
      <c r="N77" s="17">
        <f t="shared" si="15"/>
        <v>0</v>
      </c>
    </row>
    <row r="78" spans="1:14" ht="15">
      <c r="A78" s="4"/>
      <c r="B78" s="4"/>
      <c r="C78" s="22"/>
      <c r="D78" s="22"/>
      <c r="J78" s="11"/>
      <c r="K78" s="17"/>
      <c r="L78" s="17"/>
      <c r="M78" s="18"/>
      <c r="N78" s="17"/>
    </row>
    <row r="79" spans="1:14" ht="15">
      <c r="A79" s="4"/>
      <c r="B79" s="4"/>
      <c r="C79" s="70" t="s">
        <v>3774</v>
      </c>
      <c r="D79" s="70"/>
      <c r="J79" s="11"/>
      <c r="K79" s="11"/>
      <c r="L79" s="11"/>
      <c r="N79" s="11"/>
    </row>
    <row r="80" spans="1:14" ht="15">
      <c r="A80" s="4"/>
      <c r="B80" s="4"/>
      <c r="C80" s="70"/>
      <c r="D80" s="70"/>
      <c r="J80" s="11"/>
      <c r="K80" s="11"/>
      <c r="L80" s="11"/>
      <c r="N80" s="11"/>
    </row>
    <row r="81" spans="1:15" ht="15">
      <c r="A81" s="77"/>
      <c r="B81" s="77"/>
      <c r="C81" s="13" t="s">
        <v>3841</v>
      </c>
      <c r="D81" s="13"/>
      <c r="E81" s="78"/>
      <c r="F81" s="78"/>
      <c r="G81" s="78"/>
      <c r="H81" s="78"/>
      <c r="I81" s="78"/>
      <c r="J81" s="79"/>
      <c r="K81" s="79"/>
      <c r="L81" s="79"/>
      <c r="M81" s="80"/>
      <c r="N81" s="79"/>
      <c r="O81" s="80"/>
    </row>
    <row r="82" spans="1:15" ht="15">
      <c r="A82" s="77">
        <v>63</v>
      </c>
      <c r="B82" s="77" t="s">
        <v>3759</v>
      </c>
      <c r="C82" s="13" t="s">
        <v>3844</v>
      </c>
      <c r="D82" s="76">
        <f>+E82+F82+G82+H82</f>
        <v>9</v>
      </c>
      <c r="E82" s="78">
        <v>2</v>
      </c>
      <c r="F82" s="78">
        <v>3</v>
      </c>
      <c r="G82" s="78">
        <v>3</v>
      </c>
      <c r="H82" s="78">
        <v>1</v>
      </c>
      <c r="I82" s="78" t="s">
        <v>1973</v>
      </c>
      <c r="J82" s="79">
        <v>0</v>
      </c>
      <c r="K82" s="79">
        <f>(+E82+F82+G82+H82)*J82</f>
        <v>0</v>
      </c>
      <c r="L82" s="81">
        <v>0</v>
      </c>
      <c r="M82" s="17">
        <f>+(+E82+F82+G82+H82)*L82</f>
        <v>0</v>
      </c>
      <c r="N82" s="81">
        <f>+K82+M82</f>
        <v>0</v>
      </c>
      <c r="O82" s="80"/>
    </row>
    <row r="83" spans="1:15" ht="15">
      <c r="A83" s="77">
        <v>64</v>
      </c>
      <c r="B83" s="77" t="s">
        <v>3759</v>
      </c>
      <c r="C83" s="82" t="s">
        <v>3845</v>
      </c>
      <c r="D83" s="76">
        <f>+E83+F83+G83+H83</f>
        <v>9</v>
      </c>
      <c r="E83" s="77">
        <v>2</v>
      </c>
      <c r="F83" s="77">
        <v>3</v>
      </c>
      <c r="G83" s="77">
        <v>3</v>
      </c>
      <c r="H83" s="77">
        <v>1</v>
      </c>
      <c r="I83" s="78" t="s">
        <v>1973</v>
      </c>
      <c r="J83" s="79">
        <v>0</v>
      </c>
      <c r="K83" s="79">
        <f>(+E83+F83+G83+H83)*J83</f>
        <v>0</v>
      </c>
      <c r="L83" s="81">
        <v>0</v>
      </c>
      <c r="M83" s="17">
        <f>+(+E83+F83+G83+H83)*L83</f>
        <v>0</v>
      </c>
      <c r="N83" s="81">
        <f>+K83+M83</f>
        <v>0</v>
      </c>
      <c r="O83" s="80"/>
    </row>
    <row r="84" spans="1:15" ht="15">
      <c r="A84" s="77">
        <v>65</v>
      </c>
      <c r="B84" s="77" t="s">
        <v>3759</v>
      </c>
      <c r="C84" s="13" t="s">
        <v>3842</v>
      </c>
      <c r="D84" s="76">
        <f>+E84+F84+G84+H84</f>
        <v>9</v>
      </c>
      <c r="E84" s="78">
        <v>2</v>
      </c>
      <c r="F84" s="78">
        <v>3</v>
      </c>
      <c r="G84" s="78">
        <v>3</v>
      </c>
      <c r="H84" s="78">
        <v>1</v>
      </c>
      <c r="I84" s="78" t="s">
        <v>1973</v>
      </c>
      <c r="J84" s="79">
        <v>0</v>
      </c>
      <c r="K84" s="79">
        <f>(+E84+F84+G84+H84)*J84</f>
        <v>0</v>
      </c>
      <c r="L84" s="81">
        <v>0</v>
      </c>
      <c r="M84" s="17">
        <f>+(+E84+F84+G84+H84)*L84</f>
        <v>0</v>
      </c>
      <c r="N84" s="81">
        <f>+K84+M84</f>
        <v>0</v>
      </c>
      <c r="O84" s="80"/>
    </row>
    <row r="85" spans="1:15" ht="15">
      <c r="A85" s="83">
        <v>66</v>
      </c>
      <c r="B85" s="77" t="s">
        <v>3759</v>
      </c>
      <c r="C85" s="13" t="s">
        <v>3843</v>
      </c>
      <c r="D85" s="76">
        <f>+E85+F85+G85+H85</f>
        <v>9</v>
      </c>
      <c r="E85" s="78">
        <v>2</v>
      </c>
      <c r="F85" s="78">
        <v>3</v>
      </c>
      <c r="G85" s="78">
        <v>3</v>
      </c>
      <c r="H85" s="78">
        <v>1</v>
      </c>
      <c r="I85" s="78" t="s">
        <v>1973</v>
      </c>
      <c r="J85" s="79">
        <v>0</v>
      </c>
      <c r="K85" s="79">
        <f>(+E85+F85+G85+H85)*J85</f>
        <v>0</v>
      </c>
      <c r="L85" s="81">
        <v>0</v>
      </c>
      <c r="M85" s="17">
        <f>+(+E85+F85+G85+H85)*L85</f>
        <v>0</v>
      </c>
      <c r="N85" s="81">
        <f>+K85+M85</f>
        <v>0</v>
      </c>
      <c r="O85" s="80"/>
    </row>
    <row r="86" spans="1:14" ht="15">
      <c r="A86" s="4"/>
      <c r="B86" s="4"/>
      <c r="C86" s="13"/>
      <c r="D86" s="13"/>
      <c r="J86" s="11">
        <v>0</v>
      </c>
      <c r="K86" s="11"/>
      <c r="L86" s="11">
        <v>0</v>
      </c>
      <c r="N86" s="11"/>
    </row>
    <row r="87" spans="1:14" ht="15">
      <c r="A87" s="4"/>
      <c r="B87" s="4"/>
      <c r="C87" s="13" t="s">
        <v>3775</v>
      </c>
      <c r="D87" s="13"/>
      <c r="J87" s="11"/>
      <c r="K87" s="11"/>
      <c r="L87" s="11">
        <v>0</v>
      </c>
      <c r="N87" s="11"/>
    </row>
    <row r="88" spans="1:14" ht="15">
      <c r="A88" s="4">
        <v>67</v>
      </c>
      <c r="B88" s="4" t="s">
        <v>3759</v>
      </c>
      <c r="C88" s="22" t="s">
        <v>3836</v>
      </c>
      <c r="D88" s="76">
        <f>+E88+F88+G88+H88</f>
        <v>231</v>
      </c>
      <c r="E88" s="1">
        <v>47</v>
      </c>
      <c r="F88" s="1">
        <v>57</v>
      </c>
      <c r="G88" s="1">
        <v>58</v>
      </c>
      <c r="H88" s="1">
        <v>69</v>
      </c>
      <c r="I88" s="1" t="s">
        <v>1973</v>
      </c>
      <c r="J88" s="11">
        <v>0</v>
      </c>
      <c r="K88" s="11">
        <f>(+E88+F88+G88+H88)*J88</f>
        <v>0</v>
      </c>
      <c r="L88" s="11">
        <v>0</v>
      </c>
      <c r="M88" s="17">
        <f>+(+E88+F88+G88+H88)*L88</f>
        <v>0</v>
      </c>
      <c r="N88" s="11">
        <f>+K88+M88</f>
        <v>0</v>
      </c>
    </row>
    <row r="89" spans="1:14" ht="15">
      <c r="A89" s="4">
        <v>68</v>
      </c>
      <c r="B89" s="4" t="s">
        <v>3759</v>
      </c>
      <c r="C89" s="22" t="s">
        <v>1987</v>
      </c>
      <c r="D89" s="76">
        <f>+E89+F89+G89+H89</f>
        <v>36</v>
      </c>
      <c r="E89" s="1">
        <v>20</v>
      </c>
      <c r="F89" s="1">
        <v>7</v>
      </c>
      <c r="G89" s="1">
        <v>6</v>
      </c>
      <c r="H89" s="1">
        <v>3</v>
      </c>
      <c r="I89" s="1" t="s">
        <v>1973</v>
      </c>
      <c r="J89" s="11">
        <v>0</v>
      </c>
      <c r="K89" s="11">
        <f>(+E89+F89+G89+H89)*J89</f>
        <v>0</v>
      </c>
      <c r="L89" s="11">
        <v>0</v>
      </c>
      <c r="M89" s="17">
        <f>+(+E89+F89+G89+H89)*L89</f>
        <v>0</v>
      </c>
      <c r="N89" s="11">
        <f>+K89+M89</f>
        <v>0</v>
      </c>
    </row>
    <row r="90" spans="1:14" ht="15">
      <c r="A90" s="4">
        <v>69</v>
      </c>
      <c r="B90" s="4" t="s">
        <v>3759</v>
      </c>
      <c r="C90" s="3" t="s">
        <v>3781</v>
      </c>
      <c r="D90" s="76">
        <f>+E90+F90+G90+H90</f>
        <v>231</v>
      </c>
      <c r="E90" s="1">
        <v>47</v>
      </c>
      <c r="F90" s="1">
        <v>57</v>
      </c>
      <c r="G90" s="1">
        <v>58</v>
      </c>
      <c r="H90" s="1">
        <v>69</v>
      </c>
      <c r="I90" s="1" t="s">
        <v>1973</v>
      </c>
      <c r="J90" s="11">
        <v>0</v>
      </c>
      <c r="K90" s="11">
        <f>(+E90+F90+G90+H90)*J90</f>
        <v>0</v>
      </c>
      <c r="L90" s="11">
        <v>0</v>
      </c>
      <c r="M90" s="17">
        <f>+(+E90+F90+G90+H90)*L90</f>
        <v>0</v>
      </c>
      <c r="N90" s="11">
        <f>+K90+M90</f>
        <v>0</v>
      </c>
    </row>
    <row r="91" spans="1:14" ht="15">
      <c r="A91" s="4">
        <v>70</v>
      </c>
      <c r="B91" s="4" t="s">
        <v>3759</v>
      </c>
      <c r="C91" s="3" t="s">
        <v>3782</v>
      </c>
      <c r="D91" s="76">
        <f>+E91+F91+G91+H91</f>
        <v>36</v>
      </c>
      <c r="E91" s="1">
        <v>20</v>
      </c>
      <c r="F91" s="1">
        <v>7</v>
      </c>
      <c r="G91" s="1">
        <v>6</v>
      </c>
      <c r="H91" s="1">
        <v>3</v>
      </c>
      <c r="I91" s="1" t="s">
        <v>1973</v>
      </c>
      <c r="J91" s="11">
        <v>0</v>
      </c>
      <c r="K91" s="11">
        <f>(+E91+F91+G91+H91)*J91</f>
        <v>0</v>
      </c>
      <c r="L91" s="11">
        <v>0</v>
      </c>
      <c r="M91" s="17">
        <f>+(+E91+F91+G91+H91)*L91</f>
        <v>0</v>
      </c>
      <c r="N91" s="11">
        <f>+K91+M91</f>
        <v>0</v>
      </c>
    </row>
    <row r="92" spans="1:14" ht="24">
      <c r="A92" s="49">
        <v>71</v>
      </c>
      <c r="B92" s="49" t="s">
        <v>3759</v>
      </c>
      <c r="C92" s="100" t="s">
        <v>1986</v>
      </c>
      <c r="D92" s="76">
        <f>+E92+F92+G92+H92</f>
        <v>996</v>
      </c>
      <c r="E92" s="49">
        <v>228</v>
      </c>
      <c r="F92" s="49">
        <v>242</v>
      </c>
      <c r="G92" s="49">
        <v>244</v>
      </c>
      <c r="H92" s="49">
        <v>282</v>
      </c>
      <c r="I92" s="49" t="s">
        <v>1973</v>
      </c>
      <c r="J92" s="59">
        <v>0</v>
      </c>
      <c r="K92" s="59">
        <f>(+E92+F92+G92+H92)*J92</f>
        <v>0</v>
      </c>
      <c r="L92" s="59">
        <v>0</v>
      </c>
      <c r="M92" s="59">
        <f>+(+E92+F92+G92+H92)*L92</f>
        <v>0</v>
      </c>
      <c r="N92" s="59">
        <f>+K92+M92</f>
        <v>0</v>
      </c>
    </row>
    <row r="93" spans="1:14" ht="15">
      <c r="A93" s="4"/>
      <c r="B93" s="4"/>
      <c r="J93" s="11"/>
      <c r="K93" s="11"/>
      <c r="L93" s="11"/>
      <c r="N93" s="11"/>
    </row>
    <row r="94" spans="1:14" ht="15">
      <c r="A94" s="4"/>
      <c r="B94" s="4"/>
      <c r="C94" s="2" t="s">
        <v>3852</v>
      </c>
      <c r="J94" s="11"/>
      <c r="K94" s="11"/>
      <c r="L94" s="11"/>
      <c r="N94" s="11"/>
    </row>
    <row r="95" spans="1:14" ht="15">
      <c r="A95" s="4"/>
      <c r="B95" s="4" t="s">
        <v>3759</v>
      </c>
      <c r="C95" s="2" t="s">
        <v>3776</v>
      </c>
      <c r="D95" s="76">
        <f aca="true" t="shared" si="16" ref="D95:D103">+E95+F95+G95+H95</f>
        <v>39840</v>
      </c>
      <c r="E95" s="1">
        <v>9120</v>
      </c>
      <c r="F95" s="1">
        <v>9680</v>
      </c>
      <c r="G95" s="1">
        <v>9760</v>
      </c>
      <c r="H95" s="1">
        <v>11280</v>
      </c>
      <c r="I95" s="1" t="s">
        <v>1974</v>
      </c>
      <c r="J95" s="11">
        <v>0</v>
      </c>
      <c r="K95" s="11">
        <f aca="true" t="shared" si="17" ref="K95:K103">(+E95+F95+G95+H95)*J95</f>
        <v>0</v>
      </c>
      <c r="L95" s="11">
        <v>0</v>
      </c>
      <c r="M95" s="17">
        <f aca="true" t="shared" si="18" ref="M95:M103">+(+E95+F95+G95+H95)*L95</f>
        <v>0</v>
      </c>
      <c r="N95" s="11">
        <f aca="true" t="shared" si="19" ref="N95:N103">+K95+M95</f>
        <v>0</v>
      </c>
    </row>
    <row r="96" spans="1:14" ht="15">
      <c r="A96" s="4"/>
      <c r="B96" s="4" t="s">
        <v>3759</v>
      </c>
      <c r="C96" s="25" t="s">
        <v>3777</v>
      </c>
      <c r="D96" s="76">
        <f t="shared" si="16"/>
        <v>268</v>
      </c>
      <c r="E96" s="1">
        <v>220</v>
      </c>
      <c r="F96" s="1">
        <v>48</v>
      </c>
      <c r="I96" s="1" t="s">
        <v>1973</v>
      </c>
      <c r="J96" s="11">
        <v>0</v>
      </c>
      <c r="K96" s="11">
        <f t="shared" si="17"/>
        <v>0</v>
      </c>
      <c r="L96" s="11">
        <v>0</v>
      </c>
      <c r="M96" s="17">
        <f t="shared" si="18"/>
        <v>0</v>
      </c>
      <c r="N96" s="11">
        <f t="shared" si="19"/>
        <v>0</v>
      </c>
    </row>
    <row r="97" spans="1:14" ht="15">
      <c r="A97" s="4"/>
      <c r="B97" s="4" t="s">
        <v>3759</v>
      </c>
      <c r="C97" s="25" t="s">
        <v>3778</v>
      </c>
      <c r="D97" s="76">
        <f t="shared" si="16"/>
        <v>345</v>
      </c>
      <c r="E97" s="48"/>
      <c r="F97" s="48"/>
      <c r="G97" s="48"/>
      <c r="H97" s="48">
        <v>345</v>
      </c>
      <c r="I97" s="48" t="s">
        <v>3780</v>
      </c>
      <c r="J97" s="50">
        <v>0</v>
      </c>
      <c r="K97" s="50">
        <f t="shared" si="17"/>
        <v>0</v>
      </c>
      <c r="L97" s="11">
        <v>0</v>
      </c>
      <c r="M97" s="17">
        <f t="shared" si="18"/>
        <v>0</v>
      </c>
      <c r="N97" s="50">
        <f t="shared" si="19"/>
        <v>0</v>
      </c>
    </row>
    <row r="98" spans="1:14" ht="15">
      <c r="A98" s="4"/>
      <c r="B98" s="4" t="s">
        <v>3759</v>
      </c>
      <c r="C98" s="25" t="s">
        <v>3839</v>
      </c>
      <c r="D98" s="76">
        <f t="shared" si="16"/>
        <v>36</v>
      </c>
      <c r="E98" s="48">
        <v>12</v>
      </c>
      <c r="F98" s="48">
        <v>12</v>
      </c>
      <c r="G98" s="48"/>
      <c r="H98" s="48">
        <v>12</v>
      </c>
      <c r="I98" s="48" t="s">
        <v>3780</v>
      </c>
      <c r="J98" s="50">
        <v>0</v>
      </c>
      <c r="K98" s="50">
        <f t="shared" si="17"/>
        <v>0</v>
      </c>
      <c r="L98" s="11">
        <v>0</v>
      </c>
      <c r="M98" s="59">
        <f t="shared" si="18"/>
        <v>0</v>
      </c>
      <c r="N98" s="50">
        <f t="shared" si="19"/>
        <v>0</v>
      </c>
    </row>
    <row r="99" spans="1:14" ht="15">
      <c r="A99" s="4">
        <v>77</v>
      </c>
      <c r="B99" s="4" t="s">
        <v>3759</v>
      </c>
      <c r="C99" s="2" t="s">
        <v>3784</v>
      </c>
      <c r="D99" s="76">
        <f t="shared" si="16"/>
        <v>600</v>
      </c>
      <c r="E99" s="1">
        <v>210</v>
      </c>
      <c r="F99" s="1">
        <v>130</v>
      </c>
      <c r="G99" s="1">
        <v>130</v>
      </c>
      <c r="H99" s="1">
        <v>130</v>
      </c>
      <c r="I99" s="1" t="s">
        <v>1974</v>
      </c>
      <c r="J99" s="11">
        <v>0</v>
      </c>
      <c r="K99" s="11">
        <f t="shared" si="17"/>
        <v>0</v>
      </c>
      <c r="L99" s="11">
        <v>0</v>
      </c>
      <c r="M99" s="17">
        <f t="shared" si="18"/>
        <v>0</v>
      </c>
      <c r="N99" s="11">
        <f t="shared" si="19"/>
        <v>0</v>
      </c>
    </row>
    <row r="100" spans="1:14" ht="15">
      <c r="A100" s="4">
        <v>78</v>
      </c>
      <c r="B100" s="4" t="s">
        <v>3759</v>
      </c>
      <c r="C100" s="16" t="s">
        <v>1985</v>
      </c>
      <c r="D100" s="76">
        <f t="shared" si="16"/>
        <v>290</v>
      </c>
      <c r="E100" s="1">
        <v>150</v>
      </c>
      <c r="F100" s="1">
        <v>40</v>
      </c>
      <c r="G100" s="1">
        <v>40</v>
      </c>
      <c r="H100" s="1">
        <v>60</v>
      </c>
      <c r="I100" s="1" t="s">
        <v>1974</v>
      </c>
      <c r="J100" s="11">
        <v>0</v>
      </c>
      <c r="K100" s="11">
        <f t="shared" si="17"/>
        <v>0</v>
      </c>
      <c r="L100" s="11">
        <v>0</v>
      </c>
      <c r="M100" s="17">
        <f t="shared" si="18"/>
        <v>0</v>
      </c>
      <c r="N100" s="11">
        <f t="shared" si="19"/>
        <v>0</v>
      </c>
    </row>
    <row r="101" spans="1:14" ht="15">
      <c r="A101" s="4">
        <v>79</v>
      </c>
      <c r="B101" s="4" t="s">
        <v>3759</v>
      </c>
      <c r="C101" s="16" t="s">
        <v>3785</v>
      </c>
      <c r="D101" s="76">
        <f t="shared" si="16"/>
        <v>120</v>
      </c>
      <c r="E101" s="1">
        <v>50</v>
      </c>
      <c r="F101" s="1">
        <v>20</v>
      </c>
      <c r="G101" s="1">
        <v>20</v>
      </c>
      <c r="H101" s="1">
        <v>30</v>
      </c>
      <c r="I101" s="1" t="s">
        <v>1974</v>
      </c>
      <c r="J101" s="50">
        <v>0</v>
      </c>
      <c r="K101" s="11">
        <f t="shared" si="17"/>
        <v>0</v>
      </c>
      <c r="L101" s="11">
        <v>0</v>
      </c>
      <c r="M101" s="17">
        <f t="shared" si="18"/>
        <v>0</v>
      </c>
      <c r="N101" s="11">
        <f t="shared" si="19"/>
        <v>0</v>
      </c>
    </row>
    <row r="102" spans="1:14" ht="15">
      <c r="A102" s="4">
        <v>80</v>
      </c>
      <c r="B102" s="4" t="s">
        <v>3759</v>
      </c>
      <c r="C102" s="16" t="s">
        <v>3838</v>
      </c>
      <c r="D102" s="76">
        <f t="shared" si="16"/>
        <v>3</v>
      </c>
      <c r="E102" s="1">
        <v>3</v>
      </c>
      <c r="I102" s="1" t="s">
        <v>3779</v>
      </c>
      <c r="J102" s="50">
        <v>0</v>
      </c>
      <c r="K102" s="11">
        <f t="shared" si="17"/>
        <v>0</v>
      </c>
      <c r="L102" s="11">
        <v>0</v>
      </c>
      <c r="M102" s="17">
        <f t="shared" si="18"/>
        <v>0</v>
      </c>
      <c r="N102" s="11">
        <f t="shared" si="19"/>
        <v>0</v>
      </c>
    </row>
    <row r="103" spans="1:14" ht="15">
      <c r="A103" s="20">
        <v>81</v>
      </c>
      <c r="B103" s="20" t="s">
        <v>3759</v>
      </c>
      <c r="C103" s="60" t="s">
        <v>3837</v>
      </c>
      <c r="D103" s="84">
        <f t="shared" si="16"/>
        <v>10</v>
      </c>
      <c r="E103" s="61">
        <v>10</v>
      </c>
      <c r="F103" s="61"/>
      <c r="G103" s="61"/>
      <c r="H103" s="61"/>
      <c r="I103" s="61" t="s">
        <v>3779</v>
      </c>
      <c r="J103" s="45">
        <v>0</v>
      </c>
      <c r="K103" s="45">
        <f t="shared" si="17"/>
        <v>0</v>
      </c>
      <c r="L103" s="62">
        <v>0</v>
      </c>
      <c r="M103" s="58">
        <f t="shared" si="18"/>
        <v>0</v>
      </c>
      <c r="N103" s="62">
        <f t="shared" si="19"/>
        <v>0</v>
      </c>
    </row>
    <row r="104" spans="1:14" ht="15">
      <c r="A104" s="48"/>
      <c r="B104" s="49"/>
      <c r="C104" s="2" t="s">
        <v>3864</v>
      </c>
      <c r="E104" s="63"/>
      <c r="F104" s="63"/>
      <c r="G104" s="63"/>
      <c r="H104" s="63"/>
      <c r="I104" s="63"/>
      <c r="J104" s="64"/>
      <c r="K104" s="65">
        <f>SUM(K13:K103)</f>
        <v>0</v>
      </c>
      <c r="L104" s="65"/>
      <c r="M104" s="65">
        <f>SUM(M13:M103)</f>
        <v>0</v>
      </c>
      <c r="N104" s="65">
        <f>SUM(N13:N103)</f>
        <v>0</v>
      </c>
    </row>
    <row r="105" spans="2:13" ht="15">
      <c r="B105" s="4"/>
      <c r="C105" s="88" t="s">
        <v>3783</v>
      </c>
      <c r="D105" s="3"/>
      <c r="L105" s="11"/>
      <c r="M105" s="11"/>
    </row>
    <row r="106" spans="2:12" ht="15">
      <c r="B106" s="4"/>
      <c r="J106" s="1"/>
      <c r="L106" s="86"/>
    </row>
    <row r="107" spans="2:13" ht="15">
      <c r="B107" s="4"/>
      <c r="C107" s="23" t="s">
        <v>3798</v>
      </c>
      <c r="D107" s="23"/>
      <c r="J107" s="1"/>
      <c r="L107" s="86"/>
      <c r="M107" s="11"/>
    </row>
    <row r="108" spans="1:14" ht="15">
      <c r="A108" s="1">
        <v>92</v>
      </c>
      <c r="B108" s="4" t="s">
        <v>3759</v>
      </c>
      <c r="C108" s="26" t="s">
        <v>3792</v>
      </c>
      <c r="D108" s="76">
        <f>+E108+F108+G108+H108</f>
        <v>40</v>
      </c>
      <c r="E108" s="1">
        <v>16</v>
      </c>
      <c r="F108" s="1">
        <v>8</v>
      </c>
      <c r="G108" s="1">
        <v>8</v>
      </c>
      <c r="H108" s="1">
        <v>8</v>
      </c>
      <c r="I108" s="1" t="s">
        <v>1974</v>
      </c>
      <c r="L108" s="86">
        <v>0</v>
      </c>
      <c r="M108" s="11">
        <f>+(+E108+F108+G108+H108)*L108</f>
        <v>0</v>
      </c>
      <c r="N108" s="11">
        <f>+K108+M108</f>
        <v>0</v>
      </c>
    </row>
    <row r="109" spans="1:14" ht="15">
      <c r="A109" s="1">
        <v>93</v>
      </c>
      <c r="B109" s="4" t="s">
        <v>3759</v>
      </c>
      <c r="C109" s="26" t="s">
        <v>3793</v>
      </c>
      <c r="D109" s="76">
        <f>+E109+F109+G109+H109</f>
        <v>20</v>
      </c>
      <c r="E109" s="1">
        <v>8</v>
      </c>
      <c r="F109" s="1">
        <v>4</v>
      </c>
      <c r="G109" s="1">
        <v>4</v>
      </c>
      <c r="H109" s="1">
        <v>4</v>
      </c>
      <c r="I109" s="1" t="s">
        <v>1974</v>
      </c>
      <c r="L109" s="86">
        <v>0</v>
      </c>
      <c r="M109" s="11">
        <f>+(+E109+F109+G109+H109)*L109</f>
        <v>0</v>
      </c>
      <c r="N109" s="11">
        <f>+K109+M109</f>
        <v>0</v>
      </c>
    </row>
    <row r="110" spans="1:14" ht="15">
      <c r="A110" s="1">
        <v>94</v>
      </c>
      <c r="B110" s="4" t="s">
        <v>3759</v>
      </c>
      <c r="C110" s="26" t="s">
        <v>3794</v>
      </c>
      <c r="D110" s="76">
        <v>24</v>
      </c>
      <c r="E110" s="1">
        <v>29</v>
      </c>
      <c r="F110" s="1">
        <v>24</v>
      </c>
      <c r="G110" s="1">
        <v>19</v>
      </c>
      <c r="H110" s="1">
        <v>24</v>
      </c>
      <c r="I110" s="1" t="s">
        <v>1973</v>
      </c>
      <c r="L110" s="86">
        <v>0</v>
      </c>
      <c r="M110" s="11">
        <f>+(+E110+F110+G110+H110)*L110</f>
        <v>0</v>
      </c>
      <c r="N110" s="11">
        <f>+K110+M110</f>
        <v>0</v>
      </c>
    </row>
    <row r="111" spans="1:14" ht="15">
      <c r="A111" s="1">
        <v>95</v>
      </c>
      <c r="B111" s="4" t="s">
        <v>3759</v>
      </c>
      <c r="C111" s="26" t="s">
        <v>3795</v>
      </c>
      <c r="D111" s="76">
        <f>+E111+F111+G111+H111</f>
        <v>8</v>
      </c>
      <c r="E111" s="1">
        <v>3.5</v>
      </c>
      <c r="F111" s="1">
        <v>1.5</v>
      </c>
      <c r="G111" s="1">
        <v>1.5</v>
      </c>
      <c r="H111" s="1">
        <v>1.5</v>
      </c>
      <c r="I111" s="1" t="s">
        <v>3779</v>
      </c>
      <c r="L111" s="86">
        <v>0</v>
      </c>
      <c r="M111" s="11">
        <f>+(+E111+F111+G111+H111)*L111</f>
        <v>0</v>
      </c>
      <c r="N111" s="11">
        <f>+K111+M111</f>
        <v>0</v>
      </c>
    </row>
    <row r="112" spans="1:14" ht="15">
      <c r="A112" s="44">
        <v>98</v>
      </c>
      <c r="B112" s="20" t="s">
        <v>3759</v>
      </c>
      <c r="C112" s="47" t="s">
        <v>3797</v>
      </c>
      <c r="D112" s="84">
        <f>+E112+F112+G112+H112</f>
        <v>95</v>
      </c>
      <c r="E112" s="44">
        <v>95</v>
      </c>
      <c r="F112" s="46"/>
      <c r="G112" s="44"/>
      <c r="H112" s="44"/>
      <c r="I112" s="44" t="s">
        <v>1973</v>
      </c>
      <c r="J112" s="46"/>
      <c r="K112" s="46"/>
      <c r="L112" s="87">
        <v>0</v>
      </c>
      <c r="M112" s="45">
        <f>+(+E112+F112+G112+H112)*L112</f>
        <v>0</v>
      </c>
      <c r="N112" s="45">
        <f>+K112+M112</f>
        <v>0</v>
      </c>
    </row>
    <row r="113" spans="3:14" ht="15">
      <c r="C113" s="2" t="s">
        <v>3807</v>
      </c>
      <c r="M113" s="11"/>
      <c r="N113" s="11">
        <f>SUM(N108:N112)</f>
        <v>0</v>
      </c>
    </row>
    <row r="115" spans="3:13" ht="63.75">
      <c r="C115" s="97" t="s">
        <v>3857</v>
      </c>
      <c r="M115" s="11"/>
    </row>
    <row r="116" ht="15">
      <c r="M116" s="11"/>
    </row>
    <row r="117" spans="3:13" ht="25.5">
      <c r="C117" s="97" t="s">
        <v>3860</v>
      </c>
      <c r="M117" s="11"/>
    </row>
    <row r="118" ht="15">
      <c r="M118" s="11"/>
    </row>
    <row r="119" ht="15">
      <c r="M119" s="11"/>
    </row>
  </sheetData>
  <mergeCells count="2">
    <mergeCell ref="A3:N3"/>
    <mergeCell ref="A5:N5"/>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57" r:id="rId1"/>
  <headerFooter scaleWithDoc="0" alignWithMargins="0">
    <oddFooter>&amp;LStránka &amp;P&amp;R&amp;A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2:I96"/>
  <sheetViews>
    <sheetView workbookViewId="0" topLeftCell="A1">
      <selection activeCell="H71" sqref="H71"/>
    </sheetView>
  </sheetViews>
  <sheetFormatPr defaultColWidth="9.140625" defaultRowHeight="15"/>
  <cols>
    <col min="1" max="1" width="6.8515625" style="528" customWidth="1"/>
    <col min="2" max="2" width="47.28125" style="528" customWidth="1"/>
    <col min="3" max="3" width="5.8515625" style="528" customWidth="1"/>
    <col min="4" max="4" width="10.28125" style="528" customWidth="1"/>
    <col min="5" max="5" width="11.00390625" style="528" customWidth="1"/>
    <col min="6" max="6" width="13.00390625" style="528" customWidth="1"/>
    <col min="7" max="16384" width="9.140625" style="528" customWidth="1"/>
  </cols>
  <sheetData>
    <row r="2" ht="18">
      <c r="B2" s="564" t="s">
        <v>2341</v>
      </c>
    </row>
    <row r="3" ht="18">
      <c r="B3" s="564" t="s">
        <v>3959</v>
      </c>
    </row>
    <row r="4" spans="1:6" ht="24.75" customHeight="1">
      <c r="A4" s="526" t="s">
        <v>1292</v>
      </c>
      <c r="B4" s="526" t="s">
        <v>2274</v>
      </c>
      <c r="C4" s="526" t="s">
        <v>1293</v>
      </c>
      <c r="D4" s="526" t="s">
        <v>1294</v>
      </c>
      <c r="E4" s="527" t="s">
        <v>1295</v>
      </c>
      <c r="F4" s="527" t="s">
        <v>1296</v>
      </c>
    </row>
    <row r="5" spans="1:6" ht="19.5" customHeight="1">
      <c r="A5" s="529" t="s">
        <v>1297</v>
      </c>
      <c r="B5" s="530"/>
      <c r="C5" s="530"/>
      <c r="D5" s="530"/>
      <c r="E5" s="530"/>
      <c r="F5" s="531"/>
    </row>
    <row r="6" spans="1:6" ht="78.75">
      <c r="A6" s="532">
        <v>41640</v>
      </c>
      <c r="B6" s="533" t="s">
        <v>1365</v>
      </c>
      <c r="C6" s="534" t="s">
        <v>1298</v>
      </c>
      <c r="D6" s="534">
        <v>1</v>
      </c>
      <c r="E6" s="526">
        <v>0</v>
      </c>
      <c r="F6" s="535">
        <f>D6*E6</f>
        <v>0</v>
      </c>
    </row>
    <row r="7" spans="1:6" ht="15.75">
      <c r="A7" s="536"/>
      <c r="B7" s="537" t="s">
        <v>1299</v>
      </c>
      <c r="C7" s="538"/>
      <c r="D7" s="538"/>
      <c r="E7" s="539"/>
      <c r="F7" s="535"/>
    </row>
    <row r="8" spans="1:6" ht="26.25">
      <c r="A8" s="536" t="s">
        <v>1300</v>
      </c>
      <c r="B8" s="537" t="s">
        <v>1301</v>
      </c>
      <c r="C8" s="538" t="s">
        <v>1973</v>
      </c>
      <c r="D8" s="538">
        <v>2</v>
      </c>
      <c r="E8" s="540">
        <v>0</v>
      </c>
      <c r="F8" s="535">
        <f>D8*E8</f>
        <v>0</v>
      </c>
    </row>
    <row r="9" spans="1:6" ht="39">
      <c r="A9" s="536"/>
      <c r="B9" s="537" t="s">
        <v>1302</v>
      </c>
      <c r="C9" s="538"/>
      <c r="D9" s="538"/>
      <c r="E9" s="540"/>
      <c r="F9" s="535"/>
    </row>
    <row r="10" spans="1:6" ht="15.75">
      <c r="A10" s="536" t="s">
        <v>1303</v>
      </c>
      <c r="B10" s="539" t="s">
        <v>1304</v>
      </c>
      <c r="C10" s="538" t="s">
        <v>1973</v>
      </c>
      <c r="D10" s="538">
        <v>10</v>
      </c>
      <c r="E10" s="540">
        <v>0</v>
      </c>
      <c r="F10" s="535">
        <f>D10*E10</f>
        <v>0</v>
      </c>
    </row>
    <row r="11" spans="1:6" ht="78.75">
      <c r="A11" s="536"/>
      <c r="B11" s="542" t="s">
        <v>3974</v>
      </c>
      <c r="C11" s="538"/>
      <c r="D11" s="538"/>
      <c r="E11" s="540"/>
      <c r="F11" s="535"/>
    </row>
    <row r="12" spans="1:6" ht="14.25">
      <c r="A12" s="529" t="s">
        <v>1305</v>
      </c>
      <c r="B12" s="539"/>
      <c r="C12" s="538"/>
      <c r="D12" s="538"/>
      <c r="E12" s="540"/>
      <c r="F12" s="535"/>
    </row>
    <row r="13" spans="1:6" ht="26.25">
      <c r="A13" s="536"/>
      <c r="B13" s="537" t="s">
        <v>1306</v>
      </c>
      <c r="C13" s="538"/>
      <c r="D13" s="538"/>
      <c r="E13" s="539"/>
      <c r="F13" s="535"/>
    </row>
    <row r="14" spans="1:6" ht="39">
      <c r="A14" s="536" t="s">
        <v>1307</v>
      </c>
      <c r="B14" s="537" t="s">
        <v>1308</v>
      </c>
      <c r="C14" s="538" t="s">
        <v>1973</v>
      </c>
      <c r="D14" s="538">
        <v>8</v>
      </c>
      <c r="E14" s="540">
        <v>0</v>
      </c>
      <c r="F14" s="535">
        <f>D14*E14</f>
        <v>0</v>
      </c>
    </row>
    <row r="15" spans="1:6" ht="39">
      <c r="A15" s="536" t="s">
        <v>1309</v>
      </c>
      <c r="B15" s="537" t="s">
        <v>1310</v>
      </c>
      <c r="C15" s="538" t="s">
        <v>1973</v>
      </c>
      <c r="D15" s="538">
        <v>2</v>
      </c>
      <c r="E15" s="526">
        <v>0</v>
      </c>
      <c r="F15" s="535">
        <f>D15*E15</f>
        <v>0</v>
      </c>
    </row>
    <row r="16" spans="1:6" ht="15">
      <c r="A16" s="539"/>
      <c r="B16" s="537" t="s">
        <v>1311</v>
      </c>
      <c r="C16" s="539"/>
      <c r="D16" s="539"/>
      <c r="E16" s="541"/>
      <c r="F16" s="535"/>
    </row>
    <row r="17" spans="1:6" ht="26.25">
      <c r="A17" s="536" t="s">
        <v>1312</v>
      </c>
      <c r="B17" s="537" t="s">
        <v>1313</v>
      </c>
      <c r="C17" s="538" t="s">
        <v>1973</v>
      </c>
      <c r="D17" s="538">
        <v>1</v>
      </c>
      <c r="E17" s="540">
        <v>0</v>
      </c>
      <c r="F17" s="535">
        <f aca="true" t="shared" si="0" ref="F17:F24">D17*E17</f>
        <v>0</v>
      </c>
    </row>
    <row r="18" spans="1:6" ht="39">
      <c r="A18" s="536" t="s">
        <v>1314</v>
      </c>
      <c r="B18" s="537" t="s">
        <v>1315</v>
      </c>
      <c r="C18" s="538" t="s">
        <v>1973</v>
      </c>
      <c r="D18" s="538">
        <v>56</v>
      </c>
      <c r="E18" s="540">
        <v>0</v>
      </c>
      <c r="F18" s="535">
        <f t="shared" si="0"/>
        <v>0</v>
      </c>
    </row>
    <row r="19" spans="1:6" ht="26.25">
      <c r="A19" s="536" t="s">
        <v>2253</v>
      </c>
      <c r="B19" s="537" t="s">
        <v>1316</v>
      </c>
      <c r="C19" s="538" t="s">
        <v>1973</v>
      </c>
      <c r="D19" s="538">
        <v>8</v>
      </c>
      <c r="E19" s="541">
        <v>0</v>
      </c>
      <c r="F19" s="535">
        <f t="shared" si="0"/>
        <v>0</v>
      </c>
    </row>
    <row r="20" spans="1:6" ht="26.25">
      <c r="A20" s="536" t="s">
        <v>1317</v>
      </c>
      <c r="B20" s="537" t="s">
        <v>1318</v>
      </c>
      <c r="C20" s="538" t="s">
        <v>1973</v>
      </c>
      <c r="D20" s="538">
        <v>2</v>
      </c>
      <c r="E20" s="540">
        <v>0</v>
      </c>
      <c r="F20" s="535">
        <f t="shared" si="0"/>
        <v>0</v>
      </c>
    </row>
    <row r="21" spans="1:6" ht="26.25">
      <c r="A21" s="536" t="s">
        <v>1319</v>
      </c>
      <c r="B21" s="537" t="s">
        <v>1320</v>
      </c>
      <c r="C21" s="538" t="s">
        <v>1973</v>
      </c>
      <c r="D21" s="538">
        <v>2</v>
      </c>
      <c r="E21" s="540">
        <v>0</v>
      </c>
      <c r="F21" s="535">
        <f t="shared" si="0"/>
        <v>0</v>
      </c>
    </row>
    <row r="22" spans="1:6" ht="26.25">
      <c r="A22" s="536" t="s">
        <v>1321</v>
      </c>
      <c r="B22" s="537" t="s">
        <v>1322</v>
      </c>
      <c r="C22" s="538" t="s">
        <v>1973</v>
      </c>
      <c r="D22" s="538">
        <v>1</v>
      </c>
      <c r="E22" s="541">
        <v>0</v>
      </c>
      <c r="F22" s="535">
        <f t="shared" si="0"/>
        <v>0</v>
      </c>
    </row>
    <row r="23" spans="1:6" ht="26.25">
      <c r="A23" s="536" t="s">
        <v>1323</v>
      </c>
      <c r="B23" s="537" t="s">
        <v>1324</v>
      </c>
      <c r="C23" s="538" t="s">
        <v>1973</v>
      </c>
      <c r="D23" s="538">
        <v>1</v>
      </c>
      <c r="E23" s="541">
        <v>0</v>
      </c>
      <c r="F23" s="535">
        <f t="shared" si="0"/>
        <v>0</v>
      </c>
    </row>
    <row r="24" spans="1:6" ht="26.25">
      <c r="A24" s="536" t="s">
        <v>1325</v>
      </c>
      <c r="B24" s="537" t="s">
        <v>1326</v>
      </c>
      <c r="C24" s="538" t="s">
        <v>1973</v>
      </c>
      <c r="D24" s="538">
        <v>2</v>
      </c>
      <c r="E24" s="541">
        <v>0</v>
      </c>
      <c r="F24" s="535">
        <f t="shared" si="0"/>
        <v>0</v>
      </c>
    </row>
    <row r="25" spans="1:6" ht="78.75">
      <c r="A25" s="536"/>
      <c r="B25" s="542" t="s">
        <v>3974</v>
      </c>
      <c r="C25" s="538"/>
      <c r="D25" s="538"/>
      <c r="E25" s="541"/>
      <c r="F25" s="535"/>
    </row>
    <row r="26" spans="1:6" ht="14.25">
      <c r="A26" s="529" t="s">
        <v>1327</v>
      </c>
      <c r="B26" s="537"/>
      <c r="C26" s="538"/>
      <c r="D26" s="538"/>
      <c r="E26" s="541"/>
      <c r="F26" s="535"/>
    </row>
    <row r="27" spans="1:6" ht="39">
      <c r="A27" s="532">
        <v>41642</v>
      </c>
      <c r="B27" s="533" t="s">
        <v>1328</v>
      </c>
      <c r="C27" s="534" t="s">
        <v>1298</v>
      </c>
      <c r="D27" s="534">
        <v>1</v>
      </c>
      <c r="E27" s="526">
        <v>0</v>
      </c>
      <c r="F27" s="535">
        <f>D27*E27</f>
        <v>0</v>
      </c>
    </row>
    <row r="28" spans="1:6" ht="26.25">
      <c r="A28" s="532">
        <v>41673</v>
      </c>
      <c r="B28" s="533" t="s">
        <v>1329</v>
      </c>
      <c r="C28" s="534" t="s">
        <v>1298</v>
      </c>
      <c r="D28" s="534">
        <v>1</v>
      </c>
      <c r="E28" s="526">
        <v>0</v>
      </c>
      <c r="F28" s="535">
        <f>D28*E28</f>
        <v>0</v>
      </c>
    </row>
    <row r="29" spans="1:6" ht="78.75">
      <c r="A29" s="536"/>
      <c r="B29" s="542" t="s">
        <v>3974</v>
      </c>
      <c r="C29" s="538"/>
      <c r="D29" s="538"/>
      <c r="E29" s="540"/>
      <c r="F29" s="535"/>
    </row>
    <row r="30" spans="1:6" ht="15.75" customHeight="1">
      <c r="A30" s="529" t="s">
        <v>1330</v>
      </c>
      <c r="B30" s="529"/>
      <c r="C30" s="529"/>
      <c r="D30" s="529"/>
      <c r="E30" s="543"/>
      <c r="F30" s="535"/>
    </row>
    <row r="31" spans="1:6" ht="31.5" customHeight="1">
      <c r="A31" s="544">
        <v>2</v>
      </c>
      <c r="B31" s="545" t="s">
        <v>1331</v>
      </c>
      <c r="C31" s="546"/>
      <c r="D31" s="546"/>
      <c r="E31" s="547"/>
      <c r="F31" s="548"/>
    </row>
    <row r="32" spans="1:6" ht="16.5" customHeight="1">
      <c r="A32" s="546"/>
      <c r="B32" s="545" t="s">
        <v>1332</v>
      </c>
      <c r="C32" s="534" t="s">
        <v>1974</v>
      </c>
      <c r="D32" s="534">
        <v>60</v>
      </c>
      <c r="E32" s="526">
        <v>0</v>
      </c>
      <c r="F32" s="535">
        <f>D32*E32</f>
        <v>0</v>
      </c>
    </row>
    <row r="33" spans="1:6" ht="15.75" customHeight="1">
      <c r="A33" s="529"/>
      <c r="B33" s="529"/>
      <c r="C33" s="529"/>
      <c r="D33" s="529"/>
      <c r="E33" s="543"/>
      <c r="F33" s="535"/>
    </row>
    <row r="34" spans="1:6" ht="26.25">
      <c r="A34" s="549">
        <v>3</v>
      </c>
      <c r="B34" s="542" t="s">
        <v>1333</v>
      </c>
      <c r="C34" s="531"/>
      <c r="D34" s="531"/>
      <c r="E34" s="534"/>
      <c r="F34" s="535"/>
    </row>
    <row r="35" spans="1:6" ht="26.25">
      <c r="A35" s="550"/>
      <c r="B35" s="542" t="s">
        <v>1334</v>
      </c>
      <c r="C35" s="534" t="s">
        <v>1974</v>
      </c>
      <c r="D35" s="534">
        <v>48</v>
      </c>
      <c r="E35" s="534">
        <v>0</v>
      </c>
      <c r="F35" s="535">
        <f>D35*E35</f>
        <v>0</v>
      </c>
    </row>
    <row r="36" spans="1:6" ht="39">
      <c r="A36" s="550"/>
      <c r="B36" s="542" t="s">
        <v>1335</v>
      </c>
      <c r="C36" s="534" t="s">
        <v>1974</v>
      </c>
      <c r="D36" s="534">
        <v>78</v>
      </c>
      <c r="E36" s="534">
        <v>0</v>
      </c>
      <c r="F36" s="535">
        <f>D36*E36</f>
        <v>0</v>
      </c>
    </row>
    <row r="37" spans="1:6" ht="26.25">
      <c r="A37" s="550"/>
      <c r="B37" s="542" t="s">
        <v>1336</v>
      </c>
      <c r="C37" s="534" t="s">
        <v>1974</v>
      </c>
      <c r="D37" s="534">
        <v>18</v>
      </c>
      <c r="E37" s="534">
        <v>0</v>
      </c>
      <c r="F37" s="535">
        <f>D37*E37</f>
        <v>0</v>
      </c>
    </row>
    <row r="38" spans="1:6" ht="26.25">
      <c r="A38" s="550"/>
      <c r="B38" s="542" t="s">
        <v>1337</v>
      </c>
      <c r="C38" s="534" t="s">
        <v>1974</v>
      </c>
      <c r="D38" s="534">
        <v>18</v>
      </c>
      <c r="E38" s="534">
        <v>0</v>
      </c>
      <c r="F38" s="535">
        <f>D38*E38</f>
        <v>0</v>
      </c>
    </row>
    <row r="39" spans="1:6" ht="26.25">
      <c r="A39" s="550"/>
      <c r="B39" s="542" t="s">
        <v>1338</v>
      </c>
      <c r="C39" s="534" t="s">
        <v>1974</v>
      </c>
      <c r="D39" s="534">
        <v>48</v>
      </c>
      <c r="E39" s="534">
        <v>0</v>
      </c>
      <c r="F39" s="535">
        <f>D39*E39</f>
        <v>0</v>
      </c>
    </row>
    <row r="40" spans="1:6" ht="15.75">
      <c r="A40" s="550"/>
      <c r="B40" s="531"/>
      <c r="C40" s="534"/>
      <c r="D40" s="534"/>
      <c r="E40" s="534"/>
      <c r="F40" s="535"/>
    </row>
    <row r="41" spans="1:6" ht="15.75">
      <c r="A41" s="536" t="s">
        <v>2434</v>
      </c>
      <c r="B41" s="537" t="s">
        <v>1339</v>
      </c>
      <c r="C41" s="538"/>
      <c r="D41" s="538"/>
      <c r="E41" s="534"/>
      <c r="F41" s="535"/>
    </row>
    <row r="42" spans="1:6" ht="25.5">
      <c r="A42" s="551"/>
      <c r="B42" s="542" t="s">
        <v>1340</v>
      </c>
      <c r="C42" s="534" t="s">
        <v>1973</v>
      </c>
      <c r="D42" s="534">
        <v>6</v>
      </c>
      <c r="E42" s="534">
        <v>0</v>
      </c>
      <c r="F42" s="535">
        <f>D42*E42</f>
        <v>0</v>
      </c>
    </row>
    <row r="43" spans="1:6" ht="25.5">
      <c r="A43" s="551"/>
      <c r="B43" s="542" t="s">
        <v>1341</v>
      </c>
      <c r="C43" s="534" t="s">
        <v>1973</v>
      </c>
      <c r="D43" s="534">
        <v>11</v>
      </c>
      <c r="E43" s="534">
        <v>0</v>
      </c>
      <c r="F43" s="535">
        <f>D43*E43</f>
        <v>0</v>
      </c>
    </row>
    <row r="44" spans="1:6" ht="25.5">
      <c r="A44" s="551"/>
      <c r="B44" s="542" t="s">
        <v>1342</v>
      </c>
      <c r="C44" s="534" t="s">
        <v>1973</v>
      </c>
      <c r="D44" s="534">
        <v>2</v>
      </c>
      <c r="E44" s="534">
        <v>0</v>
      </c>
      <c r="F44" s="535">
        <f>D44*E44</f>
        <v>0</v>
      </c>
    </row>
    <row r="45" spans="1:6" ht="25.5">
      <c r="A45" s="551"/>
      <c r="B45" s="542" t="s">
        <v>1343</v>
      </c>
      <c r="C45" s="534" t="s">
        <v>1973</v>
      </c>
      <c r="D45" s="534">
        <v>2</v>
      </c>
      <c r="E45" s="534">
        <v>0</v>
      </c>
      <c r="F45" s="535">
        <f>D45*E45</f>
        <v>0</v>
      </c>
    </row>
    <row r="46" spans="1:6" ht="25.5">
      <c r="A46" s="551"/>
      <c r="B46" s="542" t="s">
        <v>1344</v>
      </c>
      <c r="C46" s="534" t="s">
        <v>1973</v>
      </c>
      <c r="D46" s="534">
        <v>4</v>
      </c>
      <c r="E46" s="534">
        <v>0</v>
      </c>
      <c r="F46" s="535">
        <f>D46*E46</f>
        <v>0</v>
      </c>
    </row>
    <row r="47" spans="1:6" ht="16.5" customHeight="1">
      <c r="A47" s="551"/>
      <c r="B47" s="542"/>
      <c r="C47" s="534"/>
      <c r="D47" s="534"/>
      <c r="E47" s="534"/>
      <c r="F47" s="535"/>
    </row>
    <row r="48" spans="1:6" ht="15.75">
      <c r="A48" s="536" t="s">
        <v>3930</v>
      </c>
      <c r="B48" s="537" t="s">
        <v>1345</v>
      </c>
      <c r="C48" s="538"/>
      <c r="D48" s="538"/>
      <c r="E48" s="534"/>
      <c r="F48" s="535"/>
    </row>
    <row r="49" spans="1:6" ht="25.5">
      <c r="A49" s="551"/>
      <c r="B49" s="537" t="s">
        <v>1346</v>
      </c>
      <c r="C49" s="538" t="s">
        <v>1973</v>
      </c>
      <c r="D49" s="538">
        <v>3</v>
      </c>
      <c r="E49" s="534">
        <v>0</v>
      </c>
      <c r="F49" s="535">
        <f>D49*E49</f>
        <v>0</v>
      </c>
    </row>
    <row r="50" spans="1:6" ht="25.5">
      <c r="A50" s="551"/>
      <c r="B50" s="537" t="s">
        <v>1347</v>
      </c>
      <c r="C50" s="538" t="s">
        <v>1973</v>
      </c>
      <c r="D50" s="538">
        <v>18</v>
      </c>
      <c r="E50" s="534">
        <v>0</v>
      </c>
      <c r="F50" s="535">
        <f>D50*E50</f>
        <v>0</v>
      </c>
    </row>
    <row r="51" spans="1:6" ht="25.5">
      <c r="A51" s="551"/>
      <c r="B51" s="537" t="s">
        <v>1348</v>
      </c>
      <c r="C51" s="538" t="s">
        <v>1973</v>
      </c>
      <c r="D51" s="538">
        <v>16</v>
      </c>
      <c r="E51" s="534">
        <v>0</v>
      </c>
      <c r="F51" s="535">
        <f>D51*E51</f>
        <v>0</v>
      </c>
    </row>
    <row r="52" spans="1:6" ht="25.5">
      <c r="A52" s="551"/>
      <c r="B52" s="537" t="s">
        <v>1349</v>
      </c>
      <c r="C52" s="538" t="s">
        <v>1973</v>
      </c>
      <c r="D52" s="538">
        <v>6</v>
      </c>
      <c r="E52" s="534">
        <v>0</v>
      </c>
      <c r="F52" s="535">
        <f>D52*E52</f>
        <v>0</v>
      </c>
    </row>
    <row r="53" spans="1:6" ht="25.5">
      <c r="A53" s="551"/>
      <c r="B53" s="537" t="s">
        <v>1350</v>
      </c>
      <c r="C53" s="538" t="s">
        <v>1973</v>
      </c>
      <c r="D53" s="538">
        <v>1</v>
      </c>
      <c r="E53" s="534">
        <v>0</v>
      </c>
      <c r="F53" s="535">
        <f>D53*E53</f>
        <v>0</v>
      </c>
    </row>
    <row r="54" spans="1:6" ht="15">
      <c r="A54" s="551"/>
      <c r="B54" s="537"/>
      <c r="C54" s="538"/>
      <c r="D54" s="538"/>
      <c r="E54" s="534"/>
      <c r="F54" s="535"/>
    </row>
    <row r="55" spans="1:6" ht="15.75">
      <c r="A55" s="536" t="s">
        <v>3931</v>
      </c>
      <c r="B55" s="537" t="s">
        <v>1351</v>
      </c>
      <c r="C55" s="538"/>
      <c r="D55" s="538"/>
      <c r="E55" s="534"/>
      <c r="F55" s="535"/>
    </row>
    <row r="56" spans="1:6" ht="25.5">
      <c r="A56" s="551"/>
      <c r="B56" s="537" t="s">
        <v>1352</v>
      </c>
      <c r="C56" s="538" t="s">
        <v>1973</v>
      </c>
      <c r="D56" s="538">
        <v>1</v>
      </c>
      <c r="E56" s="534">
        <v>0</v>
      </c>
      <c r="F56" s="535">
        <f>D56*E56</f>
        <v>0</v>
      </c>
    </row>
    <row r="57" spans="1:6" ht="25.5">
      <c r="A57" s="551"/>
      <c r="B57" s="537" t="s">
        <v>1353</v>
      </c>
      <c r="C57" s="538" t="s">
        <v>1973</v>
      </c>
      <c r="D57" s="538">
        <v>1</v>
      </c>
      <c r="E57" s="534">
        <v>0</v>
      </c>
      <c r="F57" s="535">
        <f>D57*E57</f>
        <v>0</v>
      </c>
    </row>
    <row r="58" spans="1:6" ht="15">
      <c r="A58" s="551"/>
      <c r="B58" s="537"/>
      <c r="C58" s="538"/>
      <c r="D58" s="538"/>
      <c r="E58" s="534"/>
      <c r="F58" s="535"/>
    </row>
    <row r="59" spans="1:6" ht="15.75">
      <c r="A59" s="536" t="s">
        <v>2473</v>
      </c>
      <c r="B59" s="537" t="s">
        <v>1354</v>
      </c>
      <c r="C59" s="538"/>
      <c r="D59" s="538"/>
      <c r="E59" s="534"/>
      <c r="F59" s="535"/>
    </row>
    <row r="60" spans="1:6" ht="25.5">
      <c r="A60" s="551"/>
      <c r="B60" s="537" t="s">
        <v>1355</v>
      </c>
      <c r="C60" s="538" t="s">
        <v>1973</v>
      </c>
      <c r="D60" s="538">
        <v>1</v>
      </c>
      <c r="E60" s="534">
        <v>0</v>
      </c>
      <c r="F60" s="535">
        <f>D60*E60</f>
        <v>0</v>
      </c>
    </row>
    <row r="61" spans="1:6" ht="25.5">
      <c r="A61" s="539"/>
      <c r="B61" s="537" t="s">
        <v>1356</v>
      </c>
      <c r="C61" s="538" t="s">
        <v>1973</v>
      </c>
      <c r="D61" s="538">
        <v>1</v>
      </c>
      <c r="E61" s="534">
        <v>0</v>
      </c>
      <c r="F61" s="535">
        <f>D61*E61</f>
        <v>0</v>
      </c>
    </row>
    <row r="62" spans="1:6" ht="25.5">
      <c r="A62" s="539"/>
      <c r="B62" s="537" t="s">
        <v>1357</v>
      </c>
      <c r="C62" s="538" t="s">
        <v>1973</v>
      </c>
      <c r="D62" s="538">
        <v>14</v>
      </c>
      <c r="E62" s="534">
        <v>0</v>
      </c>
      <c r="F62" s="535">
        <f>D62*E62</f>
        <v>0</v>
      </c>
    </row>
    <row r="63" spans="1:6" ht="25.5">
      <c r="A63" s="539"/>
      <c r="B63" s="537" t="s">
        <v>1358</v>
      </c>
      <c r="C63" s="538" t="s">
        <v>1973</v>
      </c>
      <c r="D63" s="538">
        <v>1</v>
      </c>
      <c r="E63" s="534">
        <v>0</v>
      </c>
      <c r="F63" s="535">
        <f>D63*E63</f>
        <v>0</v>
      </c>
    </row>
    <row r="64" spans="1:6" ht="25.5">
      <c r="A64" s="539"/>
      <c r="B64" s="537" t="s">
        <v>1359</v>
      </c>
      <c r="C64" s="538" t="s">
        <v>1973</v>
      </c>
      <c r="D64" s="538">
        <v>1</v>
      </c>
      <c r="E64" s="534">
        <v>0</v>
      </c>
      <c r="F64" s="535">
        <f>D64*E64</f>
        <v>0</v>
      </c>
    </row>
    <row r="65" spans="1:6" ht="15">
      <c r="A65" s="539"/>
      <c r="B65" s="537"/>
      <c r="C65" s="538"/>
      <c r="D65" s="538"/>
      <c r="E65" s="534"/>
      <c r="F65" s="535"/>
    </row>
    <row r="66" spans="1:6" ht="15.75">
      <c r="A66" s="536" t="s">
        <v>2465</v>
      </c>
      <c r="B66" s="537" t="s">
        <v>1360</v>
      </c>
      <c r="C66" s="538"/>
      <c r="D66" s="538"/>
      <c r="E66" s="534"/>
      <c r="F66" s="535"/>
    </row>
    <row r="67" spans="1:6" ht="25.5">
      <c r="A67" s="551"/>
      <c r="B67" s="537" t="s">
        <v>1361</v>
      </c>
      <c r="C67" s="538" t="s">
        <v>1973</v>
      </c>
      <c r="D67" s="538">
        <v>2</v>
      </c>
      <c r="E67" s="534">
        <v>0</v>
      </c>
      <c r="F67" s="535">
        <f>D67*E67</f>
        <v>0</v>
      </c>
    </row>
    <row r="68" spans="1:6" ht="15">
      <c r="A68" s="551"/>
      <c r="B68" s="539"/>
      <c r="C68" s="538"/>
      <c r="D68" s="538"/>
      <c r="E68" s="534"/>
      <c r="F68" s="535"/>
    </row>
    <row r="69" spans="1:6" ht="64.5">
      <c r="A69" s="552" t="s">
        <v>2709</v>
      </c>
      <c r="B69" s="542" t="s">
        <v>1362</v>
      </c>
      <c r="C69" s="534"/>
      <c r="D69" s="531"/>
      <c r="E69" s="534"/>
      <c r="F69" s="535"/>
    </row>
    <row r="70" spans="1:6" ht="15.75">
      <c r="A70" s="550"/>
      <c r="B70" s="531" t="s">
        <v>1363</v>
      </c>
      <c r="C70" s="534" t="s">
        <v>1366</v>
      </c>
      <c r="D70" s="534">
        <v>154</v>
      </c>
      <c r="E70" s="534">
        <v>0</v>
      </c>
      <c r="F70" s="535">
        <f>D70*E70</f>
        <v>0</v>
      </c>
    </row>
    <row r="71" spans="1:6" ht="78.75">
      <c r="A71" s="550"/>
      <c r="B71" s="542" t="s">
        <v>3974</v>
      </c>
      <c r="C71" s="534"/>
      <c r="D71" s="534"/>
      <c r="E71" s="534"/>
      <c r="F71" s="535"/>
    </row>
    <row r="72" spans="1:6" ht="14.25">
      <c r="A72" s="531"/>
      <c r="B72" s="553" t="s">
        <v>1364</v>
      </c>
      <c r="C72" s="531"/>
      <c r="D72" s="531"/>
      <c r="E72" s="534"/>
      <c r="F72" s="554">
        <f>SUM(F6:F71)</f>
        <v>0</v>
      </c>
    </row>
    <row r="76" spans="1:9" ht="15">
      <c r="A76" s="555"/>
      <c r="B76" s="555"/>
      <c r="C76" s="555"/>
      <c r="D76" s="555"/>
      <c r="E76" s="555"/>
      <c r="F76" s="555"/>
      <c r="G76" s="555"/>
      <c r="H76" s="555"/>
      <c r="I76" s="555"/>
    </row>
    <row r="77" spans="1:9" ht="15">
      <c r="A77" s="555"/>
      <c r="B77" s="555"/>
      <c r="C77" s="555"/>
      <c r="D77" s="555"/>
      <c r="E77" s="555"/>
      <c r="F77" s="555"/>
      <c r="G77" s="555"/>
      <c r="H77" s="555"/>
      <c r="I77" s="555"/>
    </row>
    <row r="78" spans="1:9" ht="15.75">
      <c r="A78" s="555"/>
      <c r="B78" s="556"/>
      <c r="C78" s="557"/>
      <c r="D78" s="558"/>
      <c r="E78" s="558"/>
      <c r="F78" s="559"/>
      <c r="G78" s="560"/>
      <c r="H78" s="555"/>
      <c r="I78" s="555"/>
    </row>
    <row r="79" spans="1:9" ht="15.75">
      <c r="A79" s="555"/>
      <c r="B79" s="556"/>
      <c r="C79" s="555"/>
      <c r="D79" s="561"/>
      <c r="E79" s="562"/>
      <c r="F79" s="562"/>
      <c r="G79" s="561"/>
      <c r="H79" s="555"/>
      <c r="I79" s="555"/>
    </row>
    <row r="80" spans="1:9" ht="15.75">
      <c r="A80" s="555"/>
      <c r="B80" s="556"/>
      <c r="C80" s="555"/>
      <c r="D80" s="561"/>
      <c r="E80" s="562"/>
      <c r="F80" s="562"/>
      <c r="G80" s="561"/>
      <c r="H80" s="555"/>
      <c r="I80" s="555"/>
    </row>
    <row r="81" spans="1:9" ht="15.75">
      <c r="A81" s="555"/>
      <c r="B81" s="556"/>
      <c r="C81" s="555"/>
      <c r="D81" s="561"/>
      <c r="E81" s="562"/>
      <c r="F81" s="562"/>
      <c r="G81" s="561"/>
      <c r="H81" s="555"/>
      <c r="I81" s="555"/>
    </row>
    <row r="82" spans="1:9" ht="15.75">
      <c r="A82" s="555"/>
      <c r="B82" s="556"/>
      <c r="C82" s="555"/>
      <c r="D82" s="561"/>
      <c r="E82" s="562"/>
      <c r="F82" s="562"/>
      <c r="G82" s="561"/>
      <c r="H82" s="555"/>
      <c r="I82" s="555"/>
    </row>
    <row r="83" spans="1:9" ht="15.75">
      <c r="A83" s="555"/>
      <c r="B83" s="556"/>
      <c r="C83" s="555"/>
      <c r="D83" s="561"/>
      <c r="E83" s="562"/>
      <c r="F83" s="562"/>
      <c r="G83" s="561"/>
      <c r="H83" s="555"/>
      <c r="I83" s="555"/>
    </row>
    <row r="84" spans="1:9" ht="15.75">
      <c r="A84" s="555"/>
      <c r="B84" s="563"/>
      <c r="C84" s="555"/>
      <c r="D84" s="561"/>
      <c r="E84" s="562"/>
      <c r="F84" s="562"/>
      <c r="G84" s="561"/>
      <c r="H84" s="555"/>
      <c r="I84" s="555"/>
    </row>
    <row r="85" spans="1:9" ht="15.75">
      <c r="A85" s="555"/>
      <c r="B85" s="563"/>
      <c r="C85" s="555"/>
      <c r="D85" s="561"/>
      <c r="E85" s="562"/>
      <c r="F85" s="562"/>
      <c r="G85" s="561"/>
      <c r="H85" s="555"/>
      <c r="I85" s="555"/>
    </row>
    <row r="86" spans="1:9" ht="15.75">
      <c r="A86" s="555"/>
      <c r="B86" s="563"/>
      <c r="C86" s="555"/>
      <c r="D86" s="561"/>
      <c r="E86" s="562"/>
      <c r="F86" s="562"/>
      <c r="G86" s="561"/>
      <c r="H86" s="555"/>
      <c r="I86" s="555"/>
    </row>
    <row r="87" spans="1:9" ht="15.75">
      <c r="A87" s="555"/>
      <c r="B87" s="563"/>
      <c r="C87" s="555"/>
      <c r="D87" s="561"/>
      <c r="E87" s="562"/>
      <c r="F87" s="562"/>
      <c r="G87" s="561"/>
      <c r="H87" s="555"/>
      <c r="I87" s="555"/>
    </row>
    <row r="88" spans="1:9" ht="15.75">
      <c r="A88" s="555"/>
      <c r="B88" s="563"/>
      <c r="C88" s="555"/>
      <c r="D88" s="561"/>
      <c r="E88" s="562"/>
      <c r="F88" s="562"/>
      <c r="G88" s="561"/>
      <c r="H88" s="555"/>
      <c r="I88" s="555"/>
    </row>
    <row r="89" spans="1:9" ht="15.75">
      <c r="A89" s="555"/>
      <c r="B89" s="563"/>
      <c r="C89" s="555"/>
      <c r="D89" s="561"/>
      <c r="E89" s="562"/>
      <c r="F89" s="562"/>
      <c r="G89" s="561"/>
      <c r="H89" s="555"/>
      <c r="I89" s="555"/>
    </row>
    <row r="90" spans="1:9" ht="15.75">
      <c r="A90" s="555"/>
      <c r="B90" s="563"/>
      <c r="C90" s="555"/>
      <c r="D90" s="561"/>
      <c r="E90" s="562"/>
      <c r="F90" s="562"/>
      <c r="G90" s="561"/>
      <c r="H90" s="555"/>
      <c r="I90" s="555"/>
    </row>
    <row r="91" spans="1:9" ht="15">
      <c r="A91" s="555"/>
      <c r="B91" s="555"/>
      <c r="C91" s="555"/>
      <c r="D91" s="555"/>
      <c r="E91" s="555"/>
      <c r="F91" s="555"/>
      <c r="G91" s="555"/>
      <c r="H91" s="555"/>
      <c r="I91" s="555"/>
    </row>
    <row r="92" spans="1:9" ht="15">
      <c r="A92" s="555"/>
      <c r="B92" s="555"/>
      <c r="C92" s="555"/>
      <c r="D92" s="555"/>
      <c r="E92" s="555"/>
      <c r="F92" s="555"/>
      <c r="G92" s="555"/>
      <c r="H92" s="555"/>
      <c r="I92" s="555"/>
    </row>
    <row r="93" spans="1:9" ht="15">
      <c r="A93" s="555"/>
      <c r="B93" s="555"/>
      <c r="C93" s="555"/>
      <c r="D93" s="555"/>
      <c r="E93" s="555"/>
      <c r="F93" s="555"/>
      <c r="G93" s="555"/>
      <c r="H93" s="555"/>
      <c r="I93" s="555"/>
    </row>
    <row r="94" spans="1:9" ht="15">
      <c r="A94" s="555"/>
      <c r="B94" s="555"/>
      <c r="C94" s="555"/>
      <c r="D94" s="555"/>
      <c r="E94" s="555"/>
      <c r="F94" s="555"/>
      <c r="G94" s="555"/>
      <c r="H94" s="555"/>
      <c r="I94" s="555"/>
    </row>
    <row r="95" spans="1:9" ht="15">
      <c r="A95" s="555"/>
      <c r="B95" s="555"/>
      <c r="C95" s="555"/>
      <c r="D95" s="555"/>
      <c r="E95" s="555"/>
      <c r="F95" s="555"/>
      <c r="G95" s="555"/>
      <c r="H95" s="555"/>
      <c r="I95" s="555"/>
    </row>
    <row r="96" spans="1:9" ht="15">
      <c r="A96" s="555"/>
      <c r="B96" s="555"/>
      <c r="C96" s="555"/>
      <c r="D96" s="555"/>
      <c r="E96" s="555"/>
      <c r="F96" s="555"/>
      <c r="G96" s="555"/>
      <c r="H96" s="555"/>
      <c r="I96" s="555"/>
    </row>
  </sheetData>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showGridLines="0" workbookViewId="0" topLeftCell="A52">
      <selection activeCell="L37" sqref="L37"/>
    </sheetView>
  </sheetViews>
  <sheetFormatPr defaultColWidth="9.00390625" defaultRowHeight="14.25" customHeight="1"/>
  <cols>
    <col min="1" max="1" width="7.140625" style="570" customWidth="1"/>
    <col min="2" max="2" width="1.421875" style="570" customWidth="1"/>
    <col min="3" max="3" width="3.57421875" style="570" customWidth="1"/>
    <col min="4" max="4" width="3.7109375" style="570" customWidth="1"/>
    <col min="5" max="5" width="14.7109375" style="570" customWidth="1"/>
    <col min="6" max="7" width="9.57421875" style="570" customWidth="1"/>
    <col min="8" max="8" width="10.7109375" style="570" customWidth="1"/>
    <col min="9" max="9" width="6.00390625" style="570" customWidth="1"/>
    <col min="10" max="10" width="4.421875" style="570" customWidth="1"/>
    <col min="11" max="11" width="9.8515625" style="570" customWidth="1"/>
    <col min="12" max="12" width="10.28125" style="570" customWidth="1"/>
    <col min="13" max="14" width="5.140625" style="570" customWidth="1"/>
    <col min="15" max="15" width="1.7109375" style="570" customWidth="1"/>
    <col min="16" max="16" width="10.7109375" style="570" customWidth="1"/>
    <col min="17" max="17" width="3.57421875" style="570" customWidth="1"/>
    <col min="18" max="18" width="12.57421875" style="570" customWidth="1"/>
    <col min="19" max="19" width="7.00390625" style="570" customWidth="1"/>
    <col min="20" max="20" width="25.421875" style="570" hidden="1" customWidth="1"/>
    <col min="21" max="21" width="14.00390625" style="570" hidden="1" customWidth="1"/>
    <col min="22" max="22" width="10.57421875" style="570" hidden="1" customWidth="1"/>
    <col min="23" max="23" width="14.00390625" style="570" hidden="1" customWidth="1"/>
    <col min="24" max="24" width="10.421875" style="570" hidden="1" customWidth="1"/>
    <col min="25" max="25" width="12.8515625" style="570" hidden="1" customWidth="1"/>
    <col min="26" max="26" width="9.421875" style="570" hidden="1" customWidth="1"/>
    <col min="27" max="27" width="12.8515625" style="570" hidden="1" customWidth="1"/>
    <col min="28" max="28" width="14.00390625" style="570" hidden="1" customWidth="1"/>
    <col min="29" max="29" width="9.421875" style="570" customWidth="1"/>
    <col min="30" max="30" width="12.8515625" style="570" customWidth="1"/>
    <col min="31" max="31" width="14.00390625" style="570" customWidth="1"/>
    <col min="32" max="43" width="9.00390625" style="571" customWidth="1"/>
    <col min="44" max="65" width="9.00390625" style="570" hidden="1" customWidth="1"/>
    <col min="66" max="16384" width="9.00390625" style="571" customWidth="1"/>
  </cols>
  <sheetData>
    <row r="1" spans="1:256" s="569" customFormat="1" ht="22.5" customHeight="1">
      <c r="A1" s="565"/>
      <c r="B1" s="566"/>
      <c r="C1" s="566"/>
      <c r="D1" s="567" t="s">
        <v>2327</v>
      </c>
      <c r="E1" s="566"/>
      <c r="F1" s="342" t="s">
        <v>2328</v>
      </c>
      <c r="G1" s="342"/>
      <c r="H1" s="938" t="s">
        <v>2329</v>
      </c>
      <c r="I1" s="938"/>
      <c r="J1" s="938"/>
      <c r="K1" s="938"/>
      <c r="L1" s="342" t="s">
        <v>2330</v>
      </c>
      <c r="M1" s="342"/>
      <c r="N1" s="566"/>
      <c r="O1" s="567" t="s">
        <v>2331</v>
      </c>
      <c r="P1" s="566"/>
      <c r="Q1" s="566"/>
      <c r="R1" s="566"/>
      <c r="S1" s="342" t="s">
        <v>2332</v>
      </c>
      <c r="T1" s="342"/>
      <c r="U1" s="565"/>
      <c r="V1" s="565"/>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8"/>
      <c r="GI1" s="568"/>
      <c r="GJ1" s="568"/>
      <c r="GK1" s="568"/>
      <c r="GL1" s="568"/>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568"/>
      <c r="HQ1" s="568"/>
      <c r="HR1" s="568"/>
      <c r="HS1" s="568"/>
      <c r="HT1" s="568"/>
      <c r="HU1" s="568"/>
      <c r="HV1" s="568"/>
      <c r="HW1" s="568"/>
      <c r="HX1" s="568"/>
      <c r="HY1" s="568"/>
      <c r="HZ1" s="568"/>
      <c r="IA1" s="568"/>
      <c r="IB1" s="568"/>
      <c r="IC1" s="568"/>
      <c r="ID1" s="568"/>
      <c r="IE1" s="568"/>
      <c r="IF1" s="568"/>
      <c r="IG1" s="568"/>
      <c r="IH1" s="568"/>
      <c r="II1" s="568"/>
      <c r="IJ1" s="568"/>
      <c r="IK1" s="568"/>
      <c r="IL1" s="568"/>
      <c r="IM1" s="568"/>
      <c r="IN1" s="568"/>
      <c r="IO1" s="568"/>
      <c r="IP1" s="568"/>
      <c r="IQ1" s="568"/>
      <c r="IR1" s="568"/>
      <c r="IS1" s="568"/>
      <c r="IT1" s="568"/>
      <c r="IU1" s="568"/>
      <c r="IV1" s="568"/>
    </row>
    <row r="2" spans="3:46" s="570" customFormat="1" ht="37.5" customHeight="1">
      <c r="C2" s="856" t="s">
        <v>2333</v>
      </c>
      <c r="D2" s="852"/>
      <c r="E2" s="852"/>
      <c r="F2" s="852"/>
      <c r="G2" s="852"/>
      <c r="H2" s="852"/>
      <c r="I2" s="852"/>
      <c r="J2" s="852"/>
      <c r="K2" s="852"/>
      <c r="L2" s="852"/>
      <c r="M2" s="852"/>
      <c r="N2" s="852"/>
      <c r="O2" s="852"/>
      <c r="P2" s="852"/>
      <c r="Q2" s="852"/>
      <c r="R2" s="852"/>
      <c r="S2" s="851" t="s">
        <v>2334</v>
      </c>
      <c r="T2" s="852"/>
      <c r="U2" s="852"/>
      <c r="V2" s="852"/>
      <c r="W2" s="852"/>
      <c r="X2" s="852"/>
      <c r="Y2" s="852"/>
      <c r="Z2" s="852"/>
      <c r="AA2" s="852"/>
      <c r="AB2" s="852"/>
      <c r="AC2" s="852"/>
      <c r="AT2" s="570" t="s">
        <v>3254</v>
      </c>
    </row>
    <row r="3" spans="2:46" s="570" customFormat="1" ht="7.5" customHeight="1">
      <c r="B3" s="572"/>
      <c r="C3" s="573"/>
      <c r="D3" s="573"/>
      <c r="E3" s="573"/>
      <c r="F3" s="573"/>
      <c r="G3" s="573"/>
      <c r="H3" s="573"/>
      <c r="I3" s="573"/>
      <c r="J3" s="573"/>
      <c r="K3" s="573"/>
      <c r="L3" s="573"/>
      <c r="M3" s="573"/>
      <c r="N3" s="573"/>
      <c r="O3" s="573"/>
      <c r="P3" s="573"/>
      <c r="Q3" s="573"/>
      <c r="R3" s="574"/>
      <c r="AT3" s="570" t="s">
        <v>2336</v>
      </c>
    </row>
    <row r="4" spans="2:46" s="570" customFormat="1" ht="37.5" customHeight="1">
      <c r="B4" s="575"/>
      <c r="C4" s="870" t="s">
        <v>2337</v>
      </c>
      <c r="D4" s="852"/>
      <c r="E4" s="852"/>
      <c r="F4" s="852"/>
      <c r="G4" s="852"/>
      <c r="H4" s="852"/>
      <c r="I4" s="852"/>
      <c r="J4" s="852"/>
      <c r="K4" s="852"/>
      <c r="L4" s="852"/>
      <c r="M4" s="852"/>
      <c r="N4" s="852"/>
      <c r="O4" s="852"/>
      <c r="P4" s="852"/>
      <c r="Q4" s="852"/>
      <c r="R4" s="983"/>
      <c r="T4" s="577" t="s">
        <v>2338</v>
      </c>
      <c r="AT4" s="570" t="s">
        <v>2339</v>
      </c>
    </row>
    <row r="5" spans="2:18" s="570" customFormat="1" ht="7.5" customHeight="1">
      <c r="B5" s="575"/>
      <c r="R5" s="576"/>
    </row>
    <row r="6" spans="2:18" s="570" customFormat="1" ht="30.75" customHeight="1">
      <c r="B6" s="575"/>
      <c r="D6" s="578" t="s">
        <v>2340</v>
      </c>
      <c r="F6" s="977" t="str">
        <f>'[2]Rekapitulace stavby'!$K$6</f>
        <v>Rekonstrukce budovy ÚP ČR KoP Šumperk</v>
      </c>
      <c r="G6" s="852"/>
      <c r="H6" s="852"/>
      <c r="I6" s="852"/>
      <c r="J6" s="852"/>
      <c r="K6" s="852"/>
      <c r="L6" s="852"/>
      <c r="M6" s="852"/>
      <c r="N6" s="852"/>
      <c r="O6" s="852"/>
      <c r="P6" s="852"/>
      <c r="Q6" s="852"/>
      <c r="R6" s="576"/>
    </row>
    <row r="7" spans="2:18" s="579" customFormat="1" ht="14.25" customHeight="1">
      <c r="B7" s="580"/>
      <c r="R7" s="582"/>
    </row>
    <row r="8" spans="2:18" s="579" customFormat="1" ht="15" customHeight="1">
      <c r="B8" s="580"/>
      <c r="D8" s="578" t="s">
        <v>2342</v>
      </c>
      <c r="F8" s="583"/>
      <c r="M8" s="578" t="s">
        <v>2343</v>
      </c>
      <c r="O8" s="583"/>
      <c r="R8" s="582"/>
    </row>
    <row r="9" spans="2:18" s="579" customFormat="1" ht="15" customHeight="1">
      <c r="B9" s="580"/>
      <c r="D9" s="578" t="s">
        <v>2344</v>
      </c>
      <c r="F9" s="358" t="s">
        <v>2345</v>
      </c>
      <c r="M9" s="578" t="s">
        <v>2346</v>
      </c>
      <c r="O9" s="886">
        <v>41697</v>
      </c>
      <c r="P9" s="873"/>
      <c r="R9" s="582"/>
    </row>
    <row r="10" spans="2:18" s="579" customFormat="1" ht="12" customHeight="1">
      <c r="B10" s="580"/>
      <c r="R10" s="582"/>
    </row>
    <row r="11" spans="2:18" s="579" customFormat="1" ht="15" customHeight="1">
      <c r="B11" s="580"/>
      <c r="D11" s="578" t="s">
        <v>2347</v>
      </c>
      <c r="M11" s="578" t="s">
        <v>2348</v>
      </c>
      <c r="O11" s="843"/>
      <c r="P11" s="842"/>
      <c r="R11" s="582"/>
    </row>
    <row r="12" spans="2:18" s="579" customFormat="1" ht="18.75" customHeight="1">
      <c r="B12" s="580"/>
      <c r="E12" s="358" t="s">
        <v>2349</v>
      </c>
      <c r="M12" s="578" t="s">
        <v>2350</v>
      </c>
      <c r="O12" s="843"/>
      <c r="P12" s="842"/>
      <c r="R12" s="582"/>
    </row>
    <row r="13" spans="2:18" s="579" customFormat="1" ht="7.5" customHeight="1">
      <c r="B13" s="580"/>
      <c r="E13" s="345"/>
      <c r="R13" s="582"/>
    </row>
    <row r="14" spans="2:18" s="579" customFormat="1" ht="15" customHeight="1">
      <c r="B14" s="580"/>
      <c r="D14" s="578" t="s">
        <v>2351</v>
      </c>
      <c r="E14" s="345"/>
      <c r="M14" s="578" t="s">
        <v>2348</v>
      </c>
      <c r="O14" s="843" t="str">
        <f>IF('[2]Rekapitulace stavby'!$AN$13="","",'[2]Rekapitulace stavby'!$AN$13)</f>
        <v/>
      </c>
      <c r="P14" s="842"/>
      <c r="R14" s="582"/>
    </row>
    <row r="15" spans="2:18" s="579" customFormat="1" ht="18.75" customHeight="1">
      <c r="B15" s="580"/>
      <c r="E15" s="358" t="s">
        <v>2352</v>
      </c>
      <c r="M15" s="578" t="s">
        <v>2350</v>
      </c>
      <c r="O15" s="843" t="str">
        <f>IF('[2]Rekapitulace stavby'!$AN$14="","",'[2]Rekapitulace stavby'!$AN$14)</f>
        <v/>
      </c>
      <c r="P15" s="842"/>
      <c r="R15" s="582"/>
    </row>
    <row r="16" spans="2:18" s="579" customFormat="1" ht="7.5" customHeight="1">
      <c r="B16" s="580"/>
      <c r="E16" s="345"/>
      <c r="R16" s="582"/>
    </row>
    <row r="17" spans="2:18" s="579" customFormat="1" ht="15" customHeight="1">
      <c r="B17" s="580"/>
      <c r="D17" s="578" t="s">
        <v>2353</v>
      </c>
      <c r="E17" s="345"/>
      <c r="M17" s="578" t="s">
        <v>2348</v>
      </c>
      <c r="O17" s="843"/>
      <c r="P17" s="842"/>
      <c r="R17" s="582"/>
    </row>
    <row r="18" spans="2:18" s="579" customFormat="1" ht="18.75" customHeight="1">
      <c r="B18" s="580"/>
      <c r="E18" s="358" t="s">
        <v>2354</v>
      </c>
      <c r="M18" s="578" t="s">
        <v>2350</v>
      </c>
      <c r="O18" s="843"/>
      <c r="P18" s="842"/>
      <c r="R18" s="582"/>
    </row>
    <row r="19" spans="2:18" s="579" customFormat="1" ht="7.5" customHeight="1">
      <c r="B19" s="580"/>
      <c r="R19" s="582"/>
    </row>
    <row r="20" spans="2:18" s="579" customFormat="1" ht="15" customHeight="1">
      <c r="B20" s="580"/>
      <c r="D20" s="578" t="s">
        <v>2355</v>
      </c>
      <c r="R20" s="582"/>
    </row>
    <row r="21" spans="2:18" s="585" customFormat="1" ht="15.75" customHeight="1">
      <c r="B21" s="584"/>
      <c r="E21" s="861"/>
      <c r="F21" s="987"/>
      <c r="G21" s="987"/>
      <c r="H21" s="987"/>
      <c r="I21" s="987"/>
      <c r="J21" s="987"/>
      <c r="K21" s="987"/>
      <c r="L21" s="987"/>
      <c r="M21" s="987"/>
      <c r="N21" s="987"/>
      <c r="O21" s="987"/>
      <c r="P21" s="987"/>
      <c r="R21" s="586"/>
    </row>
    <row r="22" spans="2:18" s="579" customFormat="1" ht="7.5" customHeight="1">
      <c r="B22" s="580"/>
      <c r="R22" s="582"/>
    </row>
    <row r="23" spans="2:18" s="579" customFormat="1" ht="7.5" customHeight="1">
      <c r="B23" s="580"/>
      <c r="D23" s="587"/>
      <c r="E23" s="587"/>
      <c r="F23" s="587"/>
      <c r="G23" s="587"/>
      <c r="H23" s="587"/>
      <c r="I23" s="587"/>
      <c r="J23" s="587"/>
      <c r="K23" s="587"/>
      <c r="L23" s="587"/>
      <c r="M23" s="587"/>
      <c r="N23" s="587"/>
      <c r="O23" s="587"/>
      <c r="P23" s="587"/>
      <c r="R23" s="582"/>
    </row>
    <row r="24" spans="2:18" s="579" customFormat="1" ht="26.25" customHeight="1">
      <c r="B24" s="580"/>
      <c r="D24" s="588" t="s">
        <v>2356</v>
      </c>
      <c r="M24" s="847">
        <f>ROUNDUP($N$68,2)</f>
        <v>0</v>
      </c>
      <c r="N24" s="842"/>
      <c r="O24" s="842"/>
      <c r="P24" s="842"/>
      <c r="R24" s="582"/>
    </row>
    <row r="25" spans="2:18" s="579" customFormat="1" ht="7.5" customHeight="1">
      <c r="B25" s="580"/>
      <c r="D25" s="587"/>
      <c r="E25" s="587"/>
      <c r="F25" s="587"/>
      <c r="G25" s="587"/>
      <c r="H25" s="587"/>
      <c r="I25" s="587"/>
      <c r="J25" s="587"/>
      <c r="K25" s="587"/>
      <c r="L25" s="587"/>
      <c r="M25" s="587"/>
      <c r="N25" s="587"/>
      <c r="O25" s="587"/>
      <c r="P25" s="587"/>
      <c r="R25" s="582"/>
    </row>
    <row r="26" spans="2:18" s="579" customFormat="1" ht="15" customHeight="1">
      <c r="B26" s="580"/>
      <c r="D26" s="589" t="s">
        <v>2357</v>
      </c>
      <c r="E26" s="589" t="s">
        <v>2358</v>
      </c>
      <c r="F26" s="590">
        <v>0.21</v>
      </c>
      <c r="G26" s="591" t="s">
        <v>2359</v>
      </c>
      <c r="H26" s="980">
        <f>ROUNDUP(SUM($BE$68:$BE$83),2)</f>
        <v>0</v>
      </c>
      <c r="I26" s="842"/>
      <c r="J26" s="842"/>
      <c r="M26" s="980">
        <f>ROUNDUP(SUM($BE$68:$BE$83)*$F$26,1)</f>
        <v>0</v>
      </c>
      <c r="N26" s="842"/>
      <c r="O26" s="842"/>
      <c r="P26" s="842"/>
      <c r="R26" s="582"/>
    </row>
    <row r="27" spans="2:18" s="579" customFormat="1" ht="15" customHeight="1">
      <c r="B27" s="580"/>
      <c r="E27" s="589" t="s">
        <v>2360</v>
      </c>
      <c r="F27" s="590">
        <v>0.15</v>
      </c>
      <c r="G27" s="591" t="s">
        <v>2359</v>
      </c>
      <c r="H27" s="980">
        <f>ROUNDUP(SUM($BF$68:$BF$83),2)</f>
        <v>0</v>
      </c>
      <c r="I27" s="842"/>
      <c r="J27" s="842"/>
      <c r="M27" s="980">
        <f>ROUNDUP(SUM($BF$68:$BF$83)*$F$27,1)</f>
        <v>0</v>
      </c>
      <c r="N27" s="842"/>
      <c r="O27" s="842"/>
      <c r="P27" s="842"/>
      <c r="R27" s="582"/>
    </row>
    <row r="28" spans="2:18" s="579" customFormat="1" ht="15" customHeight="1" hidden="1">
      <c r="B28" s="580"/>
      <c r="E28" s="589" t="s">
        <v>2361</v>
      </c>
      <c r="F28" s="590">
        <v>0.21</v>
      </c>
      <c r="G28" s="591" t="s">
        <v>2359</v>
      </c>
      <c r="H28" s="980">
        <f>ROUNDUP(SUM($BG$68:$BG$83),2)</f>
        <v>0</v>
      </c>
      <c r="I28" s="842"/>
      <c r="J28" s="842"/>
      <c r="M28" s="980">
        <v>0</v>
      </c>
      <c r="N28" s="842"/>
      <c r="O28" s="842"/>
      <c r="P28" s="842"/>
      <c r="R28" s="582"/>
    </row>
    <row r="29" spans="2:18" s="579" customFormat="1" ht="15" customHeight="1" hidden="1">
      <c r="B29" s="580"/>
      <c r="E29" s="589" t="s">
        <v>2362</v>
      </c>
      <c r="F29" s="590">
        <v>0.15</v>
      </c>
      <c r="G29" s="591" t="s">
        <v>2359</v>
      </c>
      <c r="H29" s="980">
        <f>ROUNDUP(SUM($BH$68:$BH$83),2)</f>
        <v>0</v>
      </c>
      <c r="I29" s="842"/>
      <c r="J29" s="842"/>
      <c r="M29" s="980">
        <v>0</v>
      </c>
      <c r="N29" s="842"/>
      <c r="O29" s="842"/>
      <c r="P29" s="842"/>
      <c r="R29" s="582"/>
    </row>
    <row r="30" spans="2:18" s="579" customFormat="1" ht="15" customHeight="1" hidden="1">
      <c r="B30" s="580"/>
      <c r="E30" s="589" t="s">
        <v>2363</v>
      </c>
      <c r="F30" s="590">
        <v>0</v>
      </c>
      <c r="G30" s="591" t="s">
        <v>2359</v>
      </c>
      <c r="H30" s="980">
        <f>ROUNDUP(SUM($BI$68:$BI$83),2)</f>
        <v>0</v>
      </c>
      <c r="I30" s="842"/>
      <c r="J30" s="842"/>
      <c r="M30" s="980">
        <v>0</v>
      </c>
      <c r="N30" s="842"/>
      <c r="O30" s="842"/>
      <c r="P30" s="842"/>
      <c r="R30" s="582"/>
    </row>
    <row r="31" spans="2:18" s="579" customFormat="1" ht="7.5" customHeight="1">
      <c r="B31" s="580"/>
      <c r="R31" s="582"/>
    </row>
    <row r="32" spans="2:18" s="579" customFormat="1" ht="26.25" customHeight="1">
      <c r="B32" s="580"/>
      <c r="C32" s="592"/>
      <c r="D32" s="593" t="s">
        <v>2364</v>
      </c>
      <c r="E32" s="594"/>
      <c r="F32" s="594"/>
      <c r="G32" s="595" t="s">
        <v>2365</v>
      </c>
      <c r="H32" s="596" t="s">
        <v>2366</v>
      </c>
      <c r="I32" s="594"/>
      <c r="J32" s="594"/>
      <c r="K32" s="594"/>
      <c r="L32" s="868">
        <f>ROUNDUP(SUM($M$24:$M$30),2)</f>
        <v>0</v>
      </c>
      <c r="M32" s="839"/>
      <c r="N32" s="839"/>
      <c r="O32" s="839"/>
      <c r="P32" s="869"/>
      <c r="Q32" s="592"/>
      <c r="R32" s="597"/>
    </row>
    <row r="33" spans="2:18" s="579" customFormat="1" ht="15" customHeight="1">
      <c r="B33" s="598"/>
      <c r="C33" s="599"/>
      <c r="D33" s="599"/>
      <c r="E33" s="599"/>
      <c r="F33" s="599"/>
      <c r="G33" s="599"/>
      <c r="H33" s="599"/>
      <c r="I33" s="599"/>
      <c r="J33" s="599"/>
      <c r="K33" s="599"/>
      <c r="L33" s="599"/>
      <c r="M33" s="599"/>
      <c r="N33" s="599"/>
      <c r="O33" s="599"/>
      <c r="P33" s="599"/>
      <c r="Q33" s="599"/>
      <c r="R33" s="600"/>
    </row>
    <row r="37" spans="2:18" s="579" customFormat="1" ht="7.5" customHeight="1">
      <c r="B37" s="601"/>
      <c r="C37" s="602"/>
      <c r="D37" s="602"/>
      <c r="E37" s="602"/>
      <c r="F37" s="602"/>
      <c r="G37" s="602"/>
      <c r="H37" s="602"/>
      <c r="I37" s="602"/>
      <c r="J37" s="602"/>
      <c r="K37" s="602"/>
      <c r="L37" s="602"/>
      <c r="M37" s="602"/>
      <c r="N37" s="602"/>
      <c r="O37" s="602"/>
      <c r="P37" s="602"/>
      <c r="Q37" s="602"/>
      <c r="R37" s="603"/>
    </row>
    <row r="38" spans="2:18" s="579" customFormat="1" ht="37.5" customHeight="1">
      <c r="B38" s="580"/>
      <c r="C38" s="870" t="s">
        <v>2367</v>
      </c>
      <c r="D38" s="842"/>
      <c r="E38" s="842"/>
      <c r="F38" s="842"/>
      <c r="G38" s="842"/>
      <c r="H38" s="842"/>
      <c r="I38" s="842"/>
      <c r="J38" s="842"/>
      <c r="K38" s="842"/>
      <c r="L38" s="842"/>
      <c r="M38" s="842"/>
      <c r="N38" s="842"/>
      <c r="O38" s="842"/>
      <c r="P38" s="842"/>
      <c r="Q38" s="842"/>
      <c r="R38" s="988"/>
    </row>
    <row r="39" spans="2:18" s="579" customFormat="1" ht="7.5" customHeight="1">
      <c r="B39" s="580"/>
      <c r="R39" s="582"/>
    </row>
    <row r="40" spans="2:18" s="579" customFormat="1" ht="30.75" customHeight="1">
      <c r="B40" s="580"/>
      <c r="C40" s="578" t="s">
        <v>2340</v>
      </c>
      <c r="F40" s="977" t="str">
        <f>$F$6</f>
        <v>Rekonstrukce budovy ÚP ČR KoP Šumperk</v>
      </c>
      <c r="G40" s="842"/>
      <c r="H40" s="842"/>
      <c r="I40" s="842"/>
      <c r="J40" s="842"/>
      <c r="K40" s="842"/>
      <c r="L40" s="842"/>
      <c r="M40" s="842"/>
      <c r="N40" s="842"/>
      <c r="O40" s="842"/>
      <c r="P40" s="842"/>
      <c r="Q40" s="842"/>
      <c r="R40" s="582"/>
    </row>
    <row r="41" spans="2:18" s="579" customFormat="1" ht="7.5" customHeight="1">
      <c r="B41" s="580"/>
      <c r="R41" s="582"/>
    </row>
    <row r="42" spans="2:18" s="579" customFormat="1" ht="18.75" customHeight="1">
      <c r="B42" s="580"/>
      <c r="C42" s="578" t="s">
        <v>2344</v>
      </c>
      <c r="F42" s="583" t="str">
        <f>$F$9</f>
        <v>M.R.Štefánikova č.p.1059/20, Šumperk</v>
      </c>
      <c r="K42" s="578" t="s">
        <v>2346</v>
      </c>
      <c r="M42" s="841">
        <f>IF($O$9="","",$O$9)</f>
        <v>41697</v>
      </c>
      <c r="N42" s="842"/>
      <c r="O42" s="842"/>
      <c r="P42" s="842"/>
      <c r="R42" s="582"/>
    </row>
    <row r="43" spans="2:18" s="579" customFormat="1" ht="7.5" customHeight="1">
      <c r="B43" s="580"/>
      <c r="R43" s="582"/>
    </row>
    <row r="44" spans="2:18" s="579" customFormat="1" ht="15.75" customHeight="1">
      <c r="B44" s="580"/>
      <c r="C44" s="578" t="s">
        <v>2347</v>
      </c>
      <c r="F44" s="583" t="str">
        <f>$E$12</f>
        <v>Úřad práce České republiky, Karlovo náměstí 1359/1</v>
      </c>
      <c r="K44" s="578" t="s">
        <v>2353</v>
      </c>
      <c r="M44" s="843" t="str">
        <f>$E$18</f>
        <v>AS PROJECT CZ sro, U Prostředního mlýna 128, Pelhřimov</v>
      </c>
      <c r="N44" s="842"/>
      <c r="O44" s="842"/>
      <c r="P44" s="842"/>
      <c r="Q44" s="842"/>
      <c r="R44" s="582"/>
    </row>
    <row r="45" spans="2:18" s="579" customFormat="1" ht="15" customHeight="1">
      <c r="B45" s="580"/>
      <c r="C45" s="578" t="s">
        <v>2351</v>
      </c>
      <c r="F45" s="583" t="str">
        <f>IF($E$15="","",$E$15)</f>
        <v xml:space="preserve"> </v>
      </c>
      <c r="R45" s="582"/>
    </row>
    <row r="46" spans="2:18" s="579" customFormat="1" ht="11.25" customHeight="1">
      <c r="B46" s="580"/>
      <c r="R46" s="582"/>
    </row>
    <row r="47" spans="2:18" s="579" customFormat="1" ht="30" customHeight="1">
      <c r="B47" s="580"/>
      <c r="C47" s="984" t="s">
        <v>3255</v>
      </c>
      <c r="D47" s="985"/>
      <c r="E47" s="985"/>
      <c r="F47" s="985"/>
      <c r="G47" s="985"/>
      <c r="H47" s="592"/>
      <c r="I47" s="592"/>
      <c r="J47" s="592"/>
      <c r="K47" s="592"/>
      <c r="L47" s="592"/>
      <c r="M47" s="592"/>
      <c r="N47" s="984" t="s">
        <v>2369</v>
      </c>
      <c r="O47" s="985"/>
      <c r="P47" s="985"/>
      <c r="Q47" s="985"/>
      <c r="R47" s="597"/>
    </row>
    <row r="48" spans="2:18" s="579" customFormat="1" ht="11.25" customHeight="1">
      <c r="B48" s="580"/>
      <c r="R48" s="582"/>
    </row>
    <row r="49" spans="2:47" s="579" customFormat="1" ht="30" customHeight="1">
      <c r="B49" s="580"/>
      <c r="C49" s="604" t="s">
        <v>2370</v>
      </c>
      <c r="N49" s="847">
        <f>ROUNDUP($N$68,2)</f>
        <v>0</v>
      </c>
      <c r="O49" s="842"/>
      <c r="P49" s="842"/>
      <c r="Q49" s="842"/>
      <c r="R49" s="582"/>
      <c r="AU49" s="579" t="s">
        <v>2371</v>
      </c>
    </row>
    <row r="50" spans="2:18" s="606" customFormat="1" ht="25.5" customHeight="1">
      <c r="B50" s="605"/>
      <c r="D50" s="607" t="s">
        <v>3256</v>
      </c>
      <c r="N50" s="986">
        <f>ROUNDUP($N$69,2)</f>
        <v>0</v>
      </c>
      <c r="O50" s="982"/>
      <c r="P50" s="982"/>
      <c r="Q50" s="982"/>
      <c r="R50" s="608"/>
    </row>
    <row r="51" spans="2:18" s="610" customFormat="1" ht="21" customHeight="1">
      <c r="B51" s="609"/>
      <c r="D51" s="611" t="s">
        <v>3257</v>
      </c>
      <c r="N51" s="981">
        <f>ROUNDUP($N$77,2)</f>
        <v>0</v>
      </c>
      <c r="O51" s="982"/>
      <c r="P51" s="982"/>
      <c r="Q51" s="982"/>
      <c r="R51" s="612"/>
    </row>
    <row r="52" spans="2:18" s="579" customFormat="1" ht="22.5" customHeight="1">
      <c r="B52" s="580"/>
      <c r="R52" s="582"/>
    </row>
    <row r="53" spans="2:18" s="579" customFormat="1" ht="7.5" customHeight="1">
      <c r="B53" s="598"/>
      <c r="C53" s="599"/>
      <c r="D53" s="599"/>
      <c r="E53" s="599"/>
      <c r="F53" s="599"/>
      <c r="G53" s="599"/>
      <c r="H53" s="599"/>
      <c r="I53" s="599"/>
      <c r="J53" s="599"/>
      <c r="K53" s="599"/>
      <c r="L53" s="599"/>
      <c r="M53" s="599"/>
      <c r="N53" s="599"/>
      <c r="O53" s="599"/>
      <c r="P53" s="599"/>
      <c r="Q53" s="599"/>
      <c r="R53" s="600"/>
    </row>
    <row r="57" spans="2:19" s="579" customFormat="1" ht="7.5" customHeight="1">
      <c r="B57" s="601"/>
      <c r="C57" s="602"/>
      <c r="D57" s="602"/>
      <c r="E57" s="602"/>
      <c r="F57" s="602"/>
      <c r="G57" s="602"/>
      <c r="H57" s="602"/>
      <c r="I57" s="602"/>
      <c r="J57" s="602"/>
      <c r="K57" s="602"/>
      <c r="L57" s="602"/>
      <c r="M57" s="602"/>
      <c r="N57" s="602"/>
      <c r="O57" s="602"/>
      <c r="P57" s="602"/>
      <c r="Q57" s="602"/>
      <c r="R57" s="602"/>
      <c r="S57" s="580"/>
    </row>
    <row r="58" spans="2:19" s="579" customFormat="1" ht="37.5" customHeight="1">
      <c r="B58" s="580"/>
      <c r="C58" s="870" t="s">
        <v>2411</v>
      </c>
      <c r="D58" s="842"/>
      <c r="E58" s="842"/>
      <c r="F58" s="842"/>
      <c r="G58" s="842"/>
      <c r="H58" s="842"/>
      <c r="I58" s="842"/>
      <c r="J58" s="842"/>
      <c r="K58" s="842"/>
      <c r="L58" s="842"/>
      <c r="M58" s="842"/>
      <c r="N58" s="842"/>
      <c r="O58" s="842"/>
      <c r="P58" s="842"/>
      <c r="Q58" s="842"/>
      <c r="R58" s="842"/>
      <c r="S58" s="580"/>
    </row>
    <row r="59" spans="2:19" s="579" customFormat="1" ht="7.5" customHeight="1">
      <c r="B59" s="580"/>
      <c r="S59" s="580"/>
    </row>
    <row r="60" spans="2:19" s="579" customFormat="1" ht="30.75" customHeight="1">
      <c r="B60" s="580"/>
      <c r="C60" s="578" t="s">
        <v>2340</v>
      </c>
      <c r="F60" s="977" t="str">
        <f>$F$6</f>
        <v>Rekonstrukce budovy ÚP ČR KoP Šumperk</v>
      </c>
      <c r="G60" s="842"/>
      <c r="H60" s="842"/>
      <c r="I60" s="842"/>
      <c r="J60" s="842"/>
      <c r="K60" s="842"/>
      <c r="L60" s="842"/>
      <c r="M60" s="842"/>
      <c r="N60" s="842"/>
      <c r="O60" s="842"/>
      <c r="P60" s="842"/>
      <c r="Q60" s="842"/>
      <c r="S60" s="580"/>
    </row>
    <row r="61" spans="2:19" s="579" customFormat="1" ht="7.5" customHeight="1">
      <c r="B61" s="580"/>
      <c r="S61" s="580"/>
    </row>
    <row r="62" spans="2:19" s="579" customFormat="1" ht="18.75" customHeight="1">
      <c r="B62" s="580"/>
      <c r="C62" s="578" t="s">
        <v>2344</v>
      </c>
      <c r="F62" s="583" t="str">
        <f>$F$9</f>
        <v>M.R.Štefánikova č.p.1059/20, Šumperk</v>
      </c>
      <c r="K62" s="578" t="s">
        <v>2346</v>
      </c>
      <c r="M62" s="841">
        <f>IF($O$9="","",$O$9)</f>
        <v>41697</v>
      </c>
      <c r="N62" s="842"/>
      <c r="O62" s="842"/>
      <c r="P62" s="842"/>
      <c r="S62" s="580"/>
    </row>
    <row r="63" spans="2:19" s="579" customFormat="1" ht="7.5" customHeight="1">
      <c r="B63" s="580"/>
      <c r="S63" s="580"/>
    </row>
    <row r="64" spans="2:19" s="579" customFormat="1" ht="15.75" customHeight="1">
      <c r="B64" s="580"/>
      <c r="C64" s="578" t="s">
        <v>2347</v>
      </c>
      <c r="F64" s="583" t="str">
        <f>$E$12</f>
        <v>Úřad práce České republiky, Karlovo náměstí 1359/1</v>
      </c>
      <c r="K64" s="578" t="s">
        <v>2353</v>
      </c>
      <c r="M64" s="843" t="str">
        <f>$E$18</f>
        <v>AS PROJECT CZ sro, U Prostředního mlýna 128, Pelhřimov</v>
      </c>
      <c r="N64" s="842"/>
      <c r="O64" s="842"/>
      <c r="P64" s="842"/>
      <c r="Q64" s="842"/>
      <c r="S64" s="580"/>
    </row>
    <row r="65" spans="2:19" s="579" customFormat="1" ht="15" customHeight="1">
      <c r="B65" s="580"/>
      <c r="C65" s="578" t="s">
        <v>2351</v>
      </c>
      <c r="F65" s="583" t="str">
        <f>IF($E$15="","",$E$15)</f>
        <v xml:space="preserve"> </v>
      </c>
      <c r="S65" s="580"/>
    </row>
    <row r="66" spans="2:19" s="579" customFormat="1" ht="11.25" customHeight="1">
      <c r="B66" s="580"/>
      <c r="S66" s="580"/>
    </row>
    <row r="67" spans="2:27" s="620" customFormat="1" ht="30" customHeight="1">
      <c r="B67" s="613"/>
      <c r="C67" s="614" t="s">
        <v>2412</v>
      </c>
      <c r="D67" s="615" t="s">
        <v>2413</v>
      </c>
      <c r="E67" s="615" t="s">
        <v>2414</v>
      </c>
      <c r="F67" s="978" t="s">
        <v>3887</v>
      </c>
      <c r="G67" s="979"/>
      <c r="H67" s="979"/>
      <c r="I67" s="979"/>
      <c r="J67" s="615" t="s">
        <v>3925</v>
      </c>
      <c r="K67" s="615" t="s">
        <v>3924</v>
      </c>
      <c r="L67" s="978" t="s">
        <v>2415</v>
      </c>
      <c r="M67" s="979"/>
      <c r="N67" s="978" t="s">
        <v>2416</v>
      </c>
      <c r="O67" s="979"/>
      <c r="P67" s="979"/>
      <c r="Q67" s="979"/>
      <c r="R67" s="616" t="s">
        <v>2417</v>
      </c>
      <c r="S67" s="613"/>
      <c r="T67" s="617" t="s">
        <v>2418</v>
      </c>
      <c r="U67" s="618" t="s">
        <v>2357</v>
      </c>
      <c r="V67" s="618" t="s">
        <v>2419</v>
      </c>
      <c r="W67" s="618" t="s">
        <v>2420</v>
      </c>
      <c r="X67" s="618" t="s">
        <v>2421</v>
      </c>
      <c r="Y67" s="618" t="s">
        <v>2422</v>
      </c>
      <c r="Z67" s="618" t="s">
        <v>2423</v>
      </c>
      <c r="AA67" s="619" t="s">
        <v>2424</v>
      </c>
    </row>
    <row r="68" spans="2:63" s="579" customFormat="1" ht="30" customHeight="1">
      <c r="B68" s="580"/>
      <c r="C68" s="604" t="s">
        <v>2370</v>
      </c>
      <c r="N68" s="971">
        <f>$BK$68</f>
        <v>0</v>
      </c>
      <c r="O68" s="842"/>
      <c r="P68" s="842"/>
      <c r="Q68" s="842"/>
      <c r="S68" s="580"/>
      <c r="T68" s="621"/>
      <c r="U68" s="587"/>
      <c r="V68" s="587"/>
      <c r="W68" s="622">
        <f>$W$69</f>
        <v>0</v>
      </c>
      <c r="X68" s="587"/>
      <c r="Y68" s="622">
        <f>$Y$69</f>
        <v>0</v>
      </c>
      <c r="Z68" s="587"/>
      <c r="AA68" s="623">
        <f>$AA$69</f>
        <v>0</v>
      </c>
      <c r="AT68" s="579" t="s">
        <v>2425</v>
      </c>
      <c r="AU68" s="579" t="s">
        <v>2371</v>
      </c>
      <c r="BK68" s="624">
        <f>$BK$69</f>
        <v>0</v>
      </c>
    </row>
    <row r="69" spans="2:63" s="626" customFormat="1" ht="37.5" customHeight="1">
      <c r="B69" s="625"/>
      <c r="D69" s="627" t="s">
        <v>3256</v>
      </c>
      <c r="N69" s="972">
        <f>$BK$69</f>
        <v>0</v>
      </c>
      <c r="O69" s="973"/>
      <c r="P69" s="973"/>
      <c r="Q69" s="973"/>
      <c r="S69" s="625"/>
      <c r="T69" s="629"/>
      <c r="W69" s="630">
        <f>$W$70+SUM($W$73:$W$77)</f>
        <v>0</v>
      </c>
      <c r="Y69" s="630">
        <f>$Y$70+SUM($Y$73:$Y$77)</f>
        <v>0</v>
      </c>
      <c r="AA69" s="631">
        <f>$AA$70+SUM($AA$73:$AA$77)</f>
        <v>0</v>
      </c>
      <c r="AR69" s="628" t="s">
        <v>3930</v>
      </c>
      <c r="AT69" s="628" t="s">
        <v>2425</v>
      </c>
      <c r="AU69" s="628" t="s">
        <v>2427</v>
      </c>
      <c r="AY69" s="628" t="s">
        <v>2428</v>
      </c>
      <c r="BK69" s="632">
        <f>$BK$70+SUM($BK$73:$BK$77)</f>
        <v>0</v>
      </c>
    </row>
    <row r="70" spans="2:65" s="579" customFormat="1" ht="15.75" customHeight="1">
      <c r="B70" s="580"/>
      <c r="C70" s="633" t="s">
        <v>2426</v>
      </c>
      <c r="D70" s="633" t="s">
        <v>2429</v>
      </c>
      <c r="E70" s="634" t="s">
        <v>3258</v>
      </c>
      <c r="F70" s="968" t="s">
        <v>3259</v>
      </c>
      <c r="G70" s="969"/>
      <c r="H70" s="969"/>
      <c r="I70" s="969"/>
      <c r="J70" s="636" t="s">
        <v>901</v>
      </c>
      <c r="K70" s="637">
        <v>471028.67</v>
      </c>
      <c r="L70" s="970">
        <v>0</v>
      </c>
      <c r="M70" s="969"/>
      <c r="N70" s="970">
        <f>ROUND($L$70*$K$70,2)</f>
        <v>0</v>
      </c>
      <c r="O70" s="969"/>
      <c r="P70" s="969"/>
      <c r="Q70" s="969"/>
      <c r="R70" s="635"/>
      <c r="S70" s="580"/>
      <c r="T70" s="638"/>
      <c r="U70" s="639" t="s">
        <v>2358</v>
      </c>
      <c r="X70" s="640">
        <v>0</v>
      </c>
      <c r="Y70" s="640">
        <f>$X$70*$K$70</f>
        <v>0</v>
      </c>
      <c r="Z70" s="640">
        <v>0</v>
      </c>
      <c r="AA70" s="641">
        <f>$Z$70*$K$70</f>
        <v>0</v>
      </c>
      <c r="AR70" s="585" t="s">
        <v>3260</v>
      </c>
      <c r="AT70" s="585" t="s">
        <v>2429</v>
      </c>
      <c r="AU70" s="585" t="s">
        <v>2426</v>
      </c>
      <c r="AY70" s="579" t="s">
        <v>2428</v>
      </c>
      <c r="BE70" s="642">
        <f>IF($U$70="základní",$N$70,0)</f>
        <v>0</v>
      </c>
      <c r="BF70" s="642">
        <f>IF($U$70="snížená",$N$70,0)</f>
        <v>0</v>
      </c>
      <c r="BG70" s="642">
        <f>IF($U$70="zákl. přenesená",$N$70,0)</f>
        <v>0</v>
      </c>
      <c r="BH70" s="642">
        <f>IF($U$70="sníž. přenesená",$N$70,0)</f>
        <v>0</v>
      </c>
      <c r="BI70" s="642">
        <f>IF($U$70="nulová",$N$70,0)</f>
        <v>0</v>
      </c>
      <c r="BJ70" s="585" t="s">
        <v>2426</v>
      </c>
      <c r="BK70" s="642">
        <f>ROUND($L$70*$K$70,2)</f>
        <v>0</v>
      </c>
      <c r="BL70" s="585" t="s">
        <v>3260</v>
      </c>
      <c r="BM70" s="585" t="s">
        <v>3261</v>
      </c>
    </row>
    <row r="71" spans="2:65" s="579" customFormat="1" ht="15.75" customHeight="1">
      <c r="B71" s="580"/>
      <c r="C71" s="761"/>
      <c r="D71" s="761"/>
      <c r="E71" s="761"/>
      <c r="F71" s="975" t="s">
        <v>397</v>
      </c>
      <c r="G71" s="976"/>
      <c r="H71" s="976"/>
      <c r="I71" s="976"/>
      <c r="J71" s="976"/>
      <c r="K71" s="976"/>
      <c r="L71" s="976"/>
      <c r="M71" s="976"/>
      <c r="N71" s="976"/>
      <c r="O71" s="976"/>
      <c r="P71" s="976"/>
      <c r="Q71" s="976"/>
      <c r="R71" s="976"/>
      <c r="S71" s="580"/>
      <c r="T71" s="638"/>
      <c r="U71" s="639"/>
      <c r="X71" s="640"/>
      <c r="Y71" s="640"/>
      <c r="Z71" s="640"/>
      <c r="AA71" s="641"/>
      <c r="AR71" s="585"/>
      <c r="AT71" s="585"/>
      <c r="AU71" s="585"/>
      <c r="BE71" s="642"/>
      <c r="BF71" s="642"/>
      <c r="BG71" s="642"/>
      <c r="BH71" s="642"/>
      <c r="BI71" s="642"/>
      <c r="BJ71" s="585"/>
      <c r="BK71" s="642"/>
      <c r="BL71" s="585"/>
      <c r="BM71" s="585"/>
    </row>
    <row r="72" spans="2:65" s="579" customFormat="1" ht="15.75" customHeight="1">
      <c r="B72" s="580"/>
      <c r="C72" s="761"/>
      <c r="D72" s="761"/>
      <c r="E72" s="761"/>
      <c r="F72" s="975" t="s">
        <v>398</v>
      </c>
      <c r="G72" s="976"/>
      <c r="H72" s="976"/>
      <c r="I72" s="976"/>
      <c r="J72" s="976"/>
      <c r="K72" s="976"/>
      <c r="L72" s="976"/>
      <c r="M72" s="976"/>
      <c r="N72" s="976"/>
      <c r="O72" s="976"/>
      <c r="P72" s="976"/>
      <c r="Q72" s="976"/>
      <c r="R72" s="976"/>
      <c r="S72" s="580"/>
      <c r="T72" s="638"/>
      <c r="U72" s="639"/>
      <c r="X72" s="640"/>
      <c r="Y72" s="640"/>
      <c r="Z72" s="640"/>
      <c r="AA72" s="641"/>
      <c r="AR72" s="585"/>
      <c r="AT72" s="585"/>
      <c r="AU72" s="585"/>
      <c r="BE72" s="642"/>
      <c r="BF72" s="642"/>
      <c r="BG72" s="642"/>
      <c r="BH72" s="642"/>
      <c r="BI72" s="642"/>
      <c r="BJ72" s="585"/>
      <c r="BK72" s="642"/>
      <c r="BL72" s="585"/>
      <c r="BM72" s="585"/>
    </row>
    <row r="73" spans="2:65" s="579" customFormat="1" ht="15.75" customHeight="1">
      <c r="B73" s="580"/>
      <c r="C73" s="636">
        <v>2</v>
      </c>
      <c r="D73" s="636" t="s">
        <v>2429</v>
      </c>
      <c r="E73" s="634" t="s">
        <v>3262</v>
      </c>
      <c r="F73" s="968" t="s">
        <v>3263</v>
      </c>
      <c r="G73" s="969"/>
      <c r="H73" s="969"/>
      <c r="I73" s="969"/>
      <c r="J73" s="636" t="s">
        <v>901</v>
      </c>
      <c r="K73" s="637">
        <v>471028.67</v>
      </c>
      <c r="L73" s="970">
        <v>0</v>
      </c>
      <c r="M73" s="969"/>
      <c r="N73" s="970">
        <f>ROUND($L$73*$K$73,2)</f>
        <v>0</v>
      </c>
      <c r="O73" s="969"/>
      <c r="P73" s="969"/>
      <c r="Q73" s="969"/>
      <c r="R73" s="635"/>
      <c r="S73" s="580"/>
      <c r="T73" s="638"/>
      <c r="U73" s="639" t="s">
        <v>2358</v>
      </c>
      <c r="X73" s="640">
        <v>0</v>
      </c>
      <c r="Y73" s="640">
        <f>$X$73*$K$73</f>
        <v>0</v>
      </c>
      <c r="Z73" s="640">
        <v>0</v>
      </c>
      <c r="AA73" s="641">
        <f>$Z$73*$K$73</f>
        <v>0</v>
      </c>
      <c r="AR73" s="585" t="s">
        <v>3260</v>
      </c>
      <c r="AT73" s="585" t="s">
        <v>2429</v>
      </c>
      <c r="AU73" s="585" t="s">
        <v>2426</v>
      </c>
      <c r="AY73" s="585" t="s">
        <v>2428</v>
      </c>
      <c r="BE73" s="642">
        <f>IF($U$73="základní",$N$73,0)</f>
        <v>0</v>
      </c>
      <c r="BF73" s="642">
        <f>IF($U$73="snížená",$N$73,0)</f>
        <v>0</v>
      </c>
      <c r="BG73" s="642">
        <f>IF($U$73="zákl. přenesená",$N$73,0)</f>
        <v>0</v>
      </c>
      <c r="BH73" s="642">
        <f>IF($U$73="sníž. přenesená",$N$73,0)</f>
        <v>0</v>
      </c>
      <c r="BI73" s="642">
        <f>IF($U$73="nulová",$N$73,0)</f>
        <v>0</v>
      </c>
      <c r="BJ73" s="585" t="s">
        <v>2426</v>
      </c>
      <c r="BK73" s="642">
        <f>ROUND($L$73*$K$73,2)</f>
        <v>0</v>
      </c>
      <c r="BL73" s="585" t="s">
        <v>3260</v>
      </c>
      <c r="BM73" s="585" t="s">
        <v>3264</v>
      </c>
    </row>
    <row r="74" spans="2:65" s="579" customFormat="1" ht="15.75" customHeight="1">
      <c r="B74" s="580"/>
      <c r="C74" s="761"/>
      <c r="D74" s="761"/>
      <c r="E74" s="761"/>
      <c r="F74" s="975" t="s">
        <v>399</v>
      </c>
      <c r="G74" s="976"/>
      <c r="H74" s="976"/>
      <c r="I74" s="976"/>
      <c r="J74" s="976"/>
      <c r="K74" s="976"/>
      <c r="L74" s="976"/>
      <c r="M74" s="976"/>
      <c r="N74" s="976"/>
      <c r="O74" s="976"/>
      <c r="P74" s="976"/>
      <c r="Q74" s="976"/>
      <c r="R74" s="976"/>
      <c r="S74" s="580"/>
      <c r="T74" s="638"/>
      <c r="U74" s="639"/>
      <c r="X74" s="640"/>
      <c r="Y74" s="640"/>
      <c r="Z74" s="640"/>
      <c r="AA74" s="641"/>
      <c r="AR74" s="585"/>
      <c r="AT74" s="585"/>
      <c r="AU74" s="585"/>
      <c r="AY74" s="585"/>
      <c r="BE74" s="642"/>
      <c r="BF74" s="642"/>
      <c r="BG74" s="642"/>
      <c r="BH74" s="642"/>
      <c r="BI74" s="642"/>
      <c r="BJ74" s="585"/>
      <c r="BK74" s="642"/>
      <c r="BL74" s="585"/>
      <c r="BM74" s="585"/>
    </row>
    <row r="75" spans="2:65" s="579" customFormat="1" ht="15.75" customHeight="1">
      <c r="B75" s="580"/>
      <c r="C75" s="636">
        <v>3</v>
      </c>
      <c r="D75" s="636" t="s">
        <v>2429</v>
      </c>
      <c r="E75" s="634" t="s">
        <v>3265</v>
      </c>
      <c r="F75" s="968" t="s">
        <v>3266</v>
      </c>
      <c r="G75" s="969"/>
      <c r="H75" s="969"/>
      <c r="I75" s="969"/>
      <c r="J75" s="636" t="s">
        <v>901</v>
      </c>
      <c r="K75" s="637">
        <v>471028.67</v>
      </c>
      <c r="L75" s="970">
        <v>0</v>
      </c>
      <c r="M75" s="969"/>
      <c r="N75" s="970">
        <f>ROUND($L$75*$K$75,2)</f>
        <v>0</v>
      </c>
      <c r="O75" s="969"/>
      <c r="P75" s="969"/>
      <c r="Q75" s="969"/>
      <c r="R75" s="635"/>
      <c r="S75" s="580"/>
      <c r="T75" s="638"/>
      <c r="U75" s="639" t="s">
        <v>2358</v>
      </c>
      <c r="X75" s="640">
        <v>0</v>
      </c>
      <c r="Y75" s="640">
        <f>$X$75*$K$75</f>
        <v>0</v>
      </c>
      <c r="Z75" s="640">
        <v>0</v>
      </c>
      <c r="AA75" s="641">
        <f>$Z$75*$K$75</f>
        <v>0</v>
      </c>
      <c r="AR75" s="585" t="s">
        <v>3260</v>
      </c>
      <c r="AT75" s="585" t="s">
        <v>2429</v>
      </c>
      <c r="AU75" s="585" t="s">
        <v>2426</v>
      </c>
      <c r="AY75" s="585" t="s">
        <v>2428</v>
      </c>
      <c r="BE75" s="642">
        <f>IF($U$75="základní",$N$75,0)</f>
        <v>0</v>
      </c>
      <c r="BF75" s="642">
        <f>IF($U$75="snížená",$N$75,0)</f>
        <v>0</v>
      </c>
      <c r="BG75" s="642">
        <f>IF($U$75="zákl. přenesená",$N$75,0)</f>
        <v>0</v>
      </c>
      <c r="BH75" s="642">
        <f>IF($U$75="sníž. přenesená",$N$75,0)</f>
        <v>0</v>
      </c>
      <c r="BI75" s="642">
        <f>IF($U$75="nulová",$N$75,0)</f>
        <v>0</v>
      </c>
      <c r="BJ75" s="585" t="s">
        <v>2426</v>
      </c>
      <c r="BK75" s="642">
        <f>ROUND($L$75*$K$75,2)</f>
        <v>0</v>
      </c>
      <c r="BL75" s="585" t="s">
        <v>3260</v>
      </c>
      <c r="BM75" s="585" t="s">
        <v>3267</v>
      </c>
    </row>
    <row r="76" spans="2:65" s="579" customFormat="1" ht="15.75" customHeight="1">
      <c r="B76" s="580"/>
      <c r="C76" s="761"/>
      <c r="D76" s="761"/>
      <c r="E76" s="761"/>
      <c r="F76" s="975" t="s">
        <v>400</v>
      </c>
      <c r="G76" s="976"/>
      <c r="H76" s="976"/>
      <c r="I76" s="976"/>
      <c r="J76" s="976"/>
      <c r="K76" s="976"/>
      <c r="L76" s="976"/>
      <c r="M76" s="976"/>
      <c r="N76" s="976"/>
      <c r="O76" s="976"/>
      <c r="P76" s="976"/>
      <c r="Q76" s="976"/>
      <c r="R76" s="976"/>
      <c r="S76" s="580"/>
      <c r="T76" s="762"/>
      <c r="U76" s="639"/>
      <c r="X76" s="640"/>
      <c r="Y76" s="640"/>
      <c r="Z76" s="640"/>
      <c r="AA76" s="641"/>
      <c r="AR76" s="585"/>
      <c r="AT76" s="585"/>
      <c r="AU76" s="585"/>
      <c r="AY76" s="585"/>
      <c r="BE76" s="642"/>
      <c r="BF76" s="642"/>
      <c r="BG76" s="642"/>
      <c r="BH76" s="642"/>
      <c r="BI76" s="642"/>
      <c r="BJ76" s="585"/>
      <c r="BK76" s="642"/>
      <c r="BL76" s="585"/>
      <c r="BM76" s="585"/>
    </row>
    <row r="77" spans="2:63" s="626" customFormat="1" ht="30.75" customHeight="1">
      <c r="B77" s="625"/>
      <c r="D77" s="643" t="s">
        <v>3257</v>
      </c>
      <c r="N77" s="974">
        <f>$BK$77</f>
        <v>0</v>
      </c>
      <c r="O77" s="973"/>
      <c r="P77" s="973"/>
      <c r="Q77" s="973"/>
      <c r="S77" s="625"/>
      <c r="T77" s="629"/>
      <c r="W77" s="630">
        <f>SUM($W$78:$W$83)</f>
        <v>0</v>
      </c>
      <c r="Y77" s="630">
        <f>SUM($Y$78:$Y$83)</f>
        <v>0</v>
      </c>
      <c r="AA77" s="631">
        <f>SUM($AA$78:$AA$83)</f>
        <v>0</v>
      </c>
      <c r="AR77" s="628" t="s">
        <v>3930</v>
      </c>
      <c r="AT77" s="628" t="s">
        <v>2425</v>
      </c>
      <c r="AU77" s="628" t="s">
        <v>2426</v>
      </c>
      <c r="AY77" s="628" t="s">
        <v>2428</v>
      </c>
      <c r="BK77" s="632">
        <f>SUM($BK$78:$BK$83)</f>
        <v>0</v>
      </c>
    </row>
    <row r="78" spans="2:65" s="579" customFormat="1" ht="15.75" customHeight="1">
      <c r="B78" s="580"/>
      <c r="C78" s="636" t="s">
        <v>2434</v>
      </c>
      <c r="D78" s="636" t="s">
        <v>2429</v>
      </c>
      <c r="E78" s="634" t="s">
        <v>3268</v>
      </c>
      <c r="F78" s="968" t="s">
        <v>3269</v>
      </c>
      <c r="G78" s="969"/>
      <c r="H78" s="969"/>
      <c r="I78" s="969"/>
      <c r="J78" s="636" t="s">
        <v>3270</v>
      </c>
      <c r="K78" s="637">
        <v>1</v>
      </c>
      <c r="L78" s="970">
        <v>0</v>
      </c>
      <c r="M78" s="969"/>
      <c r="N78" s="970">
        <f>ROUND($L$78*$K$78,2)</f>
        <v>0</v>
      </c>
      <c r="O78" s="969"/>
      <c r="P78" s="969"/>
      <c r="Q78" s="969"/>
      <c r="R78" s="635"/>
      <c r="S78" s="580"/>
      <c r="T78" s="638"/>
      <c r="U78" s="639" t="s">
        <v>2358</v>
      </c>
      <c r="X78" s="640">
        <v>0</v>
      </c>
      <c r="Y78" s="640">
        <f>$X$78*$K$78</f>
        <v>0</v>
      </c>
      <c r="Z78" s="640">
        <v>0</v>
      </c>
      <c r="AA78" s="641">
        <f>$Z$78*$K$78</f>
        <v>0</v>
      </c>
      <c r="AR78" s="585" t="s">
        <v>3260</v>
      </c>
      <c r="AT78" s="585" t="s">
        <v>2429</v>
      </c>
      <c r="AU78" s="585" t="s">
        <v>2336</v>
      </c>
      <c r="AY78" s="585" t="s">
        <v>2428</v>
      </c>
      <c r="BE78" s="642">
        <f>IF($U$78="základní",$N$78,0)</f>
        <v>0</v>
      </c>
      <c r="BF78" s="642">
        <f>IF($U$78="snížená",$N$78,0)</f>
        <v>0</v>
      </c>
      <c r="BG78" s="642">
        <f>IF($U$78="zákl. přenesená",$N$78,0)</f>
        <v>0</v>
      </c>
      <c r="BH78" s="642">
        <f>IF($U$78="sníž. přenesená",$N$78,0)</f>
        <v>0</v>
      </c>
      <c r="BI78" s="642">
        <f>IF($U$78="nulová",$N$78,0)</f>
        <v>0</v>
      </c>
      <c r="BJ78" s="585" t="s">
        <v>2426</v>
      </c>
      <c r="BK78" s="642">
        <f>ROUND($L$78*$K$78,2)</f>
        <v>0</v>
      </c>
      <c r="BL78" s="585" t="s">
        <v>3260</v>
      </c>
      <c r="BM78" s="585" t="s">
        <v>3271</v>
      </c>
    </row>
    <row r="79" spans="2:65" s="579" customFormat="1" ht="15.75" customHeight="1">
      <c r="B79" s="580"/>
      <c r="C79" s="761"/>
      <c r="D79" s="761"/>
      <c r="E79" s="761"/>
      <c r="F79" s="975" t="s">
        <v>402</v>
      </c>
      <c r="G79" s="976"/>
      <c r="H79" s="976"/>
      <c r="I79" s="976"/>
      <c r="J79" s="976"/>
      <c r="K79" s="976"/>
      <c r="L79" s="976"/>
      <c r="M79" s="976"/>
      <c r="N79" s="976"/>
      <c r="O79" s="976"/>
      <c r="P79" s="976"/>
      <c r="Q79" s="976"/>
      <c r="R79" s="976"/>
      <c r="S79" s="580"/>
      <c r="T79" s="638"/>
      <c r="U79" s="639"/>
      <c r="X79" s="640"/>
      <c r="Y79" s="640"/>
      <c r="Z79" s="640"/>
      <c r="AA79" s="641"/>
      <c r="AR79" s="585"/>
      <c r="AT79" s="585"/>
      <c r="AU79" s="585"/>
      <c r="AY79" s="585"/>
      <c r="BE79" s="642"/>
      <c r="BF79" s="642"/>
      <c r="BG79" s="642"/>
      <c r="BH79" s="642"/>
      <c r="BI79" s="642"/>
      <c r="BJ79" s="585"/>
      <c r="BK79" s="642"/>
      <c r="BL79" s="585"/>
      <c r="BM79" s="585"/>
    </row>
    <row r="80" spans="2:65" s="579" customFormat="1" ht="27" customHeight="1">
      <c r="B80" s="580"/>
      <c r="C80" s="636" t="s">
        <v>3930</v>
      </c>
      <c r="D80" s="636" t="s">
        <v>2429</v>
      </c>
      <c r="E80" s="634" t="s">
        <v>3272</v>
      </c>
      <c r="F80" s="968" t="s">
        <v>3273</v>
      </c>
      <c r="G80" s="969"/>
      <c r="H80" s="969"/>
      <c r="I80" s="969"/>
      <c r="J80" s="636" t="s">
        <v>3270</v>
      </c>
      <c r="K80" s="637">
        <v>1</v>
      </c>
      <c r="L80" s="970">
        <v>0</v>
      </c>
      <c r="M80" s="969"/>
      <c r="N80" s="970">
        <f>ROUND($L$80*$K$80,2)</f>
        <v>0</v>
      </c>
      <c r="O80" s="969"/>
      <c r="P80" s="969"/>
      <c r="Q80" s="969"/>
      <c r="R80" s="635"/>
      <c r="S80" s="580"/>
      <c r="T80" s="638"/>
      <c r="U80" s="639" t="s">
        <v>2358</v>
      </c>
      <c r="X80" s="640">
        <v>0</v>
      </c>
      <c r="Y80" s="640">
        <f>$X$80*$K$80</f>
        <v>0</v>
      </c>
      <c r="Z80" s="640">
        <v>0</v>
      </c>
      <c r="AA80" s="641">
        <f>$Z$80*$K$80</f>
        <v>0</v>
      </c>
      <c r="AR80" s="585" t="s">
        <v>3260</v>
      </c>
      <c r="AT80" s="585" t="s">
        <v>2429</v>
      </c>
      <c r="AU80" s="585" t="s">
        <v>2336</v>
      </c>
      <c r="AY80" s="585" t="s">
        <v>2428</v>
      </c>
      <c r="BE80" s="642">
        <f>IF($U$80="základní",$N$80,0)</f>
        <v>0</v>
      </c>
      <c r="BF80" s="642">
        <f>IF($U$80="snížená",$N$80,0)</f>
        <v>0</v>
      </c>
      <c r="BG80" s="642">
        <f>IF($U$80="zákl. přenesená",$N$80,0)</f>
        <v>0</v>
      </c>
      <c r="BH80" s="642">
        <f>IF($U$80="sníž. přenesená",$N$80,0)</f>
        <v>0</v>
      </c>
      <c r="BI80" s="642">
        <f>IF($U$80="nulová",$N$80,0)</f>
        <v>0</v>
      </c>
      <c r="BJ80" s="585" t="s">
        <v>2426</v>
      </c>
      <c r="BK80" s="642">
        <f>ROUND($L$80*$K$80,2)</f>
        <v>0</v>
      </c>
      <c r="BL80" s="585" t="s">
        <v>3260</v>
      </c>
      <c r="BM80" s="585" t="s">
        <v>3274</v>
      </c>
    </row>
    <row r="81" spans="2:65" s="579" customFormat="1" ht="15.75" customHeight="1">
      <c r="B81" s="580"/>
      <c r="C81" s="636" t="s">
        <v>3931</v>
      </c>
      <c r="D81" s="636" t="s">
        <v>2429</v>
      </c>
      <c r="E81" s="634" t="s">
        <v>3275</v>
      </c>
      <c r="F81" s="968" t="s">
        <v>3276</v>
      </c>
      <c r="G81" s="969"/>
      <c r="H81" s="969"/>
      <c r="I81" s="969"/>
      <c r="J81" s="636" t="s">
        <v>3270</v>
      </c>
      <c r="K81" s="637">
        <v>1</v>
      </c>
      <c r="L81" s="970">
        <v>0</v>
      </c>
      <c r="M81" s="969"/>
      <c r="N81" s="970">
        <f>ROUND($L$81*$K$81,2)</f>
        <v>0</v>
      </c>
      <c r="O81" s="969"/>
      <c r="P81" s="969"/>
      <c r="Q81" s="969"/>
      <c r="R81" s="635"/>
      <c r="S81" s="580"/>
      <c r="T81" s="638"/>
      <c r="U81" s="639" t="s">
        <v>2358</v>
      </c>
      <c r="X81" s="640">
        <v>0</v>
      </c>
      <c r="Y81" s="640">
        <f>$X$81*$K$81</f>
        <v>0</v>
      </c>
      <c r="Z81" s="640">
        <v>0</v>
      </c>
      <c r="AA81" s="641">
        <f>$Z$81*$K$81</f>
        <v>0</v>
      </c>
      <c r="AR81" s="585" t="s">
        <v>3260</v>
      </c>
      <c r="AT81" s="585" t="s">
        <v>2429</v>
      </c>
      <c r="AU81" s="585" t="s">
        <v>2336</v>
      </c>
      <c r="AY81" s="585" t="s">
        <v>2428</v>
      </c>
      <c r="BE81" s="642">
        <f>IF($U$81="základní",$N$81,0)</f>
        <v>0</v>
      </c>
      <c r="BF81" s="642">
        <f>IF($U$81="snížená",$N$81,0)</f>
        <v>0</v>
      </c>
      <c r="BG81" s="642">
        <f>IF($U$81="zákl. přenesená",$N$81,0)</f>
        <v>0</v>
      </c>
      <c r="BH81" s="642">
        <f>IF($U$81="sníž. přenesená",$N$81,0)</f>
        <v>0</v>
      </c>
      <c r="BI81" s="642">
        <f>IF($U$81="nulová",$N$81,0)</f>
        <v>0</v>
      </c>
      <c r="BJ81" s="585" t="s">
        <v>2426</v>
      </c>
      <c r="BK81" s="642">
        <f>ROUND($L$81*$K$81,2)</f>
        <v>0</v>
      </c>
      <c r="BL81" s="585" t="s">
        <v>3260</v>
      </c>
      <c r="BM81" s="585" t="s">
        <v>3277</v>
      </c>
    </row>
    <row r="82" spans="2:65" s="579" customFormat="1" ht="15.75" customHeight="1">
      <c r="B82" s="580"/>
      <c r="C82" s="761"/>
      <c r="D82" s="761"/>
      <c r="E82" s="761"/>
      <c r="F82" s="975" t="s">
        <v>401</v>
      </c>
      <c r="G82" s="976"/>
      <c r="H82" s="976"/>
      <c r="I82" s="976"/>
      <c r="J82" s="976"/>
      <c r="K82" s="976"/>
      <c r="L82" s="976"/>
      <c r="M82" s="976"/>
      <c r="N82" s="976"/>
      <c r="O82" s="976"/>
      <c r="P82" s="976"/>
      <c r="Q82" s="976"/>
      <c r="R82" s="976"/>
      <c r="S82" s="580"/>
      <c r="T82" s="638"/>
      <c r="U82" s="639"/>
      <c r="X82" s="640"/>
      <c r="Y82" s="640"/>
      <c r="Z82" s="640"/>
      <c r="AA82" s="641"/>
      <c r="AR82" s="585"/>
      <c r="AT82" s="585"/>
      <c r="AU82" s="585"/>
      <c r="AY82" s="585"/>
      <c r="BE82" s="642"/>
      <c r="BF82" s="642"/>
      <c r="BG82" s="642"/>
      <c r="BH82" s="642"/>
      <c r="BI82" s="642"/>
      <c r="BJ82" s="585"/>
      <c r="BK82" s="642"/>
      <c r="BL82" s="585"/>
      <c r="BM82" s="585"/>
    </row>
    <row r="83" spans="2:65" s="579" customFormat="1" ht="15.75" customHeight="1">
      <c r="B83" s="580"/>
      <c r="C83" s="636" t="s">
        <v>2473</v>
      </c>
      <c r="D83" s="636" t="s">
        <v>2429</v>
      </c>
      <c r="E83" s="634" t="s">
        <v>3278</v>
      </c>
      <c r="F83" s="968" t="s">
        <v>3279</v>
      </c>
      <c r="G83" s="969"/>
      <c r="H83" s="969"/>
      <c r="I83" s="969"/>
      <c r="J83" s="636" t="s">
        <v>3270</v>
      </c>
      <c r="K83" s="637">
        <v>1</v>
      </c>
      <c r="L83" s="970">
        <v>0</v>
      </c>
      <c r="M83" s="969"/>
      <c r="N83" s="970">
        <f>ROUND($L$83*$K$83,2)</f>
        <v>0</v>
      </c>
      <c r="O83" s="969"/>
      <c r="P83" s="969"/>
      <c r="Q83" s="969"/>
      <c r="R83" s="635"/>
      <c r="S83" s="580"/>
      <c r="T83" s="638"/>
      <c r="U83" s="644" t="s">
        <v>2358</v>
      </c>
      <c r="V83" s="645"/>
      <c r="W83" s="645"/>
      <c r="X83" s="646">
        <v>0</v>
      </c>
      <c r="Y83" s="646">
        <f>$X$83*$K$83</f>
        <v>0</v>
      </c>
      <c r="Z83" s="646">
        <v>0</v>
      </c>
      <c r="AA83" s="647">
        <f>$Z$83*$K$83</f>
        <v>0</v>
      </c>
      <c r="AR83" s="585" t="s">
        <v>3260</v>
      </c>
      <c r="AT83" s="585" t="s">
        <v>2429</v>
      </c>
      <c r="AU83" s="585" t="s">
        <v>2336</v>
      </c>
      <c r="AY83" s="585" t="s">
        <v>2428</v>
      </c>
      <c r="BE83" s="642">
        <f>IF($U$83="základní",$N$83,0)</f>
        <v>0</v>
      </c>
      <c r="BF83" s="642">
        <f>IF($U$83="snížená",$N$83,0)</f>
        <v>0</v>
      </c>
      <c r="BG83" s="642">
        <f>IF($U$83="zákl. přenesená",$N$83,0)</f>
        <v>0</v>
      </c>
      <c r="BH83" s="642">
        <f>IF($U$83="sníž. přenesená",$N$83,0)</f>
        <v>0</v>
      </c>
      <c r="BI83" s="642">
        <f>IF($U$83="nulová",$N$83,0)</f>
        <v>0</v>
      </c>
      <c r="BJ83" s="585" t="s">
        <v>2426</v>
      </c>
      <c r="BK83" s="642">
        <f>ROUND($L$83*$K$83,2)</f>
        <v>0</v>
      </c>
      <c r="BL83" s="585" t="s">
        <v>3260</v>
      </c>
      <c r="BM83" s="585" t="s">
        <v>3280</v>
      </c>
    </row>
    <row r="84" spans="2:19" s="579" customFormat="1" ht="7.5" customHeight="1">
      <c r="B84" s="598"/>
      <c r="C84" s="599"/>
      <c r="D84" s="599"/>
      <c r="E84" s="599"/>
      <c r="F84" s="599"/>
      <c r="G84" s="599"/>
      <c r="H84" s="599"/>
      <c r="I84" s="599"/>
      <c r="J84" s="599"/>
      <c r="K84" s="599"/>
      <c r="L84" s="599"/>
      <c r="M84" s="599"/>
      <c r="N84" s="599"/>
      <c r="O84" s="599"/>
      <c r="P84" s="599"/>
      <c r="Q84" s="599"/>
      <c r="R84" s="599"/>
      <c r="S84" s="580"/>
    </row>
  </sheetData>
  <mergeCells count="71">
    <mergeCell ref="F40:Q40"/>
    <mergeCell ref="H26:J26"/>
    <mergeCell ref="L32:P32"/>
    <mergeCell ref="C38:R38"/>
    <mergeCell ref="H28:J28"/>
    <mergeCell ref="F76:R76"/>
    <mergeCell ref="F79:R79"/>
    <mergeCell ref="N78:Q78"/>
    <mergeCell ref="F73:I73"/>
    <mergeCell ref="L73:M73"/>
    <mergeCell ref="N73:Q73"/>
    <mergeCell ref="O9:P9"/>
    <mergeCell ref="H27:J27"/>
    <mergeCell ref="M27:P27"/>
    <mergeCell ref="O15:P15"/>
    <mergeCell ref="O17:P17"/>
    <mergeCell ref="O18:P18"/>
    <mergeCell ref="E21:P21"/>
    <mergeCell ref="O11:P11"/>
    <mergeCell ref="O12:P12"/>
    <mergeCell ref="O14:P14"/>
    <mergeCell ref="M24:P24"/>
    <mergeCell ref="M26:P26"/>
    <mergeCell ref="H1:K1"/>
    <mergeCell ref="F78:I78"/>
    <mergeCell ref="C47:G47"/>
    <mergeCell ref="N47:Q47"/>
    <mergeCell ref="N49:Q49"/>
    <mergeCell ref="L78:M78"/>
    <mergeCell ref="N50:Q50"/>
    <mergeCell ref="F70:I70"/>
    <mergeCell ref="L70:M70"/>
    <mergeCell ref="N70:Q70"/>
    <mergeCell ref="M62:P62"/>
    <mergeCell ref="M64:Q64"/>
    <mergeCell ref="M28:P28"/>
    <mergeCell ref="H29:J29"/>
    <mergeCell ref="M29:P29"/>
    <mergeCell ref="H30:J30"/>
    <mergeCell ref="S2:AC2"/>
    <mergeCell ref="C58:R58"/>
    <mergeCell ref="F60:Q60"/>
    <mergeCell ref="F75:I75"/>
    <mergeCell ref="L75:M75"/>
    <mergeCell ref="N75:Q75"/>
    <mergeCell ref="F67:I67"/>
    <mergeCell ref="L67:M67"/>
    <mergeCell ref="N67:Q67"/>
    <mergeCell ref="M30:P30"/>
    <mergeCell ref="N51:Q51"/>
    <mergeCell ref="M42:P42"/>
    <mergeCell ref="M44:Q44"/>
    <mergeCell ref="C2:R2"/>
    <mergeCell ref="C4:R4"/>
    <mergeCell ref="F6:Q6"/>
    <mergeCell ref="F83:I83"/>
    <mergeCell ref="L83:M83"/>
    <mergeCell ref="N83:Q83"/>
    <mergeCell ref="N68:Q68"/>
    <mergeCell ref="N69:Q69"/>
    <mergeCell ref="N77:Q77"/>
    <mergeCell ref="F80:I80"/>
    <mergeCell ref="F81:I81"/>
    <mergeCell ref="L81:M81"/>
    <mergeCell ref="N81:Q81"/>
    <mergeCell ref="L80:M80"/>
    <mergeCell ref="N80:Q80"/>
    <mergeCell ref="F82:R82"/>
    <mergeCell ref="F72:R72"/>
    <mergeCell ref="F71:R71"/>
    <mergeCell ref="F74:R74"/>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2"/>
  <headerFooter scaleWithDoc="0" alignWithMargins="0">
    <oddFooter>&amp;LStránka &amp;P&amp;R&amp;A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66"/>
  <sheetViews>
    <sheetView showGridLines="0" tabSelected="1" zoomScale="115" zoomScaleNormal="115" workbookViewId="0" topLeftCell="A1">
      <pane ySplit="1" topLeftCell="A454" activePane="bottomLeft" state="frozen"/>
      <selection pane="topLeft" activeCell="E16" sqref="E16"/>
      <selection pane="bottomLeft" activeCell="K476" sqref="K476"/>
    </sheetView>
  </sheetViews>
  <sheetFormatPr defaultColWidth="9.00390625" defaultRowHeight="14.25" customHeight="1"/>
  <cols>
    <col min="1" max="1" width="7.140625" style="345" customWidth="1"/>
    <col min="2" max="2" width="1.421875" style="345" customWidth="1"/>
    <col min="3" max="3" width="3.57421875" style="345" customWidth="1"/>
    <col min="4" max="4" width="3.7109375" style="345" customWidth="1"/>
    <col min="5" max="5" width="14.7109375" style="345" customWidth="1"/>
    <col min="6" max="7" width="9.57421875" style="345" customWidth="1"/>
    <col min="8" max="8" width="10.7109375" style="345" customWidth="1"/>
    <col min="9" max="9" width="6.00390625" style="345" customWidth="1"/>
    <col min="10" max="10" width="4.421875" style="345" customWidth="1"/>
    <col min="11" max="11" width="9.8515625" style="345" customWidth="1"/>
    <col min="12" max="12" width="10.28125" style="345" customWidth="1"/>
    <col min="13" max="14" width="5.140625" style="345" customWidth="1"/>
    <col min="15" max="15" width="1.7109375" style="345" customWidth="1"/>
    <col min="16" max="16" width="10.7109375" style="345" customWidth="1"/>
    <col min="17" max="17" width="3.57421875" style="345" customWidth="1"/>
    <col min="18" max="18" width="12.57421875" style="345" customWidth="1"/>
    <col min="19" max="19" width="7.00390625" style="345" customWidth="1"/>
    <col min="20" max="20" width="25.421875" style="345" hidden="1" customWidth="1"/>
    <col min="21" max="21" width="14.00390625" style="345" hidden="1" customWidth="1"/>
    <col min="22" max="22" width="10.57421875" style="345" hidden="1" customWidth="1"/>
    <col min="23" max="23" width="14.00390625" style="345" hidden="1" customWidth="1"/>
    <col min="24" max="24" width="10.421875" style="345" hidden="1" customWidth="1"/>
    <col min="25" max="25" width="12.8515625" style="345" hidden="1" customWidth="1"/>
    <col min="26" max="26" width="9.421875" style="345" hidden="1" customWidth="1"/>
    <col min="27" max="27" width="12.8515625" style="345" hidden="1" customWidth="1"/>
    <col min="28" max="28" width="14.00390625" style="345" hidden="1" customWidth="1"/>
    <col min="29" max="29" width="9.421875" style="345" customWidth="1"/>
    <col min="30" max="30" width="12.8515625" style="345" customWidth="1"/>
    <col min="31" max="31" width="14.00390625" style="345" customWidth="1"/>
    <col min="32" max="43" width="9.00390625" style="346" customWidth="1"/>
    <col min="44" max="65" width="9.00390625" style="345" hidden="1" customWidth="1"/>
    <col min="66" max="16384" width="9.00390625" style="346" customWidth="1"/>
  </cols>
  <sheetData>
    <row r="1" spans="1:256" s="344" customFormat="1" ht="22.5" customHeight="1">
      <c r="A1" s="339"/>
      <c r="B1" s="340"/>
      <c r="C1" s="340"/>
      <c r="D1" s="341" t="s">
        <v>2327</v>
      </c>
      <c r="E1" s="340"/>
      <c r="F1" s="342" t="s">
        <v>2328</v>
      </c>
      <c r="G1" s="342"/>
      <c r="H1" s="938" t="s">
        <v>2329</v>
      </c>
      <c r="I1" s="938"/>
      <c r="J1" s="938"/>
      <c r="K1" s="938"/>
      <c r="L1" s="342" t="s">
        <v>2330</v>
      </c>
      <c r="M1" s="342"/>
      <c r="N1" s="340"/>
      <c r="O1" s="341" t="s">
        <v>2331</v>
      </c>
      <c r="P1" s="340"/>
      <c r="Q1" s="340"/>
      <c r="R1" s="340"/>
      <c r="S1" s="342" t="s">
        <v>2332</v>
      </c>
      <c r="T1" s="342"/>
      <c r="U1" s="339"/>
      <c r="V1" s="339"/>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c r="IQ1" s="343"/>
      <c r="IR1" s="343"/>
      <c r="IS1" s="343"/>
      <c r="IT1" s="343"/>
      <c r="IU1" s="343"/>
      <c r="IV1" s="343"/>
    </row>
    <row r="2" spans="3:46" s="345" customFormat="1" ht="37.5" customHeight="1">
      <c r="C2" s="882" t="s">
        <v>2333</v>
      </c>
      <c r="D2" s="883"/>
      <c r="E2" s="883"/>
      <c r="F2" s="883"/>
      <c r="G2" s="883"/>
      <c r="H2" s="883"/>
      <c r="I2" s="883"/>
      <c r="J2" s="883"/>
      <c r="K2" s="883"/>
      <c r="L2" s="883"/>
      <c r="M2" s="883"/>
      <c r="N2" s="883"/>
      <c r="O2" s="883"/>
      <c r="P2" s="883"/>
      <c r="Q2" s="883"/>
      <c r="R2" s="883"/>
      <c r="S2" s="939" t="s">
        <v>2334</v>
      </c>
      <c r="T2" s="883"/>
      <c r="U2" s="883"/>
      <c r="V2" s="883"/>
      <c r="W2" s="883"/>
      <c r="X2" s="883"/>
      <c r="Y2" s="883"/>
      <c r="Z2" s="883"/>
      <c r="AA2" s="883"/>
      <c r="AB2" s="883"/>
      <c r="AC2" s="883"/>
      <c r="AT2" s="345" t="s">
        <v>2335</v>
      </c>
    </row>
    <row r="3" spans="2:46" s="345" customFormat="1" ht="7.5" customHeight="1">
      <c r="B3" s="347"/>
      <c r="C3" s="348"/>
      <c r="D3" s="348"/>
      <c r="E3" s="348"/>
      <c r="F3" s="348"/>
      <c r="G3" s="348"/>
      <c r="H3" s="348"/>
      <c r="I3" s="348"/>
      <c r="J3" s="348"/>
      <c r="K3" s="348"/>
      <c r="L3" s="348"/>
      <c r="M3" s="348"/>
      <c r="N3" s="348"/>
      <c r="O3" s="348"/>
      <c r="P3" s="348"/>
      <c r="Q3" s="348"/>
      <c r="R3" s="349"/>
      <c r="AT3" s="345" t="s">
        <v>2336</v>
      </c>
    </row>
    <row r="4" spans="2:46" s="345" customFormat="1" ht="37.5" customHeight="1">
      <c r="B4" s="350"/>
      <c r="C4" s="877" t="s">
        <v>2337</v>
      </c>
      <c r="D4" s="883"/>
      <c r="E4" s="883"/>
      <c r="F4" s="883"/>
      <c r="G4" s="883"/>
      <c r="H4" s="883"/>
      <c r="I4" s="883"/>
      <c r="J4" s="883"/>
      <c r="K4" s="883"/>
      <c r="L4" s="883"/>
      <c r="M4" s="883"/>
      <c r="N4" s="883"/>
      <c r="O4" s="883"/>
      <c r="P4" s="883"/>
      <c r="Q4" s="883"/>
      <c r="R4" s="884"/>
      <c r="T4" s="352" t="s">
        <v>2338</v>
      </c>
      <c r="AT4" s="345" t="s">
        <v>2339</v>
      </c>
    </row>
    <row r="5" spans="2:18" s="345" customFormat="1" ht="7.5" customHeight="1">
      <c r="B5" s="350"/>
      <c r="R5" s="351"/>
    </row>
    <row r="6" spans="2:18" s="353" customFormat="1" ht="37.5" customHeight="1">
      <c r="B6" s="354"/>
      <c r="D6" s="355" t="s">
        <v>2340</v>
      </c>
      <c r="F6" s="885" t="s">
        <v>2341</v>
      </c>
      <c r="G6" s="873"/>
      <c r="H6" s="873"/>
      <c r="I6" s="873"/>
      <c r="J6" s="873"/>
      <c r="K6" s="873"/>
      <c r="L6" s="873"/>
      <c r="M6" s="873"/>
      <c r="N6" s="873"/>
      <c r="O6" s="873"/>
      <c r="P6" s="873"/>
      <c r="Q6" s="873"/>
      <c r="R6" s="356"/>
    </row>
    <row r="7" spans="2:18" s="353" customFormat="1" ht="14.25" customHeight="1">
      <c r="B7" s="354"/>
      <c r="R7" s="356"/>
    </row>
    <row r="8" spans="2:18" s="353" customFormat="1" ht="15" customHeight="1">
      <c r="B8" s="354"/>
      <c r="D8" s="357" t="s">
        <v>2342</v>
      </c>
      <c r="F8" s="358"/>
      <c r="M8" s="357" t="s">
        <v>2343</v>
      </c>
      <c r="O8" s="358"/>
      <c r="R8" s="356"/>
    </row>
    <row r="9" spans="2:18" s="353" customFormat="1" ht="15" customHeight="1">
      <c r="B9" s="354"/>
      <c r="D9" s="357" t="s">
        <v>2344</v>
      </c>
      <c r="F9" s="358" t="s">
        <v>2345</v>
      </c>
      <c r="M9" s="357" t="s">
        <v>2346</v>
      </c>
      <c r="O9" s="886">
        <v>41697</v>
      </c>
      <c r="P9" s="873"/>
      <c r="R9" s="356"/>
    </row>
    <row r="10" spans="2:18" s="353" customFormat="1" ht="12" customHeight="1">
      <c r="B10" s="354"/>
      <c r="R10" s="356"/>
    </row>
    <row r="11" spans="2:18" s="353" customFormat="1" ht="15" customHeight="1">
      <c r="B11" s="354"/>
      <c r="D11" s="357" t="s">
        <v>2347</v>
      </c>
      <c r="M11" s="357" t="s">
        <v>2348</v>
      </c>
      <c r="O11" s="881"/>
      <c r="P11" s="873"/>
      <c r="R11" s="356"/>
    </row>
    <row r="12" spans="2:18" s="353" customFormat="1" ht="18.75" customHeight="1">
      <c r="B12" s="354"/>
      <c r="E12" s="358" t="s">
        <v>2349</v>
      </c>
      <c r="M12" s="357" t="s">
        <v>2350</v>
      </c>
      <c r="O12" s="881"/>
      <c r="P12" s="873"/>
      <c r="R12" s="356"/>
    </row>
    <row r="13" spans="2:18" s="353" customFormat="1" ht="7.5" customHeight="1">
      <c r="B13" s="354"/>
      <c r="E13" s="345"/>
      <c r="R13" s="356"/>
    </row>
    <row r="14" spans="2:18" s="353" customFormat="1" ht="15" customHeight="1">
      <c r="B14" s="354"/>
      <c r="D14" s="357" t="s">
        <v>2351</v>
      </c>
      <c r="E14" s="345"/>
      <c r="M14" s="357" t="s">
        <v>2348</v>
      </c>
      <c r="O14" s="881"/>
      <c r="P14" s="873"/>
      <c r="R14" s="356"/>
    </row>
    <row r="15" spans="2:18" s="353" customFormat="1" ht="18.75" customHeight="1">
      <c r="B15" s="354"/>
      <c r="E15" s="358" t="s">
        <v>2352</v>
      </c>
      <c r="M15" s="357" t="s">
        <v>2350</v>
      </c>
      <c r="O15" s="881"/>
      <c r="P15" s="873"/>
      <c r="R15" s="356"/>
    </row>
    <row r="16" spans="2:18" s="353" customFormat="1" ht="7.5" customHeight="1">
      <c r="B16" s="354"/>
      <c r="E16" s="345"/>
      <c r="R16" s="356"/>
    </row>
    <row r="17" spans="2:18" s="353" customFormat="1" ht="15" customHeight="1">
      <c r="B17" s="354"/>
      <c r="D17" s="357" t="s">
        <v>2353</v>
      </c>
      <c r="E17" s="345"/>
      <c r="M17" s="357" t="s">
        <v>2348</v>
      </c>
      <c r="O17" s="881"/>
      <c r="P17" s="873"/>
      <c r="R17" s="356"/>
    </row>
    <row r="18" spans="2:18" s="353" customFormat="1" ht="18.75" customHeight="1">
      <c r="B18" s="354"/>
      <c r="E18" s="358" t="s">
        <v>2354</v>
      </c>
      <c r="M18" s="357" t="s">
        <v>2350</v>
      </c>
      <c r="O18" s="881"/>
      <c r="P18" s="873"/>
      <c r="R18" s="356"/>
    </row>
    <row r="19" spans="2:18" s="353" customFormat="1" ht="7.5" customHeight="1">
      <c r="B19" s="354"/>
      <c r="R19" s="356"/>
    </row>
    <row r="20" spans="2:18" s="353" customFormat="1" ht="15" customHeight="1">
      <c r="B20" s="354"/>
      <c r="D20" s="357" t="s">
        <v>2355</v>
      </c>
      <c r="R20" s="356"/>
    </row>
    <row r="21" spans="2:18" s="360" customFormat="1" ht="15.75" customHeight="1">
      <c r="B21" s="359"/>
      <c r="E21" s="890"/>
      <c r="F21" s="892"/>
      <c r="G21" s="892"/>
      <c r="H21" s="892"/>
      <c r="I21" s="892"/>
      <c r="J21" s="892"/>
      <c r="K21" s="892"/>
      <c r="L21" s="892"/>
      <c r="M21" s="892"/>
      <c r="N21" s="892"/>
      <c r="O21" s="892"/>
      <c r="P21" s="892"/>
      <c r="R21" s="361"/>
    </row>
    <row r="22" spans="2:18" s="353" customFormat="1" ht="7.5" customHeight="1">
      <c r="B22" s="354"/>
      <c r="R22" s="356"/>
    </row>
    <row r="23" spans="2:18" s="353" customFormat="1" ht="7.5" customHeight="1">
      <c r="B23" s="354"/>
      <c r="D23" s="362"/>
      <c r="E23" s="362"/>
      <c r="F23" s="362"/>
      <c r="G23" s="362"/>
      <c r="H23" s="362"/>
      <c r="I23" s="362"/>
      <c r="J23" s="362"/>
      <c r="K23" s="362"/>
      <c r="L23" s="362"/>
      <c r="M23" s="362"/>
      <c r="N23" s="362"/>
      <c r="O23" s="362"/>
      <c r="P23" s="362"/>
      <c r="R23" s="356"/>
    </row>
    <row r="24" spans="2:18" s="353" customFormat="1" ht="26.25" customHeight="1">
      <c r="B24" s="354"/>
      <c r="D24" s="363" t="s">
        <v>2356</v>
      </c>
      <c r="M24" s="893">
        <f>ROUNDUP($N$105,2)</f>
        <v>0</v>
      </c>
      <c r="N24" s="873"/>
      <c r="O24" s="873"/>
      <c r="P24" s="873"/>
      <c r="R24" s="356"/>
    </row>
    <row r="25" spans="2:18" s="353" customFormat="1" ht="7.5" customHeight="1">
      <c r="B25" s="354"/>
      <c r="D25" s="362"/>
      <c r="E25" s="362"/>
      <c r="F25" s="362"/>
      <c r="G25" s="362"/>
      <c r="H25" s="362"/>
      <c r="I25" s="362"/>
      <c r="J25" s="362"/>
      <c r="K25" s="362"/>
      <c r="L25" s="362"/>
      <c r="M25" s="362"/>
      <c r="N25" s="362"/>
      <c r="O25" s="362"/>
      <c r="P25" s="362"/>
      <c r="R25" s="356"/>
    </row>
    <row r="26" spans="2:18" s="353" customFormat="1" ht="15" customHeight="1">
      <c r="B26" s="354"/>
      <c r="D26" s="364" t="s">
        <v>2357</v>
      </c>
      <c r="E26" s="364" t="s">
        <v>2358</v>
      </c>
      <c r="F26" s="365">
        <v>0.21</v>
      </c>
      <c r="G26" s="366" t="s">
        <v>2359</v>
      </c>
      <c r="H26" s="872">
        <f>ROUNDUP(SUM($BE$105:$BE$2265),2)</f>
        <v>0</v>
      </c>
      <c r="I26" s="873"/>
      <c r="J26" s="873"/>
      <c r="M26" s="872">
        <f>ROUNDUP(SUM($BE$105:$BE$2265)*$F$26,1)</f>
        <v>0</v>
      </c>
      <c r="N26" s="873"/>
      <c r="O26" s="873"/>
      <c r="P26" s="873"/>
      <c r="R26" s="356"/>
    </row>
    <row r="27" spans="2:18" s="353" customFormat="1" ht="15" customHeight="1">
      <c r="B27" s="354"/>
      <c r="E27" s="364" t="s">
        <v>2360</v>
      </c>
      <c r="F27" s="365">
        <v>0.15</v>
      </c>
      <c r="G27" s="366" t="s">
        <v>2359</v>
      </c>
      <c r="H27" s="872">
        <f>ROUNDUP(SUM($BF$105:$BF$2265),2)</f>
        <v>0</v>
      </c>
      <c r="I27" s="873"/>
      <c r="J27" s="873"/>
      <c r="M27" s="872">
        <f>ROUNDUP(SUM($BF$105:$BF$2265)*$F$27,1)</f>
        <v>0</v>
      </c>
      <c r="N27" s="873"/>
      <c r="O27" s="873"/>
      <c r="P27" s="873"/>
      <c r="R27" s="356"/>
    </row>
    <row r="28" spans="2:18" s="353" customFormat="1" ht="15" customHeight="1" hidden="1">
      <c r="B28" s="354"/>
      <c r="E28" s="364" t="s">
        <v>2361</v>
      </c>
      <c r="F28" s="365">
        <v>0.21</v>
      </c>
      <c r="G28" s="366" t="s">
        <v>2359</v>
      </c>
      <c r="H28" s="872">
        <f>ROUNDUP(SUM($BG$105:$BG$2265),2)</f>
        <v>0</v>
      </c>
      <c r="I28" s="873"/>
      <c r="J28" s="873"/>
      <c r="M28" s="872">
        <v>0</v>
      </c>
      <c r="N28" s="873"/>
      <c r="O28" s="873"/>
      <c r="P28" s="873"/>
      <c r="R28" s="356"/>
    </row>
    <row r="29" spans="2:18" s="353" customFormat="1" ht="15" customHeight="1" hidden="1">
      <c r="B29" s="354"/>
      <c r="E29" s="364" t="s">
        <v>2362</v>
      </c>
      <c r="F29" s="365">
        <v>0.15</v>
      </c>
      <c r="G29" s="366" t="s">
        <v>2359</v>
      </c>
      <c r="H29" s="872">
        <f>ROUNDUP(SUM($BH$105:$BH$2265),2)</f>
        <v>0</v>
      </c>
      <c r="I29" s="873"/>
      <c r="J29" s="873"/>
      <c r="M29" s="872">
        <v>0</v>
      </c>
      <c r="N29" s="873"/>
      <c r="O29" s="873"/>
      <c r="P29" s="873"/>
      <c r="R29" s="356"/>
    </row>
    <row r="30" spans="2:18" s="353" customFormat="1" ht="15" customHeight="1" hidden="1">
      <c r="B30" s="354"/>
      <c r="E30" s="364" t="s">
        <v>2363</v>
      </c>
      <c r="F30" s="365">
        <v>0</v>
      </c>
      <c r="G30" s="366" t="s">
        <v>2359</v>
      </c>
      <c r="H30" s="872">
        <f>ROUNDUP(SUM($BI$105:$BI$2265),2)</f>
        <v>0</v>
      </c>
      <c r="I30" s="873"/>
      <c r="J30" s="873"/>
      <c r="M30" s="872">
        <v>0</v>
      </c>
      <c r="N30" s="873"/>
      <c r="O30" s="873"/>
      <c r="P30" s="873"/>
      <c r="R30" s="356"/>
    </row>
    <row r="31" spans="2:18" s="353" customFormat="1" ht="7.5" customHeight="1">
      <c r="B31" s="354"/>
      <c r="R31" s="356"/>
    </row>
    <row r="32" spans="2:18" s="353" customFormat="1" ht="26.25" customHeight="1">
      <c r="B32" s="354"/>
      <c r="C32" s="367"/>
      <c r="D32" s="368" t="s">
        <v>2364</v>
      </c>
      <c r="E32" s="369"/>
      <c r="F32" s="369"/>
      <c r="G32" s="370" t="s">
        <v>2365</v>
      </c>
      <c r="H32" s="371" t="s">
        <v>2366</v>
      </c>
      <c r="I32" s="369"/>
      <c r="J32" s="369"/>
      <c r="K32" s="369"/>
      <c r="L32" s="874">
        <f>ROUNDUP(SUM($M$24:$M$30),2)</f>
        <v>0</v>
      </c>
      <c r="M32" s="875"/>
      <c r="N32" s="875"/>
      <c r="O32" s="875"/>
      <c r="P32" s="876"/>
      <c r="Q32" s="367"/>
      <c r="R32" s="372"/>
    </row>
    <row r="33" spans="2:18" s="353" customFormat="1" ht="15" customHeight="1">
      <c r="B33" s="373"/>
      <c r="C33" s="374"/>
      <c r="D33" s="374"/>
      <c r="E33" s="374"/>
      <c r="F33" s="374"/>
      <c r="G33" s="374"/>
      <c r="H33" s="374"/>
      <c r="I33" s="374"/>
      <c r="J33" s="374"/>
      <c r="K33" s="374"/>
      <c r="L33" s="374"/>
      <c r="M33" s="374"/>
      <c r="N33" s="374"/>
      <c r="O33" s="374"/>
      <c r="P33" s="374"/>
      <c r="Q33" s="374"/>
      <c r="R33" s="375"/>
    </row>
    <row r="37" spans="2:18" s="353" customFormat="1" ht="7.5" customHeight="1">
      <c r="B37" s="376"/>
      <c r="C37" s="377"/>
      <c r="D37" s="377"/>
      <c r="E37" s="377"/>
      <c r="F37" s="377"/>
      <c r="G37" s="377"/>
      <c r="H37" s="377"/>
      <c r="I37" s="377"/>
      <c r="J37" s="377"/>
      <c r="K37" s="377"/>
      <c r="L37" s="377"/>
      <c r="M37" s="377"/>
      <c r="N37" s="377"/>
      <c r="O37" s="377"/>
      <c r="P37" s="377"/>
      <c r="Q37" s="377"/>
      <c r="R37" s="378"/>
    </row>
    <row r="38" spans="2:18" s="353" customFormat="1" ht="37.5" customHeight="1">
      <c r="B38" s="354"/>
      <c r="C38" s="877" t="s">
        <v>2367</v>
      </c>
      <c r="D38" s="873"/>
      <c r="E38" s="873"/>
      <c r="F38" s="873"/>
      <c r="G38" s="873"/>
      <c r="H38" s="873"/>
      <c r="I38" s="873"/>
      <c r="J38" s="873"/>
      <c r="K38" s="873"/>
      <c r="L38" s="873"/>
      <c r="M38" s="873"/>
      <c r="N38" s="873"/>
      <c r="O38" s="873"/>
      <c r="P38" s="873"/>
      <c r="Q38" s="873"/>
      <c r="R38" s="878"/>
    </row>
    <row r="39" spans="2:18" s="353" customFormat="1" ht="7.5" customHeight="1">
      <c r="B39" s="354"/>
      <c r="R39" s="356"/>
    </row>
    <row r="40" spans="2:18" s="353" customFormat="1" ht="37.5" customHeight="1">
      <c r="B40" s="354"/>
      <c r="C40" s="355" t="s">
        <v>2340</v>
      </c>
      <c r="F40" s="885" t="s">
        <v>2341</v>
      </c>
      <c r="G40" s="887"/>
      <c r="H40" s="887"/>
      <c r="I40" s="887"/>
      <c r="J40" s="887"/>
      <c r="K40" s="887"/>
      <c r="L40" s="887"/>
      <c r="M40" s="887"/>
      <c r="N40" s="887"/>
      <c r="O40" s="887"/>
      <c r="P40" s="887"/>
      <c r="R40" s="356"/>
    </row>
    <row r="41" spans="2:18" s="353" customFormat="1" ht="7.5" customHeight="1">
      <c r="B41" s="354"/>
      <c r="R41" s="356"/>
    </row>
    <row r="42" spans="2:18" s="353" customFormat="1" ht="18.75" customHeight="1">
      <c r="B42" s="354"/>
      <c r="C42" s="357" t="s">
        <v>2344</v>
      </c>
      <c r="F42" s="358" t="s">
        <v>2345</v>
      </c>
      <c r="K42" s="357" t="s">
        <v>2346</v>
      </c>
      <c r="M42" s="888">
        <v>41697</v>
      </c>
      <c r="N42" s="889"/>
      <c r="R42" s="356"/>
    </row>
    <row r="43" spans="2:18" s="353" customFormat="1" ht="7.5" customHeight="1">
      <c r="B43" s="354"/>
      <c r="R43" s="356"/>
    </row>
    <row r="44" spans="2:18" s="353" customFormat="1" ht="26.25" customHeight="1">
      <c r="B44" s="354"/>
      <c r="C44" s="357" t="s">
        <v>2347</v>
      </c>
      <c r="F44" s="358" t="s">
        <v>2349</v>
      </c>
      <c r="K44" s="357" t="s">
        <v>2353</v>
      </c>
      <c r="M44" s="890" t="s">
        <v>2354</v>
      </c>
      <c r="N44" s="887"/>
      <c r="O44" s="887"/>
      <c r="P44" s="887"/>
      <c r="Q44" s="887"/>
      <c r="R44" s="891"/>
    </row>
    <row r="45" spans="2:18" s="353" customFormat="1" ht="15" customHeight="1">
      <c r="B45" s="354"/>
      <c r="C45" s="357" t="s">
        <v>2351</v>
      </c>
      <c r="F45" s="358"/>
      <c r="R45" s="356"/>
    </row>
    <row r="46" spans="2:18" s="353" customFormat="1" ht="11.25" customHeight="1">
      <c r="B46" s="354"/>
      <c r="R46" s="356"/>
    </row>
    <row r="47" spans="2:18" s="353" customFormat="1" ht="30" customHeight="1">
      <c r="B47" s="354"/>
      <c r="C47" s="879" t="s">
        <v>2368</v>
      </c>
      <c r="D47" s="880"/>
      <c r="E47" s="880"/>
      <c r="F47" s="880"/>
      <c r="G47" s="880"/>
      <c r="H47" s="367"/>
      <c r="I47" s="367"/>
      <c r="J47" s="367"/>
      <c r="K47" s="367"/>
      <c r="L47" s="367"/>
      <c r="M47" s="367"/>
      <c r="N47" s="879" t="s">
        <v>2369</v>
      </c>
      <c r="O47" s="880"/>
      <c r="P47" s="880"/>
      <c r="Q47" s="880"/>
      <c r="R47" s="372"/>
    </row>
    <row r="48" spans="2:18" s="353" customFormat="1" ht="11.25" customHeight="1">
      <c r="B48" s="354"/>
      <c r="R48" s="356"/>
    </row>
    <row r="49" spans="2:47" s="353" customFormat="1" ht="30" customHeight="1">
      <c r="B49" s="354"/>
      <c r="C49" s="379" t="s">
        <v>2370</v>
      </c>
      <c r="N49" s="893">
        <f>ROUNDUP($N$105,2)</f>
        <v>0</v>
      </c>
      <c r="O49" s="873"/>
      <c r="P49" s="873"/>
      <c r="Q49" s="873"/>
      <c r="R49" s="356"/>
      <c r="AU49" s="353" t="s">
        <v>2371</v>
      </c>
    </row>
    <row r="50" spans="2:18" s="381" customFormat="1" ht="25.5" customHeight="1">
      <c r="B50" s="380"/>
      <c r="D50" s="382" t="s">
        <v>2372</v>
      </c>
      <c r="N50" s="896">
        <f>ROUNDUP($N$106,2)</f>
        <v>0</v>
      </c>
      <c r="O50" s="895"/>
      <c r="P50" s="895"/>
      <c r="Q50" s="895"/>
      <c r="R50" s="383"/>
    </row>
    <row r="51" spans="2:18" s="385" customFormat="1" ht="21" customHeight="1">
      <c r="B51" s="384"/>
      <c r="D51" s="386" t="s">
        <v>2373</v>
      </c>
      <c r="N51" s="894">
        <f>ROUNDUP($N$107,2)</f>
        <v>0</v>
      </c>
      <c r="O51" s="895"/>
      <c r="P51" s="895"/>
      <c r="Q51" s="895"/>
      <c r="R51" s="387"/>
    </row>
    <row r="52" spans="2:18" s="385" customFormat="1" ht="21" customHeight="1">
      <c r="B52" s="384"/>
      <c r="D52" s="386" t="s">
        <v>2374</v>
      </c>
      <c r="N52" s="894">
        <f>ROUNDUP($N$160,2)</f>
        <v>0</v>
      </c>
      <c r="O52" s="895"/>
      <c r="P52" s="895"/>
      <c r="Q52" s="895"/>
      <c r="R52" s="387"/>
    </row>
    <row r="53" spans="2:18" s="385" customFormat="1" ht="21" customHeight="1">
      <c r="B53" s="384"/>
      <c r="D53" s="386" t="s">
        <v>2375</v>
      </c>
      <c r="N53" s="894">
        <f>ROUNDUP($N$231,2)</f>
        <v>0</v>
      </c>
      <c r="O53" s="895"/>
      <c r="P53" s="895"/>
      <c r="Q53" s="895"/>
      <c r="R53" s="387"/>
    </row>
    <row r="54" spans="2:18" s="385" customFormat="1" ht="21" customHeight="1">
      <c r="B54" s="384"/>
      <c r="D54" s="386" t="s">
        <v>2376</v>
      </c>
      <c r="N54" s="894">
        <f>ROUNDUP($N$288,2)</f>
        <v>0</v>
      </c>
      <c r="O54" s="895"/>
      <c r="P54" s="895"/>
      <c r="Q54" s="895"/>
      <c r="R54" s="387"/>
    </row>
    <row r="55" spans="2:18" s="385" customFormat="1" ht="15.75" customHeight="1">
      <c r="B55" s="384"/>
      <c r="D55" s="386" t="s">
        <v>2377</v>
      </c>
      <c r="N55" s="894">
        <f>ROUNDUP($N$292,2)</f>
        <v>0</v>
      </c>
      <c r="O55" s="895"/>
      <c r="P55" s="895"/>
      <c r="Q55" s="895"/>
      <c r="R55" s="387"/>
    </row>
    <row r="56" spans="2:18" s="385" customFormat="1" ht="15.75" customHeight="1">
      <c r="B56" s="384"/>
      <c r="D56" s="386" t="s">
        <v>2378</v>
      </c>
      <c r="N56" s="894">
        <f>ROUNDUP($N$426,2)</f>
        <v>0</v>
      </c>
      <c r="O56" s="895"/>
      <c r="P56" s="895"/>
      <c r="Q56" s="895"/>
      <c r="R56" s="387"/>
    </row>
    <row r="57" spans="2:18" s="385" customFormat="1" ht="15.75" customHeight="1">
      <c r="B57" s="384"/>
      <c r="D57" s="386" t="s">
        <v>2379</v>
      </c>
      <c r="N57" s="894">
        <f>ROUNDUP($N$439,2)</f>
        <v>0</v>
      </c>
      <c r="O57" s="895"/>
      <c r="P57" s="895"/>
      <c r="Q57" s="895"/>
      <c r="R57" s="387"/>
    </row>
    <row r="58" spans="2:18" s="385" customFormat="1" ht="15.75" customHeight="1">
      <c r="B58" s="384"/>
      <c r="D58" s="386" t="s">
        <v>2380</v>
      </c>
      <c r="N58" s="894">
        <f>ROUNDUP($N$501,2)</f>
        <v>0</v>
      </c>
      <c r="O58" s="895"/>
      <c r="P58" s="895"/>
      <c r="Q58" s="895"/>
      <c r="R58" s="387"/>
    </row>
    <row r="59" spans="2:18" s="385" customFormat="1" ht="15.75" customHeight="1">
      <c r="B59" s="384"/>
      <c r="D59" s="386" t="s">
        <v>2381</v>
      </c>
      <c r="N59" s="894">
        <f>ROUNDUP($N$574,2)</f>
        <v>0</v>
      </c>
      <c r="O59" s="895"/>
      <c r="P59" s="895"/>
      <c r="Q59" s="895"/>
      <c r="R59" s="387"/>
    </row>
    <row r="60" spans="2:18" s="385" customFormat="1" ht="15.75" customHeight="1">
      <c r="B60" s="384"/>
      <c r="D60" s="386" t="s">
        <v>2382</v>
      </c>
      <c r="N60" s="894">
        <f>ROUNDUP($N$615,2)</f>
        <v>0</v>
      </c>
      <c r="O60" s="895"/>
      <c r="P60" s="895"/>
      <c r="Q60" s="895"/>
      <c r="R60" s="387"/>
    </row>
    <row r="61" spans="2:18" s="385" customFormat="1" ht="15.75" customHeight="1">
      <c r="B61" s="384"/>
      <c r="D61" s="386" t="s">
        <v>2383</v>
      </c>
      <c r="N61" s="894">
        <f>ROUNDUP($N$675,2)</f>
        <v>0</v>
      </c>
      <c r="O61" s="895"/>
      <c r="P61" s="895"/>
      <c r="Q61" s="895"/>
      <c r="R61" s="387"/>
    </row>
    <row r="62" spans="2:18" s="385" customFormat="1" ht="15.75" customHeight="1">
      <c r="B62" s="384"/>
      <c r="D62" s="386" t="s">
        <v>2384</v>
      </c>
      <c r="N62" s="894">
        <f>ROUNDUP($N$705,2)</f>
        <v>0</v>
      </c>
      <c r="O62" s="895"/>
      <c r="P62" s="895"/>
      <c r="Q62" s="895"/>
      <c r="R62" s="387"/>
    </row>
    <row r="63" spans="2:18" s="385" customFormat="1" ht="15.75" customHeight="1">
      <c r="B63" s="384"/>
      <c r="D63" s="386" t="s">
        <v>2385</v>
      </c>
      <c r="N63" s="894">
        <f>ROUNDUP($N$718,2)</f>
        <v>0</v>
      </c>
      <c r="O63" s="895"/>
      <c r="P63" s="895"/>
      <c r="Q63" s="895"/>
      <c r="R63" s="387"/>
    </row>
    <row r="64" spans="2:18" s="385" customFormat="1" ht="15.75" customHeight="1">
      <c r="B64" s="384"/>
      <c r="D64" s="386" t="s">
        <v>2386</v>
      </c>
      <c r="N64" s="894">
        <f>ROUNDUP($N$814,2)</f>
        <v>0</v>
      </c>
      <c r="O64" s="895"/>
      <c r="P64" s="895"/>
      <c r="Q64" s="895"/>
      <c r="R64" s="387"/>
    </row>
    <row r="65" spans="2:18" s="385" customFormat="1" ht="15.75" customHeight="1">
      <c r="B65" s="384"/>
      <c r="D65" s="386" t="s">
        <v>2387</v>
      </c>
      <c r="N65" s="894">
        <f>ROUNDUP($N$855,2)</f>
        <v>0</v>
      </c>
      <c r="O65" s="895"/>
      <c r="P65" s="895"/>
      <c r="Q65" s="895"/>
      <c r="R65" s="387"/>
    </row>
    <row r="66" spans="2:18" s="385" customFormat="1" ht="15.75" customHeight="1">
      <c r="B66" s="384"/>
      <c r="D66" s="386" t="s">
        <v>2388</v>
      </c>
      <c r="N66" s="894">
        <f>ROUNDUP($N$922,2)</f>
        <v>0</v>
      </c>
      <c r="O66" s="895"/>
      <c r="P66" s="895"/>
      <c r="Q66" s="895"/>
      <c r="R66" s="387"/>
    </row>
    <row r="67" spans="2:18" s="385" customFormat="1" ht="15.75" customHeight="1">
      <c r="B67" s="384"/>
      <c r="D67" s="386" t="s">
        <v>2389</v>
      </c>
      <c r="N67" s="894">
        <f>ROUNDUP($N$954,2)</f>
        <v>0</v>
      </c>
      <c r="O67" s="895"/>
      <c r="P67" s="895"/>
      <c r="Q67" s="895"/>
      <c r="R67" s="387"/>
    </row>
    <row r="68" spans="2:18" s="385" customFormat="1" ht="21" customHeight="1">
      <c r="B68" s="384"/>
      <c r="D68" s="386" t="s">
        <v>2390</v>
      </c>
      <c r="N68" s="894">
        <f>ROUNDUP($N$975,2)</f>
        <v>0</v>
      </c>
      <c r="O68" s="895"/>
      <c r="P68" s="895"/>
      <c r="Q68" s="895"/>
      <c r="R68" s="387"/>
    </row>
    <row r="69" spans="2:18" s="385" customFormat="1" ht="15.75" customHeight="1">
      <c r="B69" s="384"/>
      <c r="D69" s="386" t="s">
        <v>2391</v>
      </c>
      <c r="N69" s="894">
        <f>ROUNDUP($N$1208,2)</f>
        <v>0</v>
      </c>
      <c r="O69" s="895"/>
      <c r="P69" s="895"/>
      <c r="Q69" s="895"/>
      <c r="R69" s="387"/>
    </row>
    <row r="70" spans="2:18" s="381" customFormat="1" ht="25.5" customHeight="1">
      <c r="B70" s="380"/>
      <c r="D70" s="382" t="s">
        <v>2392</v>
      </c>
      <c r="N70" s="896">
        <f>ROUNDUP($N$1230,2)</f>
        <v>0</v>
      </c>
      <c r="O70" s="895"/>
      <c r="P70" s="895"/>
      <c r="Q70" s="895"/>
      <c r="R70" s="383"/>
    </row>
    <row r="71" spans="2:18" s="385" customFormat="1" ht="21" customHeight="1">
      <c r="B71" s="384"/>
      <c r="D71" s="386" t="s">
        <v>2393</v>
      </c>
      <c r="N71" s="894">
        <f>ROUNDUP($N$1231,2)</f>
        <v>0</v>
      </c>
      <c r="O71" s="895"/>
      <c r="P71" s="895"/>
      <c r="Q71" s="895"/>
      <c r="R71" s="387"/>
    </row>
    <row r="72" spans="2:18" s="385" customFormat="1" ht="21" customHeight="1">
      <c r="B72" s="384"/>
      <c r="D72" s="386" t="s">
        <v>2394</v>
      </c>
      <c r="N72" s="894">
        <f>ROUNDUP($N$1252,2)</f>
        <v>0</v>
      </c>
      <c r="O72" s="895"/>
      <c r="P72" s="895"/>
      <c r="Q72" s="895"/>
      <c r="R72" s="387"/>
    </row>
    <row r="73" spans="2:18" s="385" customFormat="1" ht="21" customHeight="1">
      <c r="B73" s="384"/>
      <c r="D73" s="386" t="s">
        <v>2395</v>
      </c>
      <c r="N73" s="894">
        <f>ROUNDUP($N$1254,2)</f>
        <v>0</v>
      </c>
      <c r="O73" s="895"/>
      <c r="P73" s="895"/>
      <c r="Q73" s="895"/>
      <c r="R73" s="387"/>
    </row>
    <row r="74" spans="2:18" s="385" customFormat="1" ht="21" customHeight="1">
      <c r="B74" s="384"/>
      <c r="D74" s="386" t="s">
        <v>2396</v>
      </c>
      <c r="N74" s="894">
        <f>ROUNDUP($N$1256,2)</f>
        <v>0</v>
      </c>
      <c r="O74" s="895"/>
      <c r="P74" s="895"/>
      <c r="Q74" s="895"/>
      <c r="R74" s="387"/>
    </row>
    <row r="75" spans="2:18" s="385" customFormat="1" ht="21" customHeight="1">
      <c r="B75" s="384"/>
      <c r="D75" s="386" t="s">
        <v>2397</v>
      </c>
      <c r="N75" s="894">
        <f>ROUNDUP($N$1258,2)</f>
        <v>0</v>
      </c>
      <c r="O75" s="895"/>
      <c r="P75" s="895"/>
      <c r="Q75" s="895"/>
      <c r="R75" s="387"/>
    </row>
    <row r="76" spans="2:18" s="385" customFormat="1" ht="21" customHeight="1">
      <c r="B76" s="384"/>
      <c r="D76" s="386" t="s">
        <v>2398</v>
      </c>
      <c r="N76" s="894">
        <f>ROUNDUP($N$1261,2)</f>
        <v>0</v>
      </c>
      <c r="O76" s="895"/>
      <c r="P76" s="895"/>
      <c r="Q76" s="895"/>
      <c r="R76" s="387"/>
    </row>
    <row r="77" spans="2:18" s="385" customFormat="1" ht="21" customHeight="1">
      <c r="B77" s="384"/>
      <c r="D77" s="386" t="s">
        <v>2399</v>
      </c>
      <c r="N77" s="894">
        <f>ROUNDUP($N$1268,2)</f>
        <v>0</v>
      </c>
      <c r="O77" s="895"/>
      <c r="P77" s="895"/>
      <c r="Q77" s="895"/>
      <c r="R77" s="387"/>
    </row>
    <row r="78" spans="2:18" s="385" customFormat="1" ht="21" customHeight="1">
      <c r="B78" s="384"/>
      <c r="D78" s="386" t="s">
        <v>2400</v>
      </c>
      <c r="N78" s="894">
        <f>ROUNDUP($N$1286,2)</f>
        <v>0</v>
      </c>
      <c r="O78" s="895"/>
      <c r="P78" s="895"/>
      <c r="Q78" s="895"/>
      <c r="R78" s="387"/>
    </row>
    <row r="79" spans="2:18" s="385" customFormat="1" ht="21" customHeight="1">
      <c r="B79" s="384"/>
      <c r="D79" s="386" t="s">
        <v>2401</v>
      </c>
      <c r="N79" s="894">
        <f>ROUNDUP($N$1328,2)</f>
        <v>0</v>
      </c>
      <c r="O79" s="895"/>
      <c r="P79" s="895"/>
      <c r="Q79" s="895"/>
      <c r="R79" s="387"/>
    </row>
    <row r="80" spans="2:18" s="385" customFormat="1" ht="21" customHeight="1">
      <c r="B80" s="384"/>
      <c r="D80" s="386" t="s">
        <v>2402</v>
      </c>
      <c r="N80" s="894">
        <f>ROUNDUP($N$1430,2)</f>
        <v>0</v>
      </c>
      <c r="O80" s="895"/>
      <c r="P80" s="895"/>
      <c r="Q80" s="895"/>
      <c r="R80" s="387"/>
    </row>
    <row r="81" spans="2:18" s="385" customFormat="1" ht="21" customHeight="1">
      <c r="B81" s="384"/>
      <c r="D81" s="386" t="s">
        <v>2403</v>
      </c>
      <c r="N81" s="894">
        <f>ROUNDUP($N$1478,2)</f>
        <v>0</v>
      </c>
      <c r="O81" s="895"/>
      <c r="P81" s="895"/>
      <c r="Q81" s="895"/>
      <c r="R81" s="387"/>
    </row>
    <row r="82" spans="2:18" s="385" customFormat="1" ht="21" customHeight="1">
      <c r="B82" s="384"/>
      <c r="D82" s="386" t="s">
        <v>2404</v>
      </c>
      <c r="N82" s="894">
        <f>ROUNDUP($N$1595,2)</f>
        <v>0</v>
      </c>
      <c r="O82" s="895"/>
      <c r="P82" s="895"/>
      <c r="Q82" s="895"/>
      <c r="R82" s="387"/>
    </row>
    <row r="83" spans="2:18" s="385" customFormat="1" ht="21" customHeight="1">
      <c r="B83" s="384"/>
      <c r="D83" s="386" t="s">
        <v>2405</v>
      </c>
      <c r="N83" s="894">
        <f>ROUNDUP($N$1819,2)</f>
        <v>0</v>
      </c>
      <c r="O83" s="895"/>
      <c r="P83" s="895"/>
      <c r="Q83" s="895"/>
      <c r="R83" s="387"/>
    </row>
    <row r="84" spans="2:18" s="385" customFormat="1" ht="21" customHeight="1">
      <c r="B84" s="384"/>
      <c r="D84" s="386" t="s">
        <v>2406</v>
      </c>
      <c r="N84" s="894">
        <f>ROUNDUP($N$1929,2)</f>
        <v>0</v>
      </c>
      <c r="O84" s="895"/>
      <c r="P84" s="895"/>
      <c r="Q84" s="895"/>
      <c r="R84" s="387"/>
    </row>
    <row r="85" spans="2:18" s="385" customFormat="1" ht="21" customHeight="1">
      <c r="B85" s="384"/>
      <c r="D85" s="386" t="s">
        <v>2407</v>
      </c>
      <c r="N85" s="894">
        <f>ROUNDUP($N$1942,2)</f>
        <v>0</v>
      </c>
      <c r="O85" s="895"/>
      <c r="P85" s="895"/>
      <c r="Q85" s="895"/>
      <c r="R85" s="387"/>
    </row>
    <row r="86" spans="2:18" s="385" customFormat="1" ht="21" customHeight="1">
      <c r="B86" s="384"/>
      <c r="D86" s="386" t="s">
        <v>2408</v>
      </c>
      <c r="N86" s="894">
        <f>ROUNDUP($N$2244,2)</f>
        <v>0</v>
      </c>
      <c r="O86" s="895"/>
      <c r="P86" s="895"/>
      <c r="Q86" s="895"/>
      <c r="R86" s="387"/>
    </row>
    <row r="87" spans="2:18" s="381" customFormat="1" ht="25.5" customHeight="1">
      <c r="B87" s="380"/>
      <c r="D87" s="382" t="s">
        <v>2409</v>
      </c>
      <c r="N87" s="896">
        <f>ROUNDUP($N$2260,2)</f>
        <v>0</v>
      </c>
      <c r="O87" s="895"/>
      <c r="P87" s="895"/>
      <c r="Q87" s="895"/>
      <c r="R87" s="383"/>
    </row>
    <row r="88" spans="2:18" s="385" customFormat="1" ht="21" customHeight="1">
      <c r="B88" s="384"/>
      <c r="D88" s="386" t="s">
        <v>2410</v>
      </c>
      <c r="N88" s="894">
        <f>ROUNDUP($N$2261,2)</f>
        <v>0</v>
      </c>
      <c r="O88" s="895"/>
      <c r="P88" s="895"/>
      <c r="Q88" s="895"/>
      <c r="R88" s="387"/>
    </row>
    <row r="89" spans="2:18" s="353" customFormat="1" ht="22.5" customHeight="1">
      <c r="B89" s="354"/>
      <c r="R89" s="356"/>
    </row>
    <row r="90" spans="2:18" s="353" customFormat="1" ht="7.5" customHeight="1">
      <c r="B90" s="373"/>
      <c r="C90" s="374"/>
      <c r="D90" s="374"/>
      <c r="E90" s="374"/>
      <c r="F90" s="374"/>
      <c r="G90" s="374"/>
      <c r="H90" s="374"/>
      <c r="I90" s="374"/>
      <c r="J90" s="374"/>
      <c r="K90" s="374"/>
      <c r="L90" s="374"/>
      <c r="M90" s="374"/>
      <c r="N90" s="374"/>
      <c r="O90" s="374"/>
      <c r="P90" s="374"/>
      <c r="Q90" s="374"/>
      <c r="R90" s="375"/>
    </row>
    <row r="94" spans="2:19" s="353" customFormat="1" ht="7.5" customHeight="1">
      <c r="B94" s="376"/>
      <c r="C94" s="377"/>
      <c r="D94" s="377"/>
      <c r="E94" s="377"/>
      <c r="F94" s="377"/>
      <c r="G94" s="377"/>
      <c r="H94" s="377"/>
      <c r="I94" s="377"/>
      <c r="J94" s="377"/>
      <c r="K94" s="377"/>
      <c r="L94" s="377"/>
      <c r="M94" s="377"/>
      <c r="N94" s="377"/>
      <c r="O94" s="377"/>
      <c r="P94" s="377"/>
      <c r="Q94" s="377"/>
      <c r="R94" s="377"/>
      <c r="S94" s="354"/>
    </row>
    <row r="95" spans="2:19" s="353" customFormat="1" ht="37.5" customHeight="1">
      <c r="B95" s="354"/>
      <c r="C95" s="877" t="s">
        <v>2411</v>
      </c>
      <c r="D95" s="873"/>
      <c r="E95" s="873"/>
      <c r="F95" s="873"/>
      <c r="G95" s="873"/>
      <c r="H95" s="873"/>
      <c r="I95" s="873"/>
      <c r="J95" s="873"/>
      <c r="K95" s="873"/>
      <c r="L95" s="873"/>
      <c r="M95" s="873"/>
      <c r="N95" s="873"/>
      <c r="O95" s="873"/>
      <c r="P95" s="873"/>
      <c r="Q95" s="873"/>
      <c r="R95" s="873"/>
      <c r="S95" s="354"/>
    </row>
    <row r="96" spans="2:19" s="353" customFormat="1" ht="7.5" customHeight="1">
      <c r="B96" s="354"/>
      <c r="S96" s="354"/>
    </row>
    <row r="97" spans="2:19" s="353" customFormat="1" ht="37.5" customHeight="1">
      <c r="B97" s="354"/>
      <c r="C97" s="355" t="s">
        <v>2340</v>
      </c>
      <c r="F97" s="885" t="s">
        <v>2341</v>
      </c>
      <c r="G97" s="887"/>
      <c r="H97" s="887"/>
      <c r="I97" s="887"/>
      <c r="J97" s="887"/>
      <c r="K97" s="887"/>
      <c r="L97" s="887"/>
      <c r="M97" s="887"/>
      <c r="N97" s="887"/>
      <c r="O97" s="887"/>
      <c r="P97" s="887"/>
      <c r="S97" s="354"/>
    </row>
    <row r="98" spans="2:19" s="353" customFormat="1" ht="7.5" customHeight="1">
      <c r="B98" s="354"/>
      <c r="S98" s="354"/>
    </row>
    <row r="99" spans="2:19" s="353" customFormat="1" ht="18.75" customHeight="1">
      <c r="B99" s="354"/>
      <c r="C99" s="357" t="s">
        <v>2344</v>
      </c>
      <c r="F99" s="358" t="s">
        <v>2345</v>
      </c>
      <c r="K99" s="357" t="s">
        <v>2346</v>
      </c>
      <c r="M99" s="888">
        <v>41697</v>
      </c>
      <c r="N99" s="889"/>
      <c r="S99" s="354"/>
    </row>
    <row r="100" spans="2:19" s="353" customFormat="1" ht="7.5" customHeight="1">
      <c r="B100" s="354"/>
      <c r="S100" s="354"/>
    </row>
    <row r="101" spans="2:19" s="353" customFormat="1" ht="28.5" customHeight="1">
      <c r="B101" s="354"/>
      <c r="C101" s="357" t="s">
        <v>2347</v>
      </c>
      <c r="F101" s="358" t="s">
        <v>2349</v>
      </c>
      <c r="K101" s="357" t="s">
        <v>2353</v>
      </c>
      <c r="M101" s="890" t="s">
        <v>2354</v>
      </c>
      <c r="N101" s="887"/>
      <c r="O101" s="887"/>
      <c r="P101" s="887"/>
      <c r="Q101" s="887"/>
      <c r="R101" s="891"/>
      <c r="S101" s="354"/>
    </row>
    <row r="102" spans="2:19" s="353" customFormat="1" ht="15" customHeight="1">
      <c r="B102" s="354"/>
      <c r="C102" s="357" t="s">
        <v>2351</v>
      </c>
      <c r="F102" s="358"/>
      <c r="S102" s="354"/>
    </row>
    <row r="103" spans="2:19" s="353" customFormat="1" ht="11.25" customHeight="1">
      <c r="B103" s="354"/>
      <c r="S103" s="354"/>
    </row>
    <row r="104" spans="2:27" s="395" customFormat="1" ht="30" customHeight="1">
      <c r="B104" s="388"/>
      <c r="C104" s="389" t="s">
        <v>2412</v>
      </c>
      <c r="D104" s="390" t="s">
        <v>2413</v>
      </c>
      <c r="E104" s="390" t="s">
        <v>2414</v>
      </c>
      <c r="F104" s="897" t="s">
        <v>3887</v>
      </c>
      <c r="G104" s="898"/>
      <c r="H104" s="898"/>
      <c r="I104" s="898"/>
      <c r="J104" s="390" t="s">
        <v>3925</v>
      </c>
      <c r="K104" s="390" t="s">
        <v>3924</v>
      </c>
      <c r="L104" s="897" t="s">
        <v>2415</v>
      </c>
      <c r="M104" s="898"/>
      <c r="N104" s="897" t="s">
        <v>2416</v>
      </c>
      <c r="O104" s="898"/>
      <c r="P104" s="898"/>
      <c r="Q104" s="898"/>
      <c r="R104" s="391" t="s">
        <v>2417</v>
      </c>
      <c r="S104" s="388"/>
      <c r="T104" s="392" t="s">
        <v>2418</v>
      </c>
      <c r="U104" s="393" t="s">
        <v>2357</v>
      </c>
      <c r="V104" s="393" t="s">
        <v>2419</v>
      </c>
      <c r="W104" s="393" t="s">
        <v>2420</v>
      </c>
      <c r="X104" s="393" t="s">
        <v>2421</v>
      </c>
      <c r="Y104" s="393" t="s">
        <v>2422</v>
      </c>
      <c r="Z104" s="393" t="s">
        <v>2423</v>
      </c>
      <c r="AA104" s="394" t="s">
        <v>2424</v>
      </c>
    </row>
    <row r="105" spans="2:63" s="353" customFormat="1" ht="30" customHeight="1">
      <c r="B105" s="354"/>
      <c r="C105" s="379" t="s">
        <v>2370</v>
      </c>
      <c r="N105" s="910">
        <f>$BK$105</f>
        <v>0</v>
      </c>
      <c r="O105" s="873"/>
      <c r="P105" s="873"/>
      <c r="Q105" s="873"/>
      <c r="S105" s="354"/>
      <c r="T105" s="396"/>
      <c r="U105" s="362"/>
      <c r="V105" s="362"/>
      <c r="W105" s="397">
        <f>$W$106+$W$1230+$W$2260</f>
        <v>0</v>
      </c>
      <c r="X105" s="362"/>
      <c r="Y105" s="397">
        <f>$Y$106+$Y$1230+$Y$2260</f>
        <v>1126.4271833637133</v>
      </c>
      <c r="Z105" s="362"/>
      <c r="AA105" s="398">
        <f>$AA$106+$AA$1230+$AA$2260</f>
        <v>944.8806763000001</v>
      </c>
      <c r="AT105" s="353" t="s">
        <v>2425</v>
      </c>
      <c r="AU105" s="353" t="s">
        <v>2371</v>
      </c>
      <c r="BK105" s="399">
        <f>$BK$106+$BK$1230+$BK$2260</f>
        <v>0</v>
      </c>
    </row>
    <row r="106" spans="2:63" s="401" customFormat="1" ht="37.5" customHeight="1">
      <c r="B106" s="400"/>
      <c r="D106" s="402" t="s">
        <v>2372</v>
      </c>
      <c r="N106" s="903">
        <f>$BK$106</f>
        <v>0</v>
      </c>
      <c r="O106" s="904"/>
      <c r="P106" s="904"/>
      <c r="Q106" s="904"/>
      <c r="S106" s="400"/>
      <c r="T106" s="404"/>
      <c r="W106" s="405">
        <f>$W$107+$W$160+$W$231+$W$288+$W$975</f>
        <v>0</v>
      </c>
      <c r="Y106" s="405">
        <f>$Y$107+$Y$160+$Y$231+$Y$288+$Y$975</f>
        <v>733.857632742664</v>
      </c>
      <c r="AA106" s="406">
        <f>$AA$107+$AA$160+$AA$231+$AA$288+$AA$975</f>
        <v>563.2974163000001</v>
      </c>
      <c r="AR106" s="403" t="s">
        <v>2426</v>
      </c>
      <c r="AT106" s="403" t="s">
        <v>2425</v>
      </c>
      <c r="AU106" s="403" t="s">
        <v>2427</v>
      </c>
      <c r="AY106" s="403" t="s">
        <v>2428</v>
      </c>
      <c r="BK106" s="407">
        <f>$BK$107+$BK$160+$BK$231+$BK$288+$BK$975</f>
        <v>0</v>
      </c>
    </row>
    <row r="107" spans="2:63" s="401" customFormat="1" ht="21" customHeight="1">
      <c r="B107" s="400"/>
      <c r="D107" s="408" t="s">
        <v>2373</v>
      </c>
      <c r="N107" s="911">
        <f>$BK$107</f>
        <v>0</v>
      </c>
      <c r="O107" s="904"/>
      <c r="P107" s="904"/>
      <c r="Q107" s="904"/>
      <c r="S107" s="400"/>
      <c r="T107" s="404"/>
      <c r="W107" s="405">
        <f>SUM($W$108:$W$159)</f>
        <v>0</v>
      </c>
      <c r="Y107" s="405">
        <f>SUM($Y$108:$Y$159)</f>
        <v>20.113995</v>
      </c>
      <c r="AA107" s="406">
        <f>SUM($AA$108:$AA$159)</f>
        <v>25.4486</v>
      </c>
      <c r="AR107" s="403" t="s">
        <v>2426</v>
      </c>
      <c r="AT107" s="403" t="s">
        <v>2425</v>
      </c>
      <c r="AU107" s="403" t="s">
        <v>2426</v>
      </c>
      <c r="AY107" s="403" t="s">
        <v>2428</v>
      </c>
      <c r="BK107" s="407">
        <f>SUM($BK$108:$BK$159)</f>
        <v>0</v>
      </c>
    </row>
    <row r="108" spans="2:65" s="353" customFormat="1" ht="27" customHeight="1">
      <c r="B108" s="354"/>
      <c r="C108" s="409" t="s">
        <v>2426</v>
      </c>
      <c r="D108" s="409" t="s">
        <v>2429</v>
      </c>
      <c r="E108" s="410" t="s">
        <v>2430</v>
      </c>
      <c r="F108" s="907" t="s">
        <v>2431</v>
      </c>
      <c r="G108" s="908"/>
      <c r="H108" s="908"/>
      <c r="I108" s="908"/>
      <c r="J108" s="412" t="s">
        <v>2432</v>
      </c>
      <c r="K108" s="413">
        <v>30.629</v>
      </c>
      <c r="L108" s="909">
        <v>0</v>
      </c>
      <c r="M108" s="908"/>
      <c r="N108" s="909">
        <f>ROUND($L$108*$K$108,2)</f>
        <v>0</v>
      </c>
      <c r="O108" s="908"/>
      <c r="P108" s="908"/>
      <c r="Q108" s="908"/>
      <c r="R108" s="411" t="s">
        <v>2433</v>
      </c>
      <c r="S108" s="354"/>
      <c r="T108" s="414"/>
      <c r="U108" s="415" t="s">
        <v>2358</v>
      </c>
      <c r="X108" s="416">
        <v>0</v>
      </c>
      <c r="Y108" s="416">
        <f>$X$108*$K$108</f>
        <v>0</v>
      </c>
      <c r="Z108" s="416">
        <v>0</v>
      </c>
      <c r="AA108" s="417">
        <f>$Z$108*$K$108</f>
        <v>0</v>
      </c>
      <c r="AR108" s="360" t="s">
        <v>2434</v>
      </c>
      <c r="AT108" s="360" t="s">
        <v>2429</v>
      </c>
      <c r="AU108" s="360" t="s">
        <v>2336</v>
      </c>
      <c r="AY108" s="353" t="s">
        <v>2428</v>
      </c>
      <c r="BE108" s="418">
        <f>IF($U$108="základní",$N$108,0)</f>
        <v>0</v>
      </c>
      <c r="BF108" s="418">
        <f>IF($U$108="snížená",$N$108,0)</f>
        <v>0</v>
      </c>
      <c r="BG108" s="418">
        <f>IF($U$108="zákl. přenesená",$N$108,0)</f>
        <v>0</v>
      </c>
      <c r="BH108" s="418">
        <f>IF($U$108="sníž. přenesená",$N$108,0)</f>
        <v>0</v>
      </c>
      <c r="BI108" s="418">
        <f>IF($U$108="nulová",$N$108,0)</f>
        <v>0</v>
      </c>
      <c r="BJ108" s="360" t="s">
        <v>2426</v>
      </c>
      <c r="BK108" s="418">
        <f>ROUND($L$108*$K$108,2)</f>
        <v>0</v>
      </c>
      <c r="BL108" s="360" t="s">
        <v>2434</v>
      </c>
      <c r="BM108" s="360" t="s">
        <v>2435</v>
      </c>
    </row>
    <row r="109" spans="2:47" s="353" customFormat="1" ht="16.5" customHeight="1">
      <c r="B109" s="354"/>
      <c r="F109" s="912" t="s">
        <v>2436</v>
      </c>
      <c r="G109" s="873"/>
      <c r="H109" s="873"/>
      <c r="I109" s="873"/>
      <c r="J109" s="873"/>
      <c r="K109" s="873"/>
      <c r="L109" s="873"/>
      <c r="M109" s="873"/>
      <c r="N109" s="873"/>
      <c r="O109" s="873"/>
      <c r="P109" s="873"/>
      <c r="Q109" s="873"/>
      <c r="R109" s="873"/>
      <c r="S109" s="354"/>
      <c r="T109" s="419"/>
      <c r="AA109" s="420"/>
      <c r="AT109" s="353" t="s">
        <v>2437</v>
      </c>
      <c r="AU109" s="353" t="s">
        <v>2336</v>
      </c>
    </row>
    <row r="110" spans="2:51" s="353" customFormat="1" ht="15.75" customHeight="1">
      <c r="B110" s="421"/>
      <c r="E110" s="422"/>
      <c r="F110" s="899" t="s">
        <v>2438</v>
      </c>
      <c r="G110" s="900"/>
      <c r="H110" s="900"/>
      <c r="I110" s="900"/>
      <c r="K110" s="424">
        <v>30.629</v>
      </c>
      <c r="S110" s="421"/>
      <c r="T110" s="425"/>
      <c r="AA110" s="426"/>
      <c r="AT110" s="422" t="s">
        <v>2439</v>
      </c>
      <c r="AU110" s="422" t="s">
        <v>2336</v>
      </c>
      <c r="AV110" s="422" t="s">
        <v>2336</v>
      </c>
      <c r="AW110" s="422" t="s">
        <v>2371</v>
      </c>
      <c r="AX110" s="422" t="s">
        <v>2426</v>
      </c>
      <c r="AY110" s="422" t="s">
        <v>2428</v>
      </c>
    </row>
    <row r="111" spans="2:65" s="353" customFormat="1" ht="27" customHeight="1">
      <c r="B111" s="354"/>
      <c r="C111" s="409" t="s">
        <v>2336</v>
      </c>
      <c r="D111" s="409" t="s">
        <v>2429</v>
      </c>
      <c r="E111" s="410" t="s">
        <v>2440</v>
      </c>
      <c r="F111" s="907" t="s">
        <v>2441</v>
      </c>
      <c r="G111" s="908"/>
      <c r="H111" s="908"/>
      <c r="I111" s="908"/>
      <c r="J111" s="412" t="s">
        <v>2432</v>
      </c>
      <c r="K111" s="413">
        <v>61.257</v>
      </c>
      <c r="L111" s="909">
        <v>0</v>
      </c>
      <c r="M111" s="908"/>
      <c r="N111" s="909">
        <f>ROUND($L$111*$K$111,2)</f>
        <v>0</v>
      </c>
      <c r="O111" s="908"/>
      <c r="P111" s="908"/>
      <c r="Q111" s="908"/>
      <c r="R111" s="411" t="s">
        <v>2433</v>
      </c>
      <c r="S111" s="354"/>
      <c r="T111" s="414"/>
      <c r="U111" s="415" t="s">
        <v>2358</v>
      </c>
      <c r="X111" s="416">
        <v>0</v>
      </c>
      <c r="Y111" s="416">
        <f>$X$111*$K$111</f>
        <v>0</v>
      </c>
      <c r="Z111" s="416">
        <v>0</v>
      </c>
      <c r="AA111" s="417">
        <f>$Z$111*$K$111</f>
        <v>0</v>
      </c>
      <c r="AR111" s="360" t="s">
        <v>2434</v>
      </c>
      <c r="AT111" s="360" t="s">
        <v>2429</v>
      </c>
      <c r="AU111" s="360" t="s">
        <v>2336</v>
      </c>
      <c r="AY111" s="353" t="s">
        <v>2428</v>
      </c>
      <c r="BE111" s="418">
        <f>IF($U$111="základní",$N$111,0)</f>
        <v>0</v>
      </c>
      <c r="BF111" s="418">
        <f>IF($U$111="snížená",$N$111,0)</f>
        <v>0</v>
      </c>
      <c r="BG111" s="418">
        <f>IF($U$111="zákl. přenesená",$N$111,0)</f>
        <v>0</v>
      </c>
      <c r="BH111" s="418">
        <f>IF($U$111="sníž. přenesená",$N$111,0)</f>
        <v>0</v>
      </c>
      <c r="BI111" s="418">
        <f>IF($U$111="nulová",$N$111,0)</f>
        <v>0</v>
      </c>
      <c r="BJ111" s="360" t="s">
        <v>2426</v>
      </c>
      <c r="BK111" s="418">
        <f>ROUND($L$111*$K$111,2)</f>
        <v>0</v>
      </c>
      <c r="BL111" s="360" t="s">
        <v>2434</v>
      </c>
      <c r="BM111" s="360" t="s">
        <v>2442</v>
      </c>
    </row>
    <row r="112" spans="2:47" s="353" customFormat="1" ht="27" customHeight="1">
      <c r="B112" s="354"/>
      <c r="F112" s="912" t="s">
        <v>2443</v>
      </c>
      <c r="G112" s="873"/>
      <c r="H112" s="873"/>
      <c r="I112" s="873"/>
      <c r="J112" s="873"/>
      <c r="K112" s="873"/>
      <c r="L112" s="873"/>
      <c r="M112" s="873"/>
      <c r="N112" s="873"/>
      <c r="O112" s="873"/>
      <c r="P112" s="873"/>
      <c r="Q112" s="873"/>
      <c r="R112" s="873"/>
      <c r="S112" s="354"/>
      <c r="T112" s="419"/>
      <c r="AA112" s="420"/>
      <c r="AT112" s="353" t="s">
        <v>2437</v>
      </c>
      <c r="AU112" s="353" t="s">
        <v>2336</v>
      </c>
    </row>
    <row r="113" spans="2:51" s="353" customFormat="1" ht="15.75" customHeight="1">
      <c r="B113" s="427"/>
      <c r="E113" s="428"/>
      <c r="F113" s="905" t="s">
        <v>2444</v>
      </c>
      <c r="G113" s="906"/>
      <c r="H113" s="906"/>
      <c r="I113" s="906"/>
      <c r="K113" s="428"/>
      <c r="S113" s="427"/>
      <c r="T113" s="430"/>
      <c r="AA113" s="431"/>
      <c r="AT113" s="428" t="s">
        <v>2439</v>
      </c>
      <c r="AU113" s="428" t="s">
        <v>2336</v>
      </c>
      <c r="AV113" s="428" t="s">
        <v>2426</v>
      </c>
      <c r="AW113" s="428" t="s">
        <v>2371</v>
      </c>
      <c r="AX113" s="428" t="s">
        <v>2427</v>
      </c>
      <c r="AY113" s="428" t="s">
        <v>2428</v>
      </c>
    </row>
    <row r="114" spans="2:51" s="353" customFormat="1" ht="27" customHeight="1">
      <c r="B114" s="421"/>
      <c r="E114" s="422"/>
      <c r="F114" s="899" t="s">
        <v>2445</v>
      </c>
      <c r="G114" s="900"/>
      <c r="H114" s="900"/>
      <c r="I114" s="900"/>
      <c r="K114" s="424">
        <v>39.084</v>
      </c>
      <c r="S114" s="421"/>
      <c r="T114" s="425"/>
      <c r="AA114" s="426"/>
      <c r="AT114" s="422" t="s">
        <v>2439</v>
      </c>
      <c r="AU114" s="422" t="s">
        <v>2336</v>
      </c>
      <c r="AV114" s="422" t="s">
        <v>2336</v>
      </c>
      <c r="AW114" s="422" t="s">
        <v>2371</v>
      </c>
      <c r="AX114" s="422" t="s">
        <v>2427</v>
      </c>
      <c r="AY114" s="422" t="s">
        <v>2428</v>
      </c>
    </row>
    <row r="115" spans="2:51" s="353" customFormat="1" ht="15.75" customHeight="1">
      <c r="B115" s="427"/>
      <c r="E115" s="428"/>
      <c r="F115" s="905" t="s">
        <v>2446</v>
      </c>
      <c r="G115" s="906"/>
      <c r="H115" s="906"/>
      <c r="I115" s="906"/>
      <c r="K115" s="428"/>
      <c r="S115" s="427"/>
      <c r="T115" s="430"/>
      <c r="AA115" s="431"/>
      <c r="AT115" s="428" t="s">
        <v>2439</v>
      </c>
      <c r="AU115" s="428" t="s">
        <v>2336</v>
      </c>
      <c r="AV115" s="428" t="s">
        <v>2426</v>
      </c>
      <c r="AW115" s="428" t="s">
        <v>2371</v>
      </c>
      <c r="AX115" s="428" t="s">
        <v>2427</v>
      </c>
      <c r="AY115" s="428" t="s">
        <v>2428</v>
      </c>
    </row>
    <row r="116" spans="2:51" s="353" customFormat="1" ht="15.75" customHeight="1">
      <c r="B116" s="421"/>
      <c r="E116" s="422"/>
      <c r="F116" s="899" t="s">
        <v>2447</v>
      </c>
      <c r="G116" s="900"/>
      <c r="H116" s="900"/>
      <c r="I116" s="900"/>
      <c r="K116" s="424">
        <v>9.573</v>
      </c>
      <c r="S116" s="421"/>
      <c r="T116" s="425"/>
      <c r="AA116" s="426"/>
      <c r="AT116" s="422" t="s">
        <v>2439</v>
      </c>
      <c r="AU116" s="422" t="s">
        <v>2336</v>
      </c>
      <c r="AV116" s="422" t="s">
        <v>2336</v>
      </c>
      <c r="AW116" s="422" t="s">
        <v>2371</v>
      </c>
      <c r="AX116" s="422" t="s">
        <v>2427</v>
      </c>
      <c r="AY116" s="422" t="s">
        <v>2428</v>
      </c>
    </row>
    <row r="117" spans="2:51" s="353" customFormat="1" ht="15.75" customHeight="1">
      <c r="B117" s="427"/>
      <c r="E117" s="428"/>
      <c r="F117" s="905" t="s">
        <v>2448</v>
      </c>
      <c r="G117" s="906"/>
      <c r="H117" s="906"/>
      <c r="I117" s="906"/>
      <c r="K117" s="428"/>
      <c r="S117" s="427"/>
      <c r="T117" s="430"/>
      <c r="AA117" s="431"/>
      <c r="AT117" s="428" t="s">
        <v>2439</v>
      </c>
      <c r="AU117" s="428" t="s">
        <v>2336</v>
      </c>
      <c r="AV117" s="428" t="s">
        <v>2426</v>
      </c>
      <c r="AW117" s="428" t="s">
        <v>2371</v>
      </c>
      <c r="AX117" s="428" t="s">
        <v>2427</v>
      </c>
      <c r="AY117" s="428" t="s">
        <v>2428</v>
      </c>
    </row>
    <row r="118" spans="2:51" s="353" customFormat="1" ht="15.75" customHeight="1">
      <c r="B118" s="421"/>
      <c r="E118" s="422"/>
      <c r="F118" s="899" t="s">
        <v>2449</v>
      </c>
      <c r="G118" s="900"/>
      <c r="H118" s="900"/>
      <c r="I118" s="900"/>
      <c r="K118" s="424">
        <v>12.6</v>
      </c>
      <c r="S118" s="421"/>
      <c r="T118" s="425"/>
      <c r="AA118" s="426"/>
      <c r="AT118" s="422" t="s">
        <v>2439</v>
      </c>
      <c r="AU118" s="422" t="s">
        <v>2336</v>
      </c>
      <c r="AV118" s="422" t="s">
        <v>2336</v>
      </c>
      <c r="AW118" s="422" t="s">
        <v>2371</v>
      </c>
      <c r="AX118" s="422" t="s">
        <v>2427</v>
      </c>
      <c r="AY118" s="422" t="s">
        <v>2428</v>
      </c>
    </row>
    <row r="119" spans="2:51" s="353" customFormat="1" ht="15.75" customHeight="1">
      <c r="B119" s="432"/>
      <c r="E119" s="433"/>
      <c r="F119" s="901" t="s">
        <v>2450</v>
      </c>
      <c r="G119" s="902"/>
      <c r="H119" s="902"/>
      <c r="I119" s="902"/>
      <c r="K119" s="434">
        <v>61.257</v>
      </c>
      <c r="S119" s="432"/>
      <c r="T119" s="435"/>
      <c r="AA119" s="436"/>
      <c r="AT119" s="433" t="s">
        <v>2439</v>
      </c>
      <c r="AU119" s="433" t="s">
        <v>2336</v>
      </c>
      <c r="AV119" s="433" t="s">
        <v>2434</v>
      </c>
      <c r="AW119" s="433" t="s">
        <v>2371</v>
      </c>
      <c r="AX119" s="433" t="s">
        <v>2426</v>
      </c>
      <c r="AY119" s="433" t="s">
        <v>2428</v>
      </c>
    </row>
    <row r="120" spans="2:65" s="353" customFormat="1" ht="27" customHeight="1">
      <c r="B120" s="354"/>
      <c r="C120" s="409" t="s">
        <v>2451</v>
      </c>
      <c r="D120" s="409" t="s">
        <v>2429</v>
      </c>
      <c r="E120" s="410" t="s">
        <v>2452</v>
      </c>
      <c r="F120" s="907" t="s">
        <v>2453</v>
      </c>
      <c r="G120" s="908"/>
      <c r="H120" s="908"/>
      <c r="I120" s="908"/>
      <c r="J120" s="412" t="s">
        <v>2432</v>
      </c>
      <c r="K120" s="413">
        <v>61.257</v>
      </c>
      <c r="L120" s="909">
        <v>0</v>
      </c>
      <c r="M120" s="908"/>
      <c r="N120" s="909">
        <f>ROUND($L$120*$K$120,2)</f>
        <v>0</v>
      </c>
      <c r="O120" s="908"/>
      <c r="P120" s="908"/>
      <c r="Q120" s="908"/>
      <c r="R120" s="411" t="s">
        <v>2433</v>
      </c>
      <c r="S120" s="354"/>
      <c r="T120" s="414"/>
      <c r="U120" s="415" t="s">
        <v>2358</v>
      </c>
      <c r="X120" s="416">
        <v>0</v>
      </c>
      <c r="Y120" s="416">
        <f>$X$120*$K$120</f>
        <v>0</v>
      </c>
      <c r="Z120" s="416">
        <v>0</v>
      </c>
      <c r="AA120" s="417">
        <f>$Z$120*$K$120</f>
        <v>0</v>
      </c>
      <c r="AR120" s="360" t="s">
        <v>2434</v>
      </c>
      <c r="AT120" s="360" t="s">
        <v>2429</v>
      </c>
      <c r="AU120" s="360" t="s">
        <v>2336</v>
      </c>
      <c r="AY120" s="353" t="s">
        <v>2428</v>
      </c>
      <c r="BE120" s="418">
        <f>IF($U$120="základní",$N$120,0)</f>
        <v>0</v>
      </c>
      <c r="BF120" s="418">
        <f>IF($U$120="snížená",$N$120,0)</f>
        <v>0</v>
      </c>
      <c r="BG120" s="418">
        <f>IF($U$120="zákl. přenesená",$N$120,0)</f>
        <v>0</v>
      </c>
      <c r="BH120" s="418">
        <f>IF($U$120="sníž. přenesená",$N$120,0)</f>
        <v>0</v>
      </c>
      <c r="BI120" s="418">
        <f>IF($U$120="nulová",$N$120,0)</f>
        <v>0</v>
      </c>
      <c r="BJ120" s="360" t="s">
        <v>2426</v>
      </c>
      <c r="BK120" s="418">
        <f>ROUND($L$120*$K$120,2)</f>
        <v>0</v>
      </c>
      <c r="BL120" s="360" t="s">
        <v>2434</v>
      </c>
      <c r="BM120" s="360" t="s">
        <v>2454</v>
      </c>
    </row>
    <row r="121" spans="2:47" s="353" customFormat="1" ht="27" customHeight="1">
      <c r="B121" s="354"/>
      <c r="F121" s="912" t="s">
        <v>2455</v>
      </c>
      <c r="G121" s="873"/>
      <c r="H121" s="873"/>
      <c r="I121" s="873"/>
      <c r="J121" s="873"/>
      <c r="K121" s="873"/>
      <c r="L121" s="873"/>
      <c r="M121" s="873"/>
      <c r="N121" s="873"/>
      <c r="O121" s="873"/>
      <c r="P121" s="873"/>
      <c r="Q121" s="873"/>
      <c r="R121" s="873"/>
      <c r="S121" s="354"/>
      <c r="T121" s="419"/>
      <c r="AA121" s="420"/>
      <c r="AT121" s="353" t="s">
        <v>2437</v>
      </c>
      <c r="AU121" s="353" t="s">
        <v>2336</v>
      </c>
    </row>
    <row r="122" spans="2:65" s="353" customFormat="1" ht="27" customHeight="1">
      <c r="B122" s="354"/>
      <c r="C122" s="409" t="s">
        <v>2434</v>
      </c>
      <c r="D122" s="409" t="s">
        <v>2429</v>
      </c>
      <c r="E122" s="410" t="s">
        <v>2456</v>
      </c>
      <c r="F122" s="907" t="s">
        <v>2457</v>
      </c>
      <c r="G122" s="908"/>
      <c r="H122" s="908"/>
      <c r="I122" s="908"/>
      <c r="J122" s="412" t="s">
        <v>2432</v>
      </c>
      <c r="K122" s="413">
        <v>25.951</v>
      </c>
      <c r="L122" s="909">
        <v>0</v>
      </c>
      <c r="M122" s="908"/>
      <c r="N122" s="909">
        <f>ROUND($L$122*$K$122,2)</f>
        <v>0</v>
      </c>
      <c r="O122" s="908"/>
      <c r="P122" s="908"/>
      <c r="Q122" s="908"/>
      <c r="R122" s="411" t="s">
        <v>2433</v>
      </c>
      <c r="S122" s="354"/>
      <c r="T122" s="414"/>
      <c r="U122" s="415" t="s">
        <v>2358</v>
      </c>
      <c r="X122" s="416">
        <v>0</v>
      </c>
      <c r="Y122" s="416">
        <f>$X$122*$K$122</f>
        <v>0</v>
      </c>
      <c r="Z122" s="416">
        <v>0</v>
      </c>
      <c r="AA122" s="417">
        <f>$Z$122*$K$122</f>
        <v>0</v>
      </c>
      <c r="AR122" s="360" t="s">
        <v>2434</v>
      </c>
      <c r="AT122" s="360" t="s">
        <v>2429</v>
      </c>
      <c r="AU122" s="360" t="s">
        <v>2336</v>
      </c>
      <c r="AY122" s="353" t="s">
        <v>2428</v>
      </c>
      <c r="BE122" s="418">
        <f>IF($U$122="základní",$N$122,0)</f>
        <v>0</v>
      </c>
      <c r="BF122" s="418">
        <f>IF($U$122="snížená",$N$122,0)</f>
        <v>0</v>
      </c>
      <c r="BG122" s="418">
        <f>IF($U$122="zákl. přenesená",$N$122,0)</f>
        <v>0</v>
      </c>
      <c r="BH122" s="418">
        <f>IF($U$122="sníž. přenesená",$N$122,0)</f>
        <v>0</v>
      </c>
      <c r="BI122" s="418">
        <f>IF($U$122="nulová",$N$122,0)</f>
        <v>0</v>
      </c>
      <c r="BJ122" s="360" t="s">
        <v>2426</v>
      </c>
      <c r="BK122" s="418">
        <f>ROUND($L$122*$K$122,2)</f>
        <v>0</v>
      </c>
      <c r="BL122" s="360" t="s">
        <v>2434</v>
      </c>
      <c r="BM122" s="360" t="s">
        <v>2458</v>
      </c>
    </row>
    <row r="123" spans="2:47" s="353" customFormat="1" ht="16.5" customHeight="1">
      <c r="B123" s="354"/>
      <c r="F123" s="912" t="s">
        <v>2459</v>
      </c>
      <c r="G123" s="873"/>
      <c r="H123" s="873"/>
      <c r="I123" s="873"/>
      <c r="J123" s="873"/>
      <c r="K123" s="873"/>
      <c r="L123" s="873"/>
      <c r="M123" s="873"/>
      <c r="N123" s="873"/>
      <c r="O123" s="873"/>
      <c r="P123" s="873"/>
      <c r="Q123" s="873"/>
      <c r="R123" s="873"/>
      <c r="S123" s="354"/>
      <c r="T123" s="419"/>
      <c r="AA123" s="420"/>
      <c r="AT123" s="353" t="s">
        <v>2437</v>
      </c>
      <c r="AU123" s="353" t="s">
        <v>2336</v>
      </c>
    </row>
    <row r="124" spans="2:51" s="353" customFormat="1" ht="27" customHeight="1">
      <c r="B124" s="421"/>
      <c r="E124" s="422"/>
      <c r="F124" s="899" t="s">
        <v>2460</v>
      </c>
      <c r="G124" s="900"/>
      <c r="H124" s="900"/>
      <c r="I124" s="900"/>
      <c r="K124" s="424">
        <v>20.845</v>
      </c>
      <c r="S124" s="421"/>
      <c r="T124" s="425"/>
      <c r="AA124" s="426"/>
      <c r="AT124" s="422" t="s">
        <v>2439</v>
      </c>
      <c r="AU124" s="422" t="s">
        <v>2336</v>
      </c>
      <c r="AV124" s="422" t="s">
        <v>2336</v>
      </c>
      <c r="AW124" s="422" t="s">
        <v>2371</v>
      </c>
      <c r="AX124" s="422" t="s">
        <v>2427</v>
      </c>
      <c r="AY124" s="422" t="s">
        <v>2428</v>
      </c>
    </row>
    <row r="125" spans="2:51" s="353" customFormat="1" ht="15.75" customHeight="1">
      <c r="B125" s="421"/>
      <c r="E125" s="422"/>
      <c r="F125" s="899" t="s">
        <v>2461</v>
      </c>
      <c r="G125" s="900"/>
      <c r="H125" s="900"/>
      <c r="I125" s="900"/>
      <c r="K125" s="424">
        <v>5.106</v>
      </c>
      <c r="S125" s="421"/>
      <c r="T125" s="425"/>
      <c r="AA125" s="426"/>
      <c r="AT125" s="422" t="s">
        <v>2439</v>
      </c>
      <c r="AU125" s="422" t="s">
        <v>2336</v>
      </c>
      <c r="AV125" s="422" t="s">
        <v>2336</v>
      </c>
      <c r="AW125" s="422" t="s">
        <v>2371</v>
      </c>
      <c r="AX125" s="422" t="s">
        <v>2427</v>
      </c>
      <c r="AY125" s="422" t="s">
        <v>2428</v>
      </c>
    </row>
    <row r="126" spans="2:65" s="353" customFormat="1" ht="15.75" customHeight="1">
      <c r="B126" s="354"/>
      <c r="C126" s="437" t="s">
        <v>3930</v>
      </c>
      <c r="D126" s="437" t="s">
        <v>2462</v>
      </c>
      <c r="E126" s="438" t="s">
        <v>2463</v>
      </c>
      <c r="F126" s="915" t="s">
        <v>2464</v>
      </c>
      <c r="G126" s="914"/>
      <c r="H126" s="914"/>
      <c r="I126" s="914"/>
      <c r="J126" s="439" t="s">
        <v>2432</v>
      </c>
      <c r="K126" s="440">
        <v>0.519</v>
      </c>
      <c r="L126" s="913">
        <v>0</v>
      </c>
      <c r="M126" s="914"/>
      <c r="N126" s="913">
        <f>ROUND($L$126*$K$126,2)</f>
        <v>0</v>
      </c>
      <c r="O126" s="908"/>
      <c r="P126" s="908"/>
      <c r="Q126" s="908"/>
      <c r="R126" s="411" t="s">
        <v>2433</v>
      </c>
      <c r="S126" s="354"/>
      <c r="T126" s="414"/>
      <c r="U126" s="415" t="s">
        <v>2358</v>
      </c>
      <c r="X126" s="416">
        <v>0.6</v>
      </c>
      <c r="Y126" s="416">
        <f>$X$126*$K$126</f>
        <v>0.3114</v>
      </c>
      <c r="Z126" s="416">
        <v>0</v>
      </c>
      <c r="AA126" s="417">
        <f>$Z$126*$K$126</f>
        <v>0</v>
      </c>
      <c r="AR126" s="360" t="s">
        <v>2465</v>
      </c>
      <c r="AT126" s="360" t="s">
        <v>2462</v>
      </c>
      <c r="AU126" s="360" t="s">
        <v>2336</v>
      </c>
      <c r="AY126" s="353" t="s">
        <v>2428</v>
      </c>
      <c r="BE126" s="418">
        <f>IF($U$126="základní",$N$126,0)</f>
        <v>0</v>
      </c>
      <c r="BF126" s="418">
        <f>IF($U$126="snížená",$N$126,0)</f>
        <v>0</v>
      </c>
      <c r="BG126" s="418">
        <f>IF($U$126="zákl. přenesená",$N$126,0)</f>
        <v>0</v>
      </c>
      <c r="BH126" s="418">
        <f>IF($U$126="sníž. přenesená",$N$126,0)</f>
        <v>0</v>
      </c>
      <c r="BI126" s="418">
        <f>IF($U$126="nulová",$N$126,0)</f>
        <v>0</v>
      </c>
      <c r="BJ126" s="360" t="s">
        <v>2426</v>
      </c>
      <c r="BK126" s="418">
        <f>ROUND($L$126*$K$126,2)</f>
        <v>0</v>
      </c>
      <c r="BL126" s="360" t="s">
        <v>2434</v>
      </c>
      <c r="BM126" s="360" t="s">
        <v>2466</v>
      </c>
    </row>
    <row r="127" spans="2:51" s="353" customFormat="1" ht="15.75" customHeight="1">
      <c r="B127" s="421"/>
      <c r="E127" s="423"/>
      <c r="F127" s="899" t="s">
        <v>2467</v>
      </c>
      <c r="G127" s="900"/>
      <c r="H127" s="900"/>
      <c r="I127" s="900"/>
      <c r="K127" s="424">
        <v>0.519</v>
      </c>
      <c r="S127" s="421"/>
      <c r="T127" s="425"/>
      <c r="AA127" s="426"/>
      <c r="AT127" s="422" t="s">
        <v>2439</v>
      </c>
      <c r="AU127" s="422" t="s">
        <v>2336</v>
      </c>
      <c r="AV127" s="422" t="s">
        <v>2336</v>
      </c>
      <c r="AW127" s="422" t="s">
        <v>2371</v>
      </c>
      <c r="AX127" s="422" t="s">
        <v>2426</v>
      </c>
      <c r="AY127" s="422" t="s">
        <v>2428</v>
      </c>
    </row>
    <row r="128" spans="2:65" s="353" customFormat="1" ht="15.75" customHeight="1">
      <c r="B128" s="354"/>
      <c r="C128" s="437" t="s">
        <v>3931</v>
      </c>
      <c r="D128" s="437" t="s">
        <v>2462</v>
      </c>
      <c r="E128" s="438" t="s">
        <v>2468</v>
      </c>
      <c r="F128" s="915" t="s">
        <v>2469</v>
      </c>
      <c r="G128" s="914"/>
      <c r="H128" s="914"/>
      <c r="I128" s="914"/>
      <c r="J128" s="439" t="s">
        <v>2470</v>
      </c>
      <c r="K128" s="440">
        <v>2.595</v>
      </c>
      <c r="L128" s="913">
        <v>0</v>
      </c>
      <c r="M128" s="914"/>
      <c r="N128" s="913">
        <f>ROUND($L$128*$K$128,2)</f>
        <v>0</v>
      </c>
      <c r="O128" s="908"/>
      <c r="P128" s="908"/>
      <c r="Q128" s="908"/>
      <c r="R128" s="411" t="s">
        <v>2433</v>
      </c>
      <c r="S128" s="354"/>
      <c r="T128" s="414"/>
      <c r="U128" s="415" t="s">
        <v>2358</v>
      </c>
      <c r="X128" s="416">
        <v>0.001</v>
      </c>
      <c r="Y128" s="416">
        <f>$X$128*$K$128</f>
        <v>0.002595</v>
      </c>
      <c r="Z128" s="416">
        <v>0</v>
      </c>
      <c r="AA128" s="417">
        <f>$Z$128*$K$128</f>
        <v>0</v>
      </c>
      <c r="AR128" s="360" t="s">
        <v>2465</v>
      </c>
      <c r="AT128" s="360" t="s">
        <v>2462</v>
      </c>
      <c r="AU128" s="360" t="s">
        <v>2336</v>
      </c>
      <c r="AY128" s="353" t="s">
        <v>2428</v>
      </c>
      <c r="BE128" s="418">
        <f>IF($U$128="základní",$N$128,0)</f>
        <v>0</v>
      </c>
      <c r="BF128" s="418">
        <f>IF($U$128="snížená",$N$128,0)</f>
        <v>0</v>
      </c>
      <c r="BG128" s="418">
        <f>IF($U$128="zákl. přenesená",$N$128,0)</f>
        <v>0</v>
      </c>
      <c r="BH128" s="418">
        <f>IF($U$128="sníž. přenesená",$N$128,0)</f>
        <v>0</v>
      </c>
      <c r="BI128" s="418">
        <f>IF($U$128="nulová",$N$128,0)</f>
        <v>0</v>
      </c>
      <c r="BJ128" s="360" t="s">
        <v>2426</v>
      </c>
      <c r="BK128" s="418">
        <f>ROUND($L$128*$K$128,2)</f>
        <v>0</v>
      </c>
      <c r="BL128" s="360" t="s">
        <v>2434</v>
      </c>
      <c r="BM128" s="360" t="s">
        <v>2471</v>
      </c>
    </row>
    <row r="129" spans="2:51" s="353" customFormat="1" ht="15.75" customHeight="1">
      <c r="B129" s="421"/>
      <c r="E129" s="423"/>
      <c r="F129" s="899" t="s">
        <v>2472</v>
      </c>
      <c r="G129" s="900"/>
      <c r="H129" s="900"/>
      <c r="I129" s="900"/>
      <c r="K129" s="424">
        <v>2.595</v>
      </c>
      <c r="S129" s="421"/>
      <c r="T129" s="425"/>
      <c r="AA129" s="426"/>
      <c r="AT129" s="422" t="s">
        <v>2439</v>
      </c>
      <c r="AU129" s="422" t="s">
        <v>2336</v>
      </c>
      <c r="AV129" s="422" t="s">
        <v>2336</v>
      </c>
      <c r="AW129" s="422" t="s">
        <v>2371</v>
      </c>
      <c r="AX129" s="422" t="s">
        <v>2426</v>
      </c>
      <c r="AY129" s="422" t="s">
        <v>2428</v>
      </c>
    </row>
    <row r="130" spans="2:65" s="353" customFormat="1" ht="27" customHeight="1">
      <c r="B130" s="354"/>
      <c r="C130" s="409" t="s">
        <v>2473</v>
      </c>
      <c r="D130" s="409" t="s">
        <v>2429</v>
      </c>
      <c r="E130" s="410" t="s">
        <v>2474</v>
      </c>
      <c r="F130" s="907" t="s">
        <v>2475</v>
      </c>
      <c r="G130" s="908"/>
      <c r="H130" s="908"/>
      <c r="I130" s="908"/>
      <c r="J130" s="412" t="s">
        <v>2432</v>
      </c>
      <c r="K130" s="413">
        <v>3.439</v>
      </c>
      <c r="L130" s="909">
        <v>0</v>
      </c>
      <c r="M130" s="908"/>
      <c r="N130" s="909">
        <f>ROUND($L$130*$K$130,2)</f>
        <v>0</v>
      </c>
      <c r="O130" s="908"/>
      <c r="P130" s="908"/>
      <c r="Q130" s="908"/>
      <c r="R130" s="411" t="s">
        <v>2433</v>
      </c>
      <c r="S130" s="354"/>
      <c r="T130" s="414"/>
      <c r="U130" s="415" t="s">
        <v>2358</v>
      </c>
      <c r="X130" s="416">
        <v>0</v>
      </c>
      <c r="Y130" s="416">
        <f>$X$130*$K$130</f>
        <v>0</v>
      </c>
      <c r="Z130" s="416">
        <v>0</v>
      </c>
      <c r="AA130" s="417">
        <f>$Z$130*$K$130</f>
        <v>0</v>
      </c>
      <c r="AR130" s="360" t="s">
        <v>2434</v>
      </c>
      <c r="AT130" s="360" t="s">
        <v>2429</v>
      </c>
      <c r="AU130" s="360" t="s">
        <v>2336</v>
      </c>
      <c r="AY130" s="353" t="s">
        <v>2428</v>
      </c>
      <c r="BE130" s="418">
        <f>IF($U$130="základní",$N$130,0)</f>
        <v>0</v>
      </c>
      <c r="BF130" s="418">
        <f>IF($U$130="snížená",$N$130,0)</f>
        <v>0</v>
      </c>
      <c r="BG130" s="418">
        <f>IF($U$130="zákl. přenesená",$N$130,0)</f>
        <v>0</v>
      </c>
      <c r="BH130" s="418">
        <f>IF($U$130="sníž. přenesená",$N$130,0)</f>
        <v>0</v>
      </c>
      <c r="BI130" s="418">
        <f>IF($U$130="nulová",$N$130,0)</f>
        <v>0</v>
      </c>
      <c r="BJ130" s="360" t="s">
        <v>2426</v>
      </c>
      <c r="BK130" s="418">
        <f>ROUND($L$130*$K$130,2)</f>
        <v>0</v>
      </c>
      <c r="BL130" s="360" t="s">
        <v>2434</v>
      </c>
      <c r="BM130" s="360" t="s">
        <v>2476</v>
      </c>
    </row>
    <row r="131" spans="2:47" s="353" customFormat="1" ht="16.5" customHeight="1">
      <c r="B131" s="354"/>
      <c r="F131" s="912" t="s">
        <v>2477</v>
      </c>
      <c r="G131" s="873"/>
      <c r="H131" s="873"/>
      <c r="I131" s="873"/>
      <c r="J131" s="873"/>
      <c r="K131" s="873"/>
      <c r="L131" s="873"/>
      <c r="M131" s="873"/>
      <c r="N131" s="873"/>
      <c r="O131" s="873"/>
      <c r="P131" s="873"/>
      <c r="Q131" s="873"/>
      <c r="R131" s="873"/>
      <c r="S131" s="354"/>
      <c r="T131" s="419"/>
      <c r="AA131" s="420"/>
      <c r="AT131" s="353" t="s">
        <v>2437</v>
      </c>
      <c r="AU131" s="353" t="s">
        <v>2336</v>
      </c>
    </row>
    <row r="132" spans="2:51" s="353" customFormat="1" ht="27" customHeight="1">
      <c r="B132" s="421"/>
      <c r="E132" s="422"/>
      <c r="F132" s="899" t="s">
        <v>2478</v>
      </c>
      <c r="G132" s="900"/>
      <c r="H132" s="900"/>
      <c r="I132" s="900"/>
      <c r="K132" s="424">
        <v>3.439</v>
      </c>
      <c r="S132" s="421"/>
      <c r="T132" s="425"/>
      <c r="AA132" s="426"/>
      <c r="AT132" s="422" t="s">
        <v>2439</v>
      </c>
      <c r="AU132" s="422" t="s">
        <v>2336</v>
      </c>
      <c r="AV132" s="422" t="s">
        <v>2336</v>
      </c>
      <c r="AW132" s="422" t="s">
        <v>2371</v>
      </c>
      <c r="AX132" s="422" t="s">
        <v>2427</v>
      </c>
      <c r="AY132" s="422" t="s">
        <v>2428</v>
      </c>
    </row>
    <row r="133" spans="2:65" s="353" customFormat="1" ht="27" customHeight="1">
      <c r="B133" s="354"/>
      <c r="C133" s="409" t="s">
        <v>2465</v>
      </c>
      <c r="D133" s="409" t="s">
        <v>2429</v>
      </c>
      <c r="E133" s="410" t="s">
        <v>2479</v>
      </c>
      <c r="F133" s="907" t="s">
        <v>2480</v>
      </c>
      <c r="G133" s="908"/>
      <c r="H133" s="908"/>
      <c r="I133" s="908"/>
      <c r="J133" s="412" t="s">
        <v>3779</v>
      </c>
      <c r="K133" s="413">
        <v>34.39</v>
      </c>
      <c r="L133" s="909">
        <v>0</v>
      </c>
      <c r="M133" s="908"/>
      <c r="N133" s="909">
        <f>ROUND($L$133*$K$133,2)</f>
        <v>0</v>
      </c>
      <c r="O133" s="908"/>
      <c r="P133" s="908"/>
      <c r="Q133" s="908"/>
      <c r="R133" s="411" t="s">
        <v>2433</v>
      </c>
      <c r="S133" s="354"/>
      <c r="T133" s="414"/>
      <c r="U133" s="415" t="s">
        <v>2358</v>
      </c>
      <c r="X133" s="416">
        <v>0</v>
      </c>
      <c r="Y133" s="416">
        <f>$X$133*$K$133</f>
        <v>0</v>
      </c>
      <c r="Z133" s="416">
        <v>0.24</v>
      </c>
      <c r="AA133" s="417">
        <f>$Z$133*$K$133</f>
        <v>8.2536</v>
      </c>
      <c r="AR133" s="360" t="s">
        <v>2434</v>
      </c>
      <c r="AT133" s="360" t="s">
        <v>2429</v>
      </c>
      <c r="AU133" s="360" t="s">
        <v>2336</v>
      </c>
      <c r="AY133" s="353" t="s">
        <v>2428</v>
      </c>
      <c r="BE133" s="418">
        <f>IF($U$133="základní",$N$133,0)</f>
        <v>0</v>
      </c>
      <c r="BF133" s="418">
        <f>IF($U$133="snížená",$N$133,0)</f>
        <v>0</v>
      </c>
      <c r="BG133" s="418">
        <f>IF($U$133="zákl. přenesená",$N$133,0)</f>
        <v>0</v>
      </c>
      <c r="BH133" s="418">
        <f>IF($U$133="sníž. přenesená",$N$133,0)</f>
        <v>0</v>
      </c>
      <c r="BI133" s="418">
        <f>IF($U$133="nulová",$N$133,0)</f>
        <v>0</v>
      </c>
      <c r="BJ133" s="360" t="s">
        <v>2426</v>
      </c>
      <c r="BK133" s="418">
        <f>ROUND($L$133*$K$133,2)</f>
        <v>0</v>
      </c>
      <c r="BL133" s="360" t="s">
        <v>2434</v>
      </c>
      <c r="BM133" s="360" t="s">
        <v>2706</v>
      </c>
    </row>
    <row r="134" spans="2:47" s="353" customFormat="1" ht="27" customHeight="1">
      <c r="B134" s="354"/>
      <c r="F134" s="912" t="s">
        <v>2707</v>
      </c>
      <c r="G134" s="873"/>
      <c r="H134" s="873"/>
      <c r="I134" s="873"/>
      <c r="J134" s="873"/>
      <c r="K134" s="873"/>
      <c r="L134" s="873"/>
      <c r="M134" s="873"/>
      <c r="N134" s="873"/>
      <c r="O134" s="873"/>
      <c r="P134" s="873"/>
      <c r="Q134" s="873"/>
      <c r="R134" s="873"/>
      <c r="S134" s="354"/>
      <c r="T134" s="419"/>
      <c r="AA134" s="420"/>
      <c r="AT134" s="353" t="s">
        <v>2437</v>
      </c>
      <c r="AU134" s="353" t="s">
        <v>2336</v>
      </c>
    </row>
    <row r="135" spans="2:51" s="353" customFormat="1" ht="15.75" customHeight="1">
      <c r="B135" s="421"/>
      <c r="E135" s="422"/>
      <c r="F135" s="899" t="s">
        <v>2708</v>
      </c>
      <c r="G135" s="900"/>
      <c r="H135" s="900"/>
      <c r="I135" s="900"/>
      <c r="K135" s="424">
        <v>34.39</v>
      </c>
      <c r="S135" s="421"/>
      <c r="T135" s="425"/>
      <c r="AA135" s="426"/>
      <c r="AT135" s="422" t="s">
        <v>2439</v>
      </c>
      <c r="AU135" s="422" t="s">
        <v>2336</v>
      </c>
      <c r="AV135" s="422" t="s">
        <v>2336</v>
      </c>
      <c r="AW135" s="422" t="s">
        <v>2371</v>
      </c>
      <c r="AX135" s="422" t="s">
        <v>2426</v>
      </c>
      <c r="AY135" s="422" t="s">
        <v>2428</v>
      </c>
    </row>
    <row r="136" spans="2:65" s="353" customFormat="1" ht="27" customHeight="1">
      <c r="B136" s="354"/>
      <c r="C136" s="409" t="s">
        <v>2709</v>
      </c>
      <c r="D136" s="409" t="s">
        <v>2429</v>
      </c>
      <c r="E136" s="410" t="s">
        <v>2710</v>
      </c>
      <c r="F136" s="907" t="s">
        <v>2711</v>
      </c>
      <c r="G136" s="908"/>
      <c r="H136" s="908"/>
      <c r="I136" s="908"/>
      <c r="J136" s="412" t="s">
        <v>3779</v>
      </c>
      <c r="K136" s="413">
        <v>34.39</v>
      </c>
      <c r="L136" s="909">
        <v>0</v>
      </c>
      <c r="M136" s="908"/>
      <c r="N136" s="909">
        <f>ROUND($L$136*$K$136,2)</f>
        <v>0</v>
      </c>
      <c r="O136" s="908"/>
      <c r="P136" s="908"/>
      <c r="Q136" s="908"/>
      <c r="R136" s="411" t="s">
        <v>2433</v>
      </c>
      <c r="S136" s="354"/>
      <c r="T136" s="414"/>
      <c r="U136" s="415" t="s">
        <v>2358</v>
      </c>
      <c r="X136" s="416">
        <v>0</v>
      </c>
      <c r="Y136" s="416">
        <f>$X$136*$K$136</f>
        <v>0</v>
      </c>
      <c r="Z136" s="416">
        <v>0.5</v>
      </c>
      <c r="AA136" s="417">
        <f>$Z$136*$K$136</f>
        <v>17.195</v>
      </c>
      <c r="AR136" s="360" t="s">
        <v>2434</v>
      </c>
      <c r="AT136" s="360" t="s">
        <v>2429</v>
      </c>
      <c r="AU136" s="360" t="s">
        <v>2336</v>
      </c>
      <c r="AY136" s="353" t="s">
        <v>2428</v>
      </c>
      <c r="BE136" s="418">
        <f>IF($U$136="základní",$N$136,0)</f>
        <v>0</v>
      </c>
      <c r="BF136" s="418">
        <f>IF($U$136="snížená",$N$136,0)</f>
        <v>0</v>
      </c>
      <c r="BG136" s="418">
        <f>IF($U$136="zákl. přenesená",$N$136,0)</f>
        <v>0</v>
      </c>
      <c r="BH136" s="418">
        <f>IF($U$136="sníž. přenesená",$N$136,0)</f>
        <v>0</v>
      </c>
      <c r="BI136" s="418">
        <f>IF($U$136="nulová",$N$136,0)</f>
        <v>0</v>
      </c>
      <c r="BJ136" s="360" t="s">
        <v>2426</v>
      </c>
      <c r="BK136" s="418">
        <f>ROUND($L$136*$K$136,2)</f>
        <v>0</v>
      </c>
      <c r="BL136" s="360" t="s">
        <v>2434</v>
      </c>
      <c r="BM136" s="360" t="s">
        <v>2712</v>
      </c>
    </row>
    <row r="137" spans="2:47" s="353" customFormat="1" ht="27" customHeight="1">
      <c r="B137" s="354"/>
      <c r="F137" s="912" t="s">
        <v>2713</v>
      </c>
      <c r="G137" s="873"/>
      <c r="H137" s="873"/>
      <c r="I137" s="873"/>
      <c r="J137" s="873"/>
      <c r="K137" s="873"/>
      <c r="L137" s="873"/>
      <c r="M137" s="873"/>
      <c r="N137" s="873"/>
      <c r="O137" s="873"/>
      <c r="P137" s="873"/>
      <c r="Q137" s="873"/>
      <c r="R137" s="873"/>
      <c r="S137" s="354"/>
      <c r="T137" s="419"/>
      <c r="AA137" s="420"/>
      <c r="AT137" s="353" t="s">
        <v>2437</v>
      </c>
      <c r="AU137" s="353" t="s">
        <v>2336</v>
      </c>
    </row>
    <row r="138" spans="2:51" s="353" customFormat="1" ht="15.75" customHeight="1">
      <c r="B138" s="421"/>
      <c r="E138" s="422"/>
      <c r="F138" s="899" t="s">
        <v>2708</v>
      </c>
      <c r="G138" s="900"/>
      <c r="H138" s="900"/>
      <c r="I138" s="900"/>
      <c r="K138" s="424">
        <v>34.39</v>
      </c>
      <c r="S138" s="421"/>
      <c r="T138" s="425"/>
      <c r="AA138" s="426"/>
      <c r="AT138" s="422" t="s">
        <v>2439</v>
      </c>
      <c r="AU138" s="422" t="s">
        <v>2336</v>
      </c>
      <c r="AV138" s="422" t="s">
        <v>2336</v>
      </c>
      <c r="AW138" s="422" t="s">
        <v>2371</v>
      </c>
      <c r="AX138" s="422" t="s">
        <v>2427</v>
      </c>
      <c r="AY138" s="422" t="s">
        <v>2428</v>
      </c>
    </row>
    <row r="139" spans="2:65" s="353" customFormat="1" ht="39" customHeight="1">
      <c r="B139" s="354"/>
      <c r="C139" s="409" t="s">
        <v>2714</v>
      </c>
      <c r="D139" s="409" t="s">
        <v>2429</v>
      </c>
      <c r="E139" s="410" t="s">
        <v>2715</v>
      </c>
      <c r="F139" s="907" t="s">
        <v>2716</v>
      </c>
      <c r="G139" s="908"/>
      <c r="H139" s="908"/>
      <c r="I139" s="908"/>
      <c r="J139" s="412" t="s">
        <v>2432</v>
      </c>
      <c r="K139" s="413">
        <v>7.779</v>
      </c>
      <c r="L139" s="909">
        <v>0</v>
      </c>
      <c r="M139" s="908"/>
      <c r="N139" s="909">
        <f>ROUND($L$139*$K$139,2)</f>
        <v>0</v>
      </c>
      <c r="O139" s="908"/>
      <c r="P139" s="908"/>
      <c r="Q139" s="908"/>
      <c r="R139" s="411" t="s">
        <v>2433</v>
      </c>
      <c r="S139" s="354"/>
      <c r="T139" s="414"/>
      <c r="U139" s="415" t="s">
        <v>2358</v>
      </c>
      <c r="X139" s="416">
        <v>0</v>
      </c>
      <c r="Y139" s="416">
        <f>$X$139*$K$139</f>
        <v>0</v>
      </c>
      <c r="Z139" s="416">
        <v>0</v>
      </c>
      <c r="AA139" s="417">
        <f>$Z$139*$K$139</f>
        <v>0</v>
      </c>
      <c r="AR139" s="360" t="s">
        <v>2434</v>
      </c>
      <c r="AT139" s="360" t="s">
        <v>2429</v>
      </c>
      <c r="AU139" s="360" t="s">
        <v>2336</v>
      </c>
      <c r="AY139" s="353" t="s">
        <v>2428</v>
      </c>
      <c r="BE139" s="418">
        <f>IF($U$139="základní",$N$139,0)</f>
        <v>0</v>
      </c>
      <c r="BF139" s="418">
        <f>IF($U$139="snížená",$N$139,0)</f>
        <v>0</v>
      </c>
      <c r="BG139" s="418">
        <f>IF($U$139="zákl. přenesená",$N$139,0)</f>
        <v>0</v>
      </c>
      <c r="BH139" s="418">
        <f>IF($U$139="sníž. přenesená",$N$139,0)</f>
        <v>0</v>
      </c>
      <c r="BI139" s="418">
        <f>IF($U$139="nulová",$N$139,0)</f>
        <v>0</v>
      </c>
      <c r="BJ139" s="360" t="s">
        <v>2426</v>
      </c>
      <c r="BK139" s="418">
        <f>ROUND($L$139*$K$139,2)</f>
        <v>0</v>
      </c>
      <c r="BL139" s="360" t="s">
        <v>2434</v>
      </c>
      <c r="BM139" s="360" t="s">
        <v>2717</v>
      </c>
    </row>
    <row r="140" spans="2:47" s="353" customFormat="1" ht="27" customHeight="1">
      <c r="B140" s="354"/>
      <c r="F140" s="912" t="s">
        <v>2718</v>
      </c>
      <c r="G140" s="873"/>
      <c r="H140" s="873"/>
      <c r="I140" s="873"/>
      <c r="J140" s="873"/>
      <c r="K140" s="873"/>
      <c r="L140" s="873"/>
      <c r="M140" s="873"/>
      <c r="N140" s="873"/>
      <c r="O140" s="873"/>
      <c r="P140" s="873"/>
      <c r="Q140" s="873"/>
      <c r="R140" s="873"/>
      <c r="S140" s="354"/>
      <c r="T140" s="419"/>
      <c r="AA140" s="420"/>
      <c r="AT140" s="353" t="s">
        <v>2437</v>
      </c>
      <c r="AU140" s="353" t="s">
        <v>2336</v>
      </c>
    </row>
    <row r="141" spans="2:65" s="353" customFormat="1" ht="15.75" customHeight="1">
      <c r="B141" s="354"/>
      <c r="C141" s="437" t="s">
        <v>2719</v>
      </c>
      <c r="D141" s="437" t="s">
        <v>2462</v>
      </c>
      <c r="E141" s="438" t="s">
        <v>2720</v>
      </c>
      <c r="F141" s="915" t="s">
        <v>2721</v>
      </c>
      <c r="G141" s="914"/>
      <c r="H141" s="914"/>
      <c r="I141" s="914"/>
      <c r="J141" s="439" t="s">
        <v>2722</v>
      </c>
      <c r="K141" s="440">
        <v>19.8</v>
      </c>
      <c r="L141" s="913">
        <v>0</v>
      </c>
      <c r="M141" s="914"/>
      <c r="N141" s="913">
        <f>ROUND($L$141*$K$141,2)</f>
        <v>0</v>
      </c>
      <c r="O141" s="908"/>
      <c r="P141" s="908"/>
      <c r="Q141" s="908"/>
      <c r="R141" s="411" t="s">
        <v>2433</v>
      </c>
      <c r="S141" s="354"/>
      <c r="T141" s="414"/>
      <c r="U141" s="415" t="s">
        <v>2358</v>
      </c>
      <c r="X141" s="416">
        <v>1</v>
      </c>
      <c r="Y141" s="416">
        <f>$X$141*$K$141</f>
        <v>19.8</v>
      </c>
      <c r="Z141" s="416">
        <v>0</v>
      </c>
      <c r="AA141" s="417">
        <f>$Z$141*$K$141</f>
        <v>0</v>
      </c>
      <c r="AR141" s="360" t="s">
        <v>2465</v>
      </c>
      <c r="AT141" s="360" t="s">
        <v>2462</v>
      </c>
      <c r="AU141" s="360" t="s">
        <v>2336</v>
      </c>
      <c r="AY141" s="353" t="s">
        <v>2428</v>
      </c>
      <c r="BE141" s="418">
        <f>IF($U$141="základní",$N$141,0)</f>
        <v>0</v>
      </c>
      <c r="BF141" s="418">
        <f>IF($U$141="snížená",$N$141,0)</f>
        <v>0</v>
      </c>
      <c r="BG141" s="418">
        <f>IF($U$141="zákl. přenesená",$N$141,0)</f>
        <v>0</v>
      </c>
      <c r="BH141" s="418">
        <f>IF($U$141="sníž. přenesená",$N$141,0)</f>
        <v>0</v>
      </c>
      <c r="BI141" s="418">
        <f>IF($U$141="nulová",$N$141,0)</f>
        <v>0</v>
      </c>
      <c r="BJ141" s="360" t="s">
        <v>2426</v>
      </c>
      <c r="BK141" s="418">
        <f>ROUND($L$141*$K$141,2)</f>
        <v>0</v>
      </c>
      <c r="BL141" s="360" t="s">
        <v>2434</v>
      </c>
      <c r="BM141" s="360" t="s">
        <v>2723</v>
      </c>
    </row>
    <row r="142" spans="2:51" s="353" customFormat="1" ht="15.75" customHeight="1">
      <c r="B142" s="421"/>
      <c r="E142" s="423"/>
      <c r="F142" s="899" t="s">
        <v>2724</v>
      </c>
      <c r="G142" s="900"/>
      <c r="H142" s="900"/>
      <c r="I142" s="900"/>
      <c r="K142" s="424">
        <v>9.9</v>
      </c>
      <c r="S142" s="421"/>
      <c r="T142" s="425"/>
      <c r="AA142" s="426"/>
      <c r="AT142" s="422" t="s">
        <v>2439</v>
      </c>
      <c r="AU142" s="422" t="s">
        <v>2336</v>
      </c>
      <c r="AV142" s="422" t="s">
        <v>2336</v>
      </c>
      <c r="AW142" s="422" t="s">
        <v>2371</v>
      </c>
      <c r="AX142" s="422" t="s">
        <v>2426</v>
      </c>
      <c r="AY142" s="422" t="s">
        <v>2428</v>
      </c>
    </row>
    <row r="143" spans="2:51" s="353" customFormat="1" ht="15.75" customHeight="1">
      <c r="B143" s="421"/>
      <c r="F143" s="899" t="s">
        <v>2725</v>
      </c>
      <c r="G143" s="900"/>
      <c r="H143" s="900"/>
      <c r="I143" s="900"/>
      <c r="K143" s="424">
        <v>19.8</v>
      </c>
      <c r="S143" s="421"/>
      <c r="T143" s="425"/>
      <c r="AA143" s="426"/>
      <c r="AT143" s="422" t="s">
        <v>2439</v>
      </c>
      <c r="AU143" s="422" t="s">
        <v>2336</v>
      </c>
      <c r="AV143" s="422" t="s">
        <v>2336</v>
      </c>
      <c r="AW143" s="422" t="s">
        <v>2427</v>
      </c>
      <c r="AX143" s="422" t="s">
        <v>2426</v>
      </c>
      <c r="AY143" s="422" t="s">
        <v>2428</v>
      </c>
    </row>
    <row r="144" spans="2:65" s="353" customFormat="1" ht="27" customHeight="1">
      <c r="B144" s="354"/>
      <c r="C144" s="409" t="s">
        <v>2726</v>
      </c>
      <c r="D144" s="409" t="s">
        <v>2429</v>
      </c>
      <c r="E144" s="410" t="s">
        <v>2727</v>
      </c>
      <c r="F144" s="907" t="s">
        <v>2728</v>
      </c>
      <c r="G144" s="908"/>
      <c r="H144" s="908"/>
      <c r="I144" s="908"/>
      <c r="J144" s="412" t="s">
        <v>2432</v>
      </c>
      <c r="K144" s="413">
        <v>25.951</v>
      </c>
      <c r="L144" s="909">
        <v>0</v>
      </c>
      <c r="M144" s="908"/>
      <c r="N144" s="909">
        <f>ROUND($L$144*$K$144,2)</f>
        <v>0</v>
      </c>
      <c r="O144" s="908"/>
      <c r="P144" s="908"/>
      <c r="Q144" s="908"/>
      <c r="R144" s="411" t="s">
        <v>2433</v>
      </c>
      <c r="S144" s="354"/>
      <c r="T144" s="414"/>
      <c r="U144" s="415" t="s">
        <v>2358</v>
      </c>
      <c r="X144" s="416">
        <v>0</v>
      </c>
      <c r="Y144" s="416">
        <f>$X$144*$K$144</f>
        <v>0</v>
      </c>
      <c r="Z144" s="416">
        <v>0</v>
      </c>
      <c r="AA144" s="417">
        <f>$Z$144*$K$144</f>
        <v>0</v>
      </c>
      <c r="AR144" s="360" t="s">
        <v>2434</v>
      </c>
      <c r="AT144" s="360" t="s">
        <v>2429</v>
      </c>
      <c r="AU144" s="360" t="s">
        <v>2336</v>
      </c>
      <c r="AY144" s="353" t="s">
        <v>2428</v>
      </c>
      <c r="BE144" s="418">
        <f>IF($U$144="základní",$N$144,0)</f>
        <v>0</v>
      </c>
      <c r="BF144" s="418">
        <f>IF($U$144="snížená",$N$144,0)</f>
        <v>0</v>
      </c>
      <c r="BG144" s="418">
        <f>IF($U$144="zákl. přenesená",$N$144,0)</f>
        <v>0</v>
      </c>
      <c r="BH144" s="418">
        <f>IF($U$144="sníž. přenesená",$N$144,0)</f>
        <v>0</v>
      </c>
      <c r="BI144" s="418">
        <f>IF($U$144="nulová",$N$144,0)</f>
        <v>0</v>
      </c>
      <c r="BJ144" s="360" t="s">
        <v>2426</v>
      </c>
      <c r="BK144" s="418">
        <f>ROUND($L$144*$K$144,2)</f>
        <v>0</v>
      </c>
      <c r="BL144" s="360" t="s">
        <v>2434</v>
      </c>
      <c r="BM144" s="360" t="s">
        <v>2729</v>
      </c>
    </row>
    <row r="145" spans="2:47" s="353" customFormat="1" ht="27" customHeight="1">
      <c r="B145" s="354"/>
      <c r="F145" s="912" t="s">
        <v>2730</v>
      </c>
      <c r="G145" s="873"/>
      <c r="H145" s="873"/>
      <c r="I145" s="873"/>
      <c r="J145" s="873"/>
      <c r="K145" s="873"/>
      <c r="L145" s="873"/>
      <c r="M145" s="873"/>
      <c r="N145" s="873"/>
      <c r="O145" s="873"/>
      <c r="P145" s="873"/>
      <c r="Q145" s="873"/>
      <c r="R145" s="873"/>
      <c r="S145" s="354"/>
      <c r="T145" s="419"/>
      <c r="AA145" s="420"/>
      <c r="AT145" s="353" t="s">
        <v>2437</v>
      </c>
      <c r="AU145" s="353" t="s">
        <v>2336</v>
      </c>
    </row>
    <row r="146" spans="2:65" s="353" customFormat="1" ht="27" customHeight="1">
      <c r="B146" s="354"/>
      <c r="C146" s="409" t="s">
        <v>2731</v>
      </c>
      <c r="D146" s="409" t="s">
        <v>2429</v>
      </c>
      <c r="E146" s="410" t="s">
        <v>2732</v>
      </c>
      <c r="F146" s="907" t="s">
        <v>2733</v>
      </c>
      <c r="G146" s="908"/>
      <c r="H146" s="908"/>
      <c r="I146" s="908"/>
      <c r="J146" s="412" t="s">
        <v>2432</v>
      </c>
      <c r="K146" s="413">
        <v>155.706</v>
      </c>
      <c r="L146" s="909">
        <v>0</v>
      </c>
      <c r="M146" s="908"/>
      <c r="N146" s="909">
        <f>ROUND($L$146*$K$146,2)</f>
        <v>0</v>
      </c>
      <c r="O146" s="908"/>
      <c r="P146" s="908"/>
      <c r="Q146" s="908"/>
      <c r="R146" s="411" t="s">
        <v>2433</v>
      </c>
      <c r="S146" s="354"/>
      <c r="T146" s="414"/>
      <c r="U146" s="415" t="s">
        <v>2358</v>
      </c>
      <c r="X146" s="416">
        <v>0</v>
      </c>
      <c r="Y146" s="416">
        <f>$X$146*$K$146</f>
        <v>0</v>
      </c>
      <c r="Z146" s="416">
        <v>0</v>
      </c>
      <c r="AA146" s="417">
        <f>$Z$146*$K$146</f>
        <v>0</v>
      </c>
      <c r="AR146" s="360" t="s">
        <v>2434</v>
      </c>
      <c r="AT146" s="360" t="s">
        <v>2429</v>
      </c>
      <c r="AU146" s="360" t="s">
        <v>2336</v>
      </c>
      <c r="AY146" s="353" t="s">
        <v>2428</v>
      </c>
      <c r="BE146" s="418">
        <f>IF($U$146="základní",$N$146,0)</f>
        <v>0</v>
      </c>
      <c r="BF146" s="418">
        <f>IF($U$146="snížená",$N$146,0)</f>
        <v>0</v>
      </c>
      <c r="BG146" s="418">
        <f>IF($U$146="zákl. přenesená",$N$146,0)</f>
        <v>0</v>
      </c>
      <c r="BH146" s="418">
        <f>IF($U$146="sníž. přenesená",$N$146,0)</f>
        <v>0</v>
      </c>
      <c r="BI146" s="418">
        <f>IF($U$146="nulová",$N$146,0)</f>
        <v>0</v>
      </c>
      <c r="BJ146" s="360" t="s">
        <v>2426</v>
      </c>
      <c r="BK146" s="418">
        <f>ROUND($L$146*$K$146,2)</f>
        <v>0</v>
      </c>
      <c r="BL146" s="360" t="s">
        <v>2434</v>
      </c>
      <c r="BM146" s="360" t="s">
        <v>2734</v>
      </c>
    </row>
    <row r="147" spans="2:47" s="353" customFormat="1" ht="27" customHeight="1">
      <c r="B147" s="354"/>
      <c r="F147" s="912" t="s">
        <v>2735</v>
      </c>
      <c r="G147" s="873"/>
      <c r="H147" s="873"/>
      <c r="I147" s="873"/>
      <c r="J147" s="873"/>
      <c r="K147" s="873"/>
      <c r="L147" s="873"/>
      <c r="M147" s="873"/>
      <c r="N147" s="873"/>
      <c r="O147" s="873"/>
      <c r="P147" s="873"/>
      <c r="Q147" s="873"/>
      <c r="R147" s="873"/>
      <c r="S147" s="354"/>
      <c r="T147" s="419"/>
      <c r="AA147" s="420"/>
      <c r="AT147" s="353" t="s">
        <v>2437</v>
      </c>
      <c r="AU147" s="353" t="s">
        <v>2336</v>
      </c>
    </row>
    <row r="148" spans="2:51" s="353" customFormat="1" ht="15.75" customHeight="1">
      <c r="B148" s="421"/>
      <c r="F148" s="899" t="s">
        <v>2736</v>
      </c>
      <c r="G148" s="900"/>
      <c r="H148" s="900"/>
      <c r="I148" s="900"/>
      <c r="K148" s="424">
        <v>155.706</v>
      </c>
      <c r="S148" s="421"/>
      <c r="T148" s="425"/>
      <c r="AA148" s="426"/>
      <c r="AT148" s="422" t="s">
        <v>2439</v>
      </c>
      <c r="AU148" s="422" t="s">
        <v>2336</v>
      </c>
      <c r="AV148" s="422" t="s">
        <v>2336</v>
      </c>
      <c r="AW148" s="422" t="s">
        <v>2427</v>
      </c>
      <c r="AX148" s="422" t="s">
        <v>2426</v>
      </c>
      <c r="AY148" s="422" t="s">
        <v>2428</v>
      </c>
    </row>
    <row r="149" spans="2:65" s="353" customFormat="1" ht="15.75" customHeight="1">
      <c r="B149" s="354"/>
      <c r="C149" s="409" t="s">
        <v>2737</v>
      </c>
      <c r="D149" s="409" t="s">
        <v>2429</v>
      </c>
      <c r="E149" s="410" t="s">
        <v>2738</v>
      </c>
      <c r="F149" s="907" t="s">
        <v>2739</v>
      </c>
      <c r="G149" s="908"/>
      <c r="H149" s="908"/>
      <c r="I149" s="908"/>
      <c r="J149" s="412" t="s">
        <v>2432</v>
      </c>
      <c r="K149" s="413">
        <v>25.951</v>
      </c>
      <c r="L149" s="909">
        <v>0</v>
      </c>
      <c r="M149" s="908"/>
      <c r="N149" s="909">
        <f>ROUND($L$149*$K$149,2)</f>
        <v>0</v>
      </c>
      <c r="O149" s="908"/>
      <c r="P149" s="908"/>
      <c r="Q149" s="908"/>
      <c r="R149" s="411" t="s">
        <v>2433</v>
      </c>
      <c r="S149" s="354"/>
      <c r="T149" s="414"/>
      <c r="U149" s="415" t="s">
        <v>2358</v>
      </c>
      <c r="X149" s="416">
        <v>0</v>
      </c>
      <c r="Y149" s="416">
        <f>$X$149*$K$149</f>
        <v>0</v>
      </c>
      <c r="Z149" s="416">
        <v>0</v>
      </c>
      <c r="AA149" s="417">
        <f>$Z$149*$K$149</f>
        <v>0</v>
      </c>
      <c r="AR149" s="360" t="s">
        <v>2434</v>
      </c>
      <c r="AT149" s="360" t="s">
        <v>2429</v>
      </c>
      <c r="AU149" s="360" t="s">
        <v>2336</v>
      </c>
      <c r="AY149" s="353" t="s">
        <v>2428</v>
      </c>
      <c r="BE149" s="418">
        <f>IF($U$149="základní",$N$149,0)</f>
        <v>0</v>
      </c>
      <c r="BF149" s="418">
        <f>IF($U$149="snížená",$N$149,0)</f>
        <v>0</v>
      </c>
      <c r="BG149" s="418">
        <f>IF($U$149="zákl. přenesená",$N$149,0)</f>
        <v>0</v>
      </c>
      <c r="BH149" s="418">
        <f>IF($U$149="sníž. přenesená",$N$149,0)</f>
        <v>0</v>
      </c>
      <c r="BI149" s="418">
        <f>IF($U$149="nulová",$N$149,0)</f>
        <v>0</v>
      </c>
      <c r="BJ149" s="360" t="s">
        <v>2426</v>
      </c>
      <c r="BK149" s="418">
        <f>ROUND($L$149*$K$149,2)</f>
        <v>0</v>
      </c>
      <c r="BL149" s="360" t="s">
        <v>2434</v>
      </c>
      <c r="BM149" s="360" t="s">
        <v>2740</v>
      </c>
    </row>
    <row r="150" spans="2:47" s="353" customFormat="1" ht="16.5" customHeight="1">
      <c r="B150" s="354"/>
      <c r="F150" s="912" t="s">
        <v>2741</v>
      </c>
      <c r="G150" s="873"/>
      <c r="H150" s="873"/>
      <c r="I150" s="873"/>
      <c r="J150" s="873"/>
      <c r="K150" s="873"/>
      <c r="L150" s="873"/>
      <c r="M150" s="873"/>
      <c r="N150" s="873"/>
      <c r="O150" s="873"/>
      <c r="P150" s="873"/>
      <c r="Q150" s="873"/>
      <c r="R150" s="873"/>
      <c r="S150" s="354"/>
      <c r="T150" s="419"/>
      <c r="AA150" s="420"/>
      <c r="AT150" s="353" t="s">
        <v>2437</v>
      </c>
      <c r="AU150" s="353" t="s">
        <v>2336</v>
      </c>
    </row>
    <row r="151" spans="2:65" s="353" customFormat="1" ht="27" customHeight="1">
      <c r="B151" s="354"/>
      <c r="C151" s="409" t="s">
        <v>2742</v>
      </c>
      <c r="D151" s="409" t="s">
        <v>2429</v>
      </c>
      <c r="E151" s="410" t="s">
        <v>2743</v>
      </c>
      <c r="F151" s="907" t="s">
        <v>2744</v>
      </c>
      <c r="G151" s="908"/>
      <c r="H151" s="908"/>
      <c r="I151" s="908"/>
      <c r="J151" s="412" t="s">
        <v>2432</v>
      </c>
      <c r="K151" s="413">
        <v>38.745</v>
      </c>
      <c r="L151" s="909">
        <v>0</v>
      </c>
      <c r="M151" s="908"/>
      <c r="N151" s="909">
        <f>ROUND($L$151*$K$151,2)</f>
        <v>0</v>
      </c>
      <c r="O151" s="908"/>
      <c r="P151" s="908"/>
      <c r="Q151" s="908"/>
      <c r="R151" s="411" t="s">
        <v>2433</v>
      </c>
      <c r="S151" s="354"/>
      <c r="T151" s="414"/>
      <c r="U151" s="415" t="s">
        <v>2358</v>
      </c>
      <c r="X151" s="416">
        <v>0</v>
      </c>
      <c r="Y151" s="416">
        <f>$X$151*$K$151</f>
        <v>0</v>
      </c>
      <c r="Z151" s="416">
        <v>0</v>
      </c>
      <c r="AA151" s="417">
        <f>$Z$151*$K$151</f>
        <v>0</v>
      </c>
      <c r="AR151" s="360" t="s">
        <v>2434</v>
      </c>
      <c r="AT151" s="360" t="s">
        <v>2429</v>
      </c>
      <c r="AU151" s="360" t="s">
        <v>2336</v>
      </c>
      <c r="AY151" s="353" t="s">
        <v>2428</v>
      </c>
      <c r="BE151" s="418">
        <f>IF($U$151="základní",$N$151,0)</f>
        <v>0</v>
      </c>
      <c r="BF151" s="418">
        <f>IF($U$151="snížená",$N$151,0)</f>
        <v>0</v>
      </c>
      <c r="BG151" s="418">
        <f>IF($U$151="zákl. přenesená",$N$151,0)</f>
        <v>0</v>
      </c>
      <c r="BH151" s="418">
        <f>IF($U$151="sníž. přenesená",$N$151,0)</f>
        <v>0</v>
      </c>
      <c r="BI151" s="418">
        <f>IF($U$151="nulová",$N$151,0)</f>
        <v>0</v>
      </c>
      <c r="BJ151" s="360" t="s">
        <v>2426</v>
      </c>
      <c r="BK151" s="418">
        <f>ROUND($L$151*$K$151,2)</f>
        <v>0</v>
      </c>
      <c r="BL151" s="360" t="s">
        <v>2434</v>
      </c>
      <c r="BM151" s="360" t="s">
        <v>2745</v>
      </c>
    </row>
    <row r="152" spans="2:47" s="353" customFormat="1" ht="27" customHeight="1">
      <c r="B152" s="354"/>
      <c r="F152" s="912" t="s">
        <v>2746</v>
      </c>
      <c r="G152" s="873"/>
      <c r="H152" s="873"/>
      <c r="I152" s="873"/>
      <c r="J152" s="873"/>
      <c r="K152" s="873"/>
      <c r="L152" s="873"/>
      <c r="M152" s="873"/>
      <c r="N152" s="873"/>
      <c r="O152" s="873"/>
      <c r="P152" s="873"/>
      <c r="Q152" s="873"/>
      <c r="R152" s="873"/>
      <c r="S152" s="354"/>
      <c r="T152" s="419"/>
      <c r="AA152" s="420"/>
      <c r="AT152" s="353" t="s">
        <v>2437</v>
      </c>
      <c r="AU152" s="353" t="s">
        <v>2336</v>
      </c>
    </row>
    <row r="153" spans="2:51" s="353" customFormat="1" ht="15.75" customHeight="1">
      <c r="B153" s="427"/>
      <c r="E153" s="428"/>
      <c r="F153" s="905" t="s">
        <v>2747</v>
      </c>
      <c r="G153" s="906"/>
      <c r="H153" s="906"/>
      <c r="I153" s="906"/>
      <c r="K153" s="428"/>
      <c r="S153" s="427"/>
      <c r="T153" s="430"/>
      <c r="AA153" s="431"/>
      <c r="AT153" s="428" t="s">
        <v>2439</v>
      </c>
      <c r="AU153" s="428" t="s">
        <v>2336</v>
      </c>
      <c r="AV153" s="428" t="s">
        <v>2426</v>
      </c>
      <c r="AW153" s="428" t="s">
        <v>2371</v>
      </c>
      <c r="AX153" s="428" t="s">
        <v>2427</v>
      </c>
      <c r="AY153" s="428" t="s">
        <v>2428</v>
      </c>
    </row>
    <row r="154" spans="2:51" s="353" customFormat="1" ht="15.75" customHeight="1">
      <c r="B154" s="421"/>
      <c r="E154" s="422"/>
      <c r="F154" s="899" t="s">
        <v>2748</v>
      </c>
      <c r="G154" s="900"/>
      <c r="H154" s="900"/>
      <c r="I154" s="900"/>
      <c r="K154" s="424">
        <v>38.745</v>
      </c>
      <c r="S154" s="421"/>
      <c r="T154" s="425"/>
      <c r="AA154" s="426"/>
      <c r="AT154" s="422" t="s">
        <v>2439</v>
      </c>
      <c r="AU154" s="422" t="s">
        <v>2336</v>
      </c>
      <c r="AV154" s="422" t="s">
        <v>2336</v>
      </c>
      <c r="AW154" s="422" t="s">
        <v>2371</v>
      </c>
      <c r="AX154" s="422" t="s">
        <v>2426</v>
      </c>
      <c r="AY154" s="422" t="s">
        <v>2428</v>
      </c>
    </row>
    <row r="155" spans="2:65" s="353" customFormat="1" ht="15.75" customHeight="1">
      <c r="B155" s="354"/>
      <c r="C155" s="409" t="s">
        <v>2749</v>
      </c>
      <c r="D155" s="409" t="s">
        <v>2429</v>
      </c>
      <c r="E155" s="410" t="s">
        <v>2750</v>
      </c>
      <c r="F155" s="907" t="s">
        <v>2751</v>
      </c>
      <c r="G155" s="908"/>
      <c r="H155" s="908"/>
      <c r="I155" s="908"/>
      <c r="J155" s="412" t="s">
        <v>2432</v>
      </c>
      <c r="K155" s="413">
        <v>61.257</v>
      </c>
      <c r="L155" s="909">
        <v>0</v>
      </c>
      <c r="M155" s="908"/>
      <c r="N155" s="909">
        <f>ROUND($L$155*$K$155,2)</f>
        <v>0</v>
      </c>
      <c r="O155" s="908"/>
      <c r="P155" s="908"/>
      <c r="Q155" s="908"/>
      <c r="R155" s="411" t="s">
        <v>2433</v>
      </c>
      <c r="S155" s="354"/>
      <c r="T155" s="414"/>
      <c r="U155" s="415" t="s">
        <v>2358</v>
      </c>
      <c r="X155" s="416">
        <v>0</v>
      </c>
      <c r="Y155" s="416">
        <f>$X$155*$K$155</f>
        <v>0</v>
      </c>
      <c r="Z155" s="416">
        <v>0</v>
      </c>
      <c r="AA155" s="417">
        <f>$Z$155*$K$155</f>
        <v>0</v>
      </c>
      <c r="AR155" s="360" t="s">
        <v>2434</v>
      </c>
      <c r="AT155" s="360" t="s">
        <v>2429</v>
      </c>
      <c r="AU155" s="360" t="s">
        <v>2336</v>
      </c>
      <c r="AY155" s="353" t="s">
        <v>2428</v>
      </c>
      <c r="BE155" s="418">
        <f>IF($U$155="základní",$N$155,0)</f>
        <v>0</v>
      </c>
      <c r="BF155" s="418">
        <f>IF($U$155="snížená",$N$155,0)</f>
        <v>0</v>
      </c>
      <c r="BG155" s="418">
        <f>IF($U$155="zákl. přenesená",$N$155,0)</f>
        <v>0</v>
      </c>
      <c r="BH155" s="418">
        <f>IF($U$155="sníž. přenesená",$N$155,0)</f>
        <v>0</v>
      </c>
      <c r="BI155" s="418">
        <f>IF($U$155="nulová",$N$155,0)</f>
        <v>0</v>
      </c>
      <c r="BJ155" s="360" t="s">
        <v>2426</v>
      </c>
      <c r="BK155" s="418">
        <f>ROUND($L$155*$K$155,2)</f>
        <v>0</v>
      </c>
      <c r="BL155" s="360" t="s">
        <v>2434</v>
      </c>
      <c r="BM155" s="360" t="s">
        <v>2752</v>
      </c>
    </row>
    <row r="156" spans="2:47" s="353" customFormat="1" ht="16.5" customHeight="1">
      <c r="B156" s="354"/>
      <c r="F156" s="912" t="s">
        <v>2751</v>
      </c>
      <c r="G156" s="873"/>
      <c r="H156" s="873"/>
      <c r="I156" s="873"/>
      <c r="J156" s="873"/>
      <c r="K156" s="873"/>
      <c r="L156" s="873"/>
      <c r="M156" s="873"/>
      <c r="N156" s="873"/>
      <c r="O156" s="873"/>
      <c r="P156" s="873"/>
      <c r="Q156" s="873"/>
      <c r="R156" s="873"/>
      <c r="S156" s="354"/>
      <c r="T156" s="419"/>
      <c r="AA156" s="420"/>
      <c r="AT156" s="353" t="s">
        <v>2437</v>
      </c>
      <c r="AU156" s="353" t="s">
        <v>2336</v>
      </c>
    </row>
    <row r="157" spans="2:65" s="353" customFormat="1" ht="27" customHeight="1">
      <c r="B157" s="354"/>
      <c r="C157" s="409" t="s">
        <v>2753</v>
      </c>
      <c r="D157" s="409" t="s">
        <v>2429</v>
      </c>
      <c r="E157" s="410" t="s">
        <v>2754</v>
      </c>
      <c r="F157" s="907" t="s">
        <v>2755</v>
      </c>
      <c r="G157" s="908"/>
      <c r="H157" s="908"/>
      <c r="I157" s="908"/>
      <c r="J157" s="412" t="s">
        <v>2722</v>
      </c>
      <c r="K157" s="413">
        <v>61.92</v>
      </c>
      <c r="L157" s="909">
        <v>0</v>
      </c>
      <c r="M157" s="908"/>
      <c r="N157" s="909">
        <f>ROUND($L$157*$K$157,2)</f>
        <v>0</v>
      </c>
      <c r="O157" s="908"/>
      <c r="P157" s="908"/>
      <c r="Q157" s="908"/>
      <c r="R157" s="411" t="s">
        <v>2433</v>
      </c>
      <c r="S157" s="354"/>
      <c r="T157" s="414"/>
      <c r="U157" s="415" t="s">
        <v>2358</v>
      </c>
      <c r="X157" s="416">
        <v>0</v>
      </c>
      <c r="Y157" s="416">
        <f>$X$157*$K$157</f>
        <v>0</v>
      </c>
      <c r="Z157" s="416">
        <v>0</v>
      </c>
      <c r="AA157" s="417">
        <f>$Z$157*$K$157</f>
        <v>0</v>
      </c>
      <c r="AR157" s="360" t="s">
        <v>2434</v>
      </c>
      <c r="AT157" s="360" t="s">
        <v>2429</v>
      </c>
      <c r="AU157" s="360" t="s">
        <v>2336</v>
      </c>
      <c r="AY157" s="353" t="s">
        <v>2428</v>
      </c>
      <c r="BE157" s="418">
        <f>IF($U$157="základní",$N$157,0)</f>
        <v>0</v>
      </c>
      <c r="BF157" s="418">
        <f>IF($U$157="snížená",$N$157,0)</f>
        <v>0</v>
      </c>
      <c r="BG157" s="418">
        <f>IF($U$157="zákl. přenesená",$N$157,0)</f>
        <v>0</v>
      </c>
      <c r="BH157" s="418">
        <f>IF($U$157="sníž. přenesená",$N$157,0)</f>
        <v>0</v>
      </c>
      <c r="BI157" s="418">
        <f>IF($U$157="nulová",$N$157,0)</f>
        <v>0</v>
      </c>
      <c r="BJ157" s="360" t="s">
        <v>2426</v>
      </c>
      <c r="BK157" s="418">
        <f>ROUND($L$157*$K$157,2)</f>
        <v>0</v>
      </c>
      <c r="BL157" s="360" t="s">
        <v>2434</v>
      </c>
      <c r="BM157" s="360" t="s">
        <v>2756</v>
      </c>
    </row>
    <row r="158" spans="2:47" s="353" customFormat="1" ht="16.5" customHeight="1">
      <c r="B158" s="354"/>
      <c r="F158" s="912" t="s">
        <v>2757</v>
      </c>
      <c r="G158" s="873"/>
      <c r="H158" s="873"/>
      <c r="I158" s="873"/>
      <c r="J158" s="873"/>
      <c r="K158" s="873"/>
      <c r="L158" s="873"/>
      <c r="M158" s="873"/>
      <c r="N158" s="873"/>
      <c r="O158" s="873"/>
      <c r="P158" s="873"/>
      <c r="Q158" s="873"/>
      <c r="R158" s="873"/>
      <c r="S158" s="354"/>
      <c r="T158" s="419"/>
      <c r="AA158" s="420"/>
      <c r="AT158" s="353" t="s">
        <v>2437</v>
      </c>
      <c r="AU158" s="353" t="s">
        <v>2336</v>
      </c>
    </row>
    <row r="159" spans="2:51" s="353" customFormat="1" ht="15.75" customHeight="1">
      <c r="B159" s="421"/>
      <c r="E159" s="422"/>
      <c r="F159" s="899" t="s">
        <v>2758</v>
      </c>
      <c r="G159" s="900"/>
      <c r="H159" s="900"/>
      <c r="I159" s="900"/>
      <c r="K159" s="424">
        <v>61.92</v>
      </c>
      <c r="S159" s="421"/>
      <c r="T159" s="425"/>
      <c r="AA159" s="426"/>
      <c r="AT159" s="422" t="s">
        <v>2439</v>
      </c>
      <c r="AU159" s="422" t="s">
        <v>2336</v>
      </c>
      <c r="AV159" s="422" t="s">
        <v>2336</v>
      </c>
      <c r="AW159" s="422" t="s">
        <v>2371</v>
      </c>
      <c r="AX159" s="422" t="s">
        <v>2426</v>
      </c>
      <c r="AY159" s="422" t="s">
        <v>2428</v>
      </c>
    </row>
    <row r="160" spans="2:63" s="401" customFormat="1" ht="30.75" customHeight="1">
      <c r="B160" s="400"/>
      <c r="D160" s="408" t="s">
        <v>2374</v>
      </c>
      <c r="N160" s="911">
        <f>$BK$160</f>
        <v>0</v>
      </c>
      <c r="O160" s="904"/>
      <c r="P160" s="904"/>
      <c r="Q160" s="904"/>
      <c r="S160" s="400"/>
      <c r="T160" s="404"/>
      <c r="W160" s="405">
        <f>SUM($W$161:$W$230)</f>
        <v>0</v>
      </c>
      <c r="Y160" s="405">
        <f>SUM($Y$161:$Y$230)</f>
        <v>121.52876557266403</v>
      </c>
      <c r="AA160" s="406">
        <f>SUM($AA$161:$AA$230)</f>
        <v>18.688000000000002</v>
      </c>
      <c r="AR160" s="403" t="s">
        <v>2426</v>
      </c>
      <c r="AT160" s="403" t="s">
        <v>2425</v>
      </c>
      <c r="AU160" s="403" t="s">
        <v>2426</v>
      </c>
      <c r="AY160" s="403" t="s">
        <v>2428</v>
      </c>
      <c r="BK160" s="407">
        <f>SUM($BK$161:$BK$230)</f>
        <v>0</v>
      </c>
    </row>
    <row r="161" spans="2:65" s="353" customFormat="1" ht="27" customHeight="1">
      <c r="B161" s="354"/>
      <c r="C161" s="409" t="s">
        <v>2759</v>
      </c>
      <c r="D161" s="409" t="s">
        <v>2429</v>
      </c>
      <c r="E161" s="410" t="s">
        <v>2760</v>
      </c>
      <c r="F161" s="907" t="s">
        <v>2761</v>
      </c>
      <c r="G161" s="908"/>
      <c r="H161" s="908"/>
      <c r="I161" s="908"/>
      <c r="J161" s="412" t="s">
        <v>2432</v>
      </c>
      <c r="K161" s="413">
        <v>14.864</v>
      </c>
      <c r="L161" s="909">
        <v>0</v>
      </c>
      <c r="M161" s="908"/>
      <c r="N161" s="909">
        <f>ROUND($L$161*$K$161,2)</f>
        <v>0</v>
      </c>
      <c r="O161" s="908"/>
      <c r="P161" s="908"/>
      <c r="Q161" s="908"/>
      <c r="R161" s="411" t="s">
        <v>2433</v>
      </c>
      <c r="S161" s="354"/>
      <c r="T161" s="414"/>
      <c r="U161" s="415" t="s">
        <v>2358</v>
      </c>
      <c r="X161" s="416">
        <v>2.16</v>
      </c>
      <c r="Y161" s="416">
        <f>$X$161*$K$161</f>
        <v>32.10624000000001</v>
      </c>
      <c r="Z161" s="416">
        <v>0</v>
      </c>
      <c r="AA161" s="417">
        <f>$Z$161*$K$161</f>
        <v>0</v>
      </c>
      <c r="AR161" s="360" t="s">
        <v>2434</v>
      </c>
      <c r="AT161" s="360" t="s">
        <v>2429</v>
      </c>
      <c r="AU161" s="360" t="s">
        <v>2336</v>
      </c>
      <c r="AY161" s="353" t="s">
        <v>2428</v>
      </c>
      <c r="BE161" s="418">
        <f>IF($U$161="základní",$N$161,0)</f>
        <v>0</v>
      </c>
      <c r="BF161" s="418">
        <f>IF($U$161="snížená",$N$161,0)</f>
        <v>0</v>
      </c>
      <c r="BG161" s="418">
        <f>IF($U$161="zákl. přenesená",$N$161,0)</f>
        <v>0</v>
      </c>
      <c r="BH161" s="418">
        <f>IF($U$161="sníž. přenesená",$N$161,0)</f>
        <v>0</v>
      </c>
      <c r="BI161" s="418">
        <f>IF($U$161="nulová",$N$161,0)</f>
        <v>0</v>
      </c>
      <c r="BJ161" s="360" t="s">
        <v>2426</v>
      </c>
      <c r="BK161" s="418">
        <f>ROUND($L$161*$K$161,2)</f>
        <v>0</v>
      </c>
      <c r="BL161" s="360" t="s">
        <v>2434</v>
      </c>
      <c r="BM161" s="360" t="s">
        <v>2762</v>
      </c>
    </row>
    <row r="162" spans="2:47" s="353" customFormat="1" ht="16.5" customHeight="1">
      <c r="B162" s="354"/>
      <c r="F162" s="912" t="s">
        <v>2763</v>
      </c>
      <c r="G162" s="873"/>
      <c r="H162" s="873"/>
      <c r="I162" s="873"/>
      <c r="J162" s="873"/>
      <c r="K162" s="873"/>
      <c r="L162" s="873"/>
      <c r="M162" s="873"/>
      <c r="N162" s="873"/>
      <c r="O162" s="873"/>
      <c r="P162" s="873"/>
      <c r="Q162" s="873"/>
      <c r="R162" s="873"/>
      <c r="S162" s="354"/>
      <c r="T162" s="419"/>
      <c r="AA162" s="420"/>
      <c r="AT162" s="353" t="s">
        <v>2437</v>
      </c>
      <c r="AU162" s="353" t="s">
        <v>2336</v>
      </c>
    </row>
    <row r="163" spans="2:51" s="353" customFormat="1" ht="15.75" customHeight="1">
      <c r="B163" s="427"/>
      <c r="E163" s="428"/>
      <c r="F163" s="905" t="s">
        <v>2444</v>
      </c>
      <c r="G163" s="906"/>
      <c r="H163" s="906"/>
      <c r="I163" s="906"/>
      <c r="K163" s="428"/>
      <c r="S163" s="427"/>
      <c r="T163" s="430"/>
      <c r="AA163" s="431"/>
      <c r="AT163" s="428" t="s">
        <v>2439</v>
      </c>
      <c r="AU163" s="428" t="s">
        <v>2336</v>
      </c>
      <c r="AV163" s="428" t="s">
        <v>2426</v>
      </c>
      <c r="AW163" s="428" t="s">
        <v>2371</v>
      </c>
      <c r="AX163" s="428" t="s">
        <v>2427</v>
      </c>
      <c r="AY163" s="428" t="s">
        <v>2428</v>
      </c>
    </row>
    <row r="164" spans="2:51" s="353" customFormat="1" ht="27" customHeight="1">
      <c r="B164" s="421"/>
      <c r="E164" s="422"/>
      <c r="F164" s="899" t="s">
        <v>2764</v>
      </c>
      <c r="G164" s="900"/>
      <c r="H164" s="900"/>
      <c r="I164" s="900"/>
      <c r="K164" s="424">
        <v>9.771</v>
      </c>
      <c r="S164" s="421"/>
      <c r="T164" s="425"/>
      <c r="AA164" s="426"/>
      <c r="AT164" s="422" t="s">
        <v>2439</v>
      </c>
      <c r="AU164" s="422" t="s">
        <v>2336</v>
      </c>
      <c r="AV164" s="422" t="s">
        <v>2336</v>
      </c>
      <c r="AW164" s="422" t="s">
        <v>2371</v>
      </c>
      <c r="AX164" s="422" t="s">
        <v>2427</v>
      </c>
      <c r="AY164" s="422" t="s">
        <v>2428</v>
      </c>
    </row>
    <row r="165" spans="2:51" s="353" customFormat="1" ht="15.75" customHeight="1">
      <c r="B165" s="427"/>
      <c r="E165" s="428"/>
      <c r="F165" s="905" t="s">
        <v>2446</v>
      </c>
      <c r="G165" s="906"/>
      <c r="H165" s="906"/>
      <c r="I165" s="906"/>
      <c r="K165" s="428"/>
      <c r="S165" s="427"/>
      <c r="T165" s="430"/>
      <c r="AA165" s="431"/>
      <c r="AT165" s="428" t="s">
        <v>2439</v>
      </c>
      <c r="AU165" s="428" t="s">
        <v>2336</v>
      </c>
      <c r="AV165" s="428" t="s">
        <v>2426</v>
      </c>
      <c r="AW165" s="428" t="s">
        <v>2371</v>
      </c>
      <c r="AX165" s="428" t="s">
        <v>2427</v>
      </c>
      <c r="AY165" s="428" t="s">
        <v>2428</v>
      </c>
    </row>
    <row r="166" spans="2:51" s="353" customFormat="1" ht="15.75" customHeight="1">
      <c r="B166" s="421"/>
      <c r="E166" s="422"/>
      <c r="F166" s="899" t="s">
        <v>2765</v>
      </c>
      <c r="G166" s="900"/>
      <c r="H166" s="900"/>
      <c r="I166" s="900"/>
      <c r="K166" s="424">
        <v>2.393</v>
      </c>
      <c r="S166" s="421"/>
      <c r="T166" s="425"/>
      <c r="AA166" s="426"/>
      <c r="AT166" s="422" t="s">
        <v>2439</v>
      </c>
      <c r="AU166" s="422" t="s">
        <v>2336</v>
      </c>
      <c r="AV166" s="422" t="s">
        <v>2336</v>
      </c>
      <c r="AW166" s="422" t="s">
        <v>2371</v>
      </c>
      <c r="AX166" s="422" t="s">
        <v>2427</v>
      </c>
      <c r="AY166" s="422" t="s">
        <v>2428</v>
      </c>
    </row>
    <row r="167" spans="2:51" s="353" customFormat="1" ht="15.75" customHeight="1">
      <c r="B167" s="427"/>
      <c r="E167" s="428"/>
      <c r="F167" s="905" t="s">
        <v>2448</v>
      </c>
      <c r="G167" s="906"/>
      <c r="H167" s="906"/>
      <c r="I167" s="906"/>
      <c r="K167" s="428"/>
      <c r="S167" s="427"/>
      <c r="T167" s="430"/>
      <c r="AA167" s="431"/>
      <c r="AT167" s="428" t="s">
        <v>2439</v>
      </c>
      <c r="AU167" s="428" t="s">
        <v>2336</v>
      </c>
      <c r="AV167" s="428" t="s">
        <v>2426</v>
      </c>
      <c r="AW167" s="428" t="s">
        <v>2371</v>
      </c>
      <c r="AX167" s="428" t="s">
        <v>2427</v>
      </c>
      <c r="AY167" s="428" t="s">
        <v>2428</v>
      </c>
    </row>
    <row r="168" spans="2:51" s="353" customFormat="1" ht="15.75" customHeight="1">
      <c r="B168" s="421"/>
      <c r="E168" s="422"/>
      <c r="F168" s="899" t="s">
        <v>2766</v>
      </c>
      <c r="G168" s="900"/>
      <c r="H168" s="900"/>
      <c r="I168" s="900"/>
      <c r="K168" s="424">
        <v>2.7</v>
      </c>
      <c r="S168" s="421"/>
      <c r="T168" s="425"/>
      <c r="AA168" s="426"/>
      <c r="AT168" s="422" t="s">
        <v>2439</v>
      </c>
      <c r="AU168" s="422" t="s">
        <v>2336</v>
      </c>
      <c r="AV168" s="422" t="s">
        <v>2336</v>
      </c>
      <c r="AW168" s="422" t="s">
        <v>2371</v>
      </c>
      <c r="AX168" s="422" t="s">
        <v>2427</v>
      </c>
      <c r="AY168" s="422" t="s">
        <v>2428</v>
      </c>
    </row>
    <row r="169" spans="2:51" s="353" customFormat="1" ht="15.75" customHeight="1">
      <c r="B169" s="432"/>
      <c r="E169" s="433"/>
      <c r="F169" s="901" t="s">
        <v>2450</v>
      </c>
      <c r="G169" s="902"/>
      <c r="H169" s="902"/>
      <c r="I169" s="902"/>
      <c r="K169" s="434">
        <v>14.864</v>
      </c>
      <c r="S169" s="432"/>
      <c r="T169" s="435"/>
      <c r="AA169" s="436"/>
      <c r="AT169" s="433" t="s">
        <v>2439</v>
      </c>
      <c r="AU169" s="433" t="s">
        <v>2336</v>
      </c>
      <c r="AV169" s="433" t="s">
        <v>2434</v>
      </c>
      <c r="AW169" s="433" t="s">
        <v>2371</v>
      </c>
      <c r="AX169" s="433" t="s">
        <v>2426</v>
      </c>
      <c r="AY169" s="433" t="s">
        <v>2428</v>
      </c>
    </row>
    <row r="170" spans="2:65" s="353" customFormat="1" ht="15.75" customHeight="1">
      <c r="B170" s="354"/>
      <c r="C170" s="409" t="s">
        <v>2767</v>
      </c>
      <c r="D170" s="409" t="s">
        <v>2429</v>
      </c>
      <c r="E170" s="410" t="s">
        <v>2768</v>
      </c>
      <c r="F170" s="907" t="s">
        <v>2769</v>
      </c>
      <c r="G170" s="908"/>
      <c r="H170" s="908"/>
      <c r="I170" s="908"/>
      <c r="J170" s="412" t="s">
        <v>2770</v>
      </c>
      <c r="K170" s="413">
        <v>17</v>
      </c>
      <c r="L170" s="909">
        <v>0</v>
      </c>
      <c r="M170" s="908"/>
      <c r="N170" s="909">
        <f>ROUND($L$170*$K$170,2)</f>
        <v>0</v>
      </c>
      <c r="O170" s="908"/>
      <c r="P170" s="908"/>
      <c r="Q170" s="908"/>
      <c r="R170" s="411"/>
      <c r="S170" s="354"/>
      <c r="T170" s="414"/>
      <c r="U170" s="415" t="s">
        <v>2358</v>
      </c>
      <c r="X170" s="416">
        <v>0</v>
      </c>
      <c r="Y170" s="416">
        <f>$X$170*$K$170</f>
        <v>0</v>
      </c>
      <c r="Z170" s="416">
        <v>0</v>
      </c>
      <c r="AA170" s="417">
        <f>$Z$170*$K$170</f>
        <v>0</v>
      </c>
      <c r="AR170" s="360" t="s">
        <v>2434</v>
      </c>
      <c r="AT170" s="360" t="s">
        <v>2429</v>
      </c>
      <c r="AU170" s="360" t="s">
        <v>2336</v>
      </c>
      <c r="AY170" s="353" t="s">
        <v>2428</v>
      </c>
      <c r="BE170" s="418">
        <f>IF($U$170="základní",$N$170,0)</f>
        <v>0</v>
      </c>
      <c r="BF170" s="418">
        <f>IF($U$170="snížená",$N$170,0)</f>
        <v>0</v>
      </c>
      <c r="BG170" s="418">
        <f>IF($U$170="zákl. přenesená",$N$170,0)</f>
        <v>0</v>
      </c>
      <c r="BH170" s="418">
        <f>IF($U$170="sníž. přenesená",$N$170,0)</f>
        <v>0</v>
      </c>
      <c r="BI170" s="418">
        <f>IF($U$170="nulová",$N$170,0)</f>
        <v>0</v>
      </c>
      <c r="BJ170" s="360" t="s">
        <v>2426</v>
      </c>
      <c r="BK170" s="418">
        <f>ROUND($L$170*$K$170,2)</f>
        <v>0</v>
      </c>
      <c r="BL170" s="360" t="s">
        <v>2434</v>
      </c>
      <c r="BM170" s="360" t="s">
        <v>2771</v>
      </c>
    </row>
    <row r="171" spans="2:47" s="353" customFormat="1" ht="18.75" customHeight="1">
      <c r="B171" s="354"/>
      <c r="F171" s="912" t="s">
        <v>2769</v>
      </c>
      <c r="G171" s="873"/>
      <c r="H171" s="873"/>
      <c r="I171" s="873"/>
      <c r="J171" s="873"/>
      <c r="K171" s="873"/>
      <c r="L171" s="873"/>
      <c r="M171" s="873"/>
      <c r="N171" s="873"/>
      <c r="O171" s="873"/>
      <c r="P171" s="873"/>
      <c r="Q171" s="873"/>
      <c r="R171" s="873"/>
      <c r="S171" s="354"/>
      <c r="T171" s="419"/>
      <c r="AA171" s="420"/>
      <c r="AT171" s="353" t="s">
        <v>2437</v>
      </c>
      <c r="AU171" s="353" t="s">
        <v>2336</v>
      </c>
    </row>
    <row r="172" spans="2:65" s="353" customFormat="1" ht="27" customHeight="1">
      <c r="B172" s="354"/>
      <c r="C172" s="409" t="s">
        <v>2772</v>
      </c>
      <c r="D172" s="409" t="s">
        <v>2429</v>
      </c>
      <c r="E172" s="410" t="s">
        <v>2773</v>
      </c>
      <c r="F172" s="907" t="s">
        <v>2774</v>
      </c>
      <c r="G172" s="908"/>
      <c r="H172" s="908"/>
      <c r="I172" s="908"/>
      <c r="J172" s="412" t="s">
        <v>2770</v>
      </c>
      <c r="K172" s="413">
        <v>32</v>
      </c>
      <c r="L172" s="909">
        <v>0</v>
      </c>
      <c r="M172" s="908"/>
      <c r="N172" s="909">
        <f>ROUND($L$172*$K$172,2)</f>
        <v>0</v>
      </c>
      <c r="O172" s="908"/>
      <c r="P172" s="908"/>
      <c r="Q172" s="908"/>
      <c r="R172" s="411"/>
      <c r="S172" s="354"/>
      <c r="T172" s="414"/>
      <c r="U172" s="415" t="s">
        <v>2358</v>
      </c>
      <c r="X172" s="416">
        <v>0</v>
      </c>
      <c r="Y172" s="416">
        <f>$X$172*$K$172</f>
        <v>0</v>
      </c>
      <c r="Z172" s="416">
        <v>0</v>
      </c>
      <c r="AA172" s="417">
        <f>$Z$172*$K$172</f>
        <v>0</v>
      </c>
      <c r="AR172" s="360" t="s">
        <v>2434</v>
      </c>
      <c r="AT172" s="360" t="s">
        <v>2429</v>
      </c>
      <c r="AU172" s="360" t="s">
        <v>2336</v>
      </c>
      <c r="AY172" s="353" t="s">
        <v>2428</v>
      </c>
      <c r="BE172" s="418">
        <f>IF($U$172="základní",$N$172,0)</f>
        <v>0</v>
      </c>
      <c r="BF172" s="418">
        <f>IF($U$172="snížená",$N$172,0)</f>
        <v>0</v>
      </c>
      <c r="BG172" s="418">
        <f>IF($U$172="zákl. přenesená",$N$172,0)</f>
        <v>0</v>
      </c>
      <c r="BH172" s="418">
        <f>IF($U$172="sníž. přenesená",$N$172,0)</f>
        <v>0</v>
      </c>
      <c r="BI172" s="418">
        <f>IF($U$172="nulová",$N$172,0)</f>
        <v>0</v>
      </c>
      <c r="BJ172" s="360" t="s">
        <v>2426</v>
      </c>
      <c r="BK172" s="418">
        <f>ROUND($L$172*$K$172,2)</f>
        <v>0</v>
      </c>
      <c r="BL172" s="360" t="s">
        <v>2434</v>
      </c>
      <c r="BM172" s="360" t="s">
        <v>2775</v>
      </c>
    </row>
    <row r="173" spans="2:47" s="353" customFormat="1" ht="18" customHeight="1">
      <c r="B173" s="354"/>
      <c r="F173" s="912" t="s">
        <v>2774</v>
      </c>
      <c r="G173" s="873"/>
      <c r="H173" s="873"/>
      <c r="I173" s="873"/>
      <c r="J173" s="873"/>
      <c r="K173" s="873"/>
      <c r="L173" s="873"/>
      <c r="M173" s="873"/>
      <c r="N173" s="873"/>
      <c r="O173" s="873"/>
      <c r="P173" s="873"/>
      <c r="Q173" s="873"/>
      <c r="R173" s="873"/>
      <c r="S173" s="354"/>
      <c r="T173" s="419"/>
      <c r="AA173" s="420"/>
      <c r="AT173" s="353" t="s">
        <v>2437</v>
      </c>
      <c r="AU173" s="353" t="s">
        <v>2336</v>
      </c>
    </row>
    <row r="174" spans="2:51" s="353" customFormat="1" ht="15.75" customHeight="1">
      <c r="B174" s="421"/>
      <c r="E174" s="422"/>
      <c r="F174" s="899" t="s">
        <v>2776</v>
      </c>
      <c r="G174" s="900"/>
      <c r="H174" s="900"/>
      <c r="I174" s="900"/>
      <c r="K174" s="424">
        <v>32</v>
      </c>
      <c r="S174" s="421"/>
      <c r="T174" s="425"/>
      <c r="AA174" s="426"/>
      <c r="AT174" s="422" t="s">
        <v>2439</v>
      </c>
      <c r="AU174" s="422" t="s">
        <v>2336</v>
      </c>
      <c r="AV174" s="422" t="s">
        <v>2336</v>
      </c>
      <c r="AW174" s="422" t="s">
        <v>2371</v>
      </c>
      <c r="AX174" s="422" t="s">
        <v>2426</v>
      </c>
      <c r="AY174" s="422" t="s">
        <v>2428</v>
      </c>
    </row>
    <row r="175" spans="2:65" s="353" customFormat="1" ht="15.75" customHeight="1">
      <c r="B175" s="354"/>
      <c r="C175" s="409" t="s">
        <v>2777</v>
      </c>
      <c r="D175" s="409" t="s">
        <v>2429</v>
      </c>
      <c r="E175" s="410" t="s">
        <v>2778</v>
      </c>
      <c r="F175" s="907" t="s">
        <v>2779</v>
      </c>
      <c r="G175" s="908"/>
      <c r="H175" s="908"/>
      <c r="I175" s="908"/>
      <c r="J175" s="412" t="s">
        <v>2770</v>
      </c>
      <c r="K175" s="413">
        <v>16</v>
      </c>
      <c r="L175" s="909">
        <v>0</v>
      </c>
      <c r="M175" s="908"/>
      <c r="N175" s="909">
        <f>ROUND($L$175*$K$175,2)</f>
        <v>0</v>
      </c>
      <c r="O175" s="908"/>
      <c r="P175" s="908"/>
      <c r="Q175" s="908"/>
      <c r="R175" s="411"/>
      <c r="S175" s="354"/>
      <c r="T175" s="414"/>
      <c r="U175" s="415" t="s">
        <v>2358</v>
      </c>
      <c r="X175" s="416">
        <v>0</v>
      </c>
      <c r="Y175" s="416">
        <f>$X$175*$K$175</f>
        <v>0</v>
      </c>
      <c r="Z175" s="416">
        <v>0</v>
      </c>
      <c r="AA175" s="417">
        <f>$Z$175*$K$175</f>
        <v>0</v>
      </c>
      <c r="AR175" s="360" t="s">
        <v>2434</v>
      </c>
      <c r="AT175" s="360" t="s">
        <v>2429</v>
      </c>
      <c r="AU175" s="360" t="s">
        <v>2336</v>
      </c>
      <c r="AY175" s="353" t="s">
        <v>2428</v>
      </c>
      <c r="BE175" s="418">
        <f>IF($U$175="základní",$N$175,0)</f>
        <v>0</v>
      </c>
      <c r="BF175" s="418">
        <f>IF($U$175="snížená",$N$175,0)</f>
        <v>0</v>
      </c>
      <c r="BG175" s="418">
        <f>IF($U$175="zákl. přenesená",$N$175,0)</f>
        <v>0</v>
      </c>
      <c r="BH175" s="418">
        <f>IF($U$175="sníž. přenesená",$N$175,0)</f>
        <v>0</v>
      </c>
      <c r="BI175" s="418">
        <f>IF($U$175="nulová",$N$175,0)</f>
        <v>0</v>
      </c>
      <c r="BJ175" s="360" t="s">
        <v>2426</v>
      </c>
      <c r="BK175" s="418">
        <f>ROUND($L$175*$K$175,2)</f>
        <v>0</v>
      </c>
      <c r="BL175" s="360" t="s">
        <v>2434</v>
      </c>
      <c r="BM175" s="360" t="s">
        <v>2780</v>
      </c>
    </row>
    <row r="176" spans="2:47" s="353" customFormat="1" ht="27" customHeight="1">
      <c r="B176" s="354"/>
      <c r="F176" s="912" t="s">
        <v>2781</v>
      </c>
      <c r="G176" s="873"/>
      <c r="H176" s="873"/>
      <c r="I176" s="873"/>
      <c r="J176" s="873"/>
      <c r="K176" s="873"/>
      <c r="L176" s="873"/>
      <c r="M176" s="873"/>
      <c r="N176" s="873"/>
      <c r="O176" s="873"/>
      <c r="P176" s="873"/>
      <c r="Q176" s="873"/>
      <c r="R176" s="873"/>
      <c r="S176" s="354"/>
      <c r="T176" s="419"/>
      <c r="AA176" s="420"/>
      <c r="AT176" s="353" t="s">
        <v>2437</v>
      </c>
      <c r="AU176" s="353" t="s">
        <v>2336</v>
      </c>
    </row>
    <row r="177" spans="2:65" s="353" customFormat="1" ht="15.75" customHeight="1">
      <c r="B177" s="354"/>
      <c r="C177" s="409" t="s">
        <v>2782</v>
      </c>
      <c r="D177" s="409" t="s">
        <v>2429</v>
      </c>
      <c r="E177" s="410" t="s">
        <v>2783</v>
      </c>
      <c r="F177" s="907" t="s">
        <v>2784</v>
      </c>
      <c r="G177" s="908"/>
      <c r="H177" s="908"/>
      <c r="I177" s="908"/>
      <c r="J177" s="412" t="s">
        <v>2432</v>
      </c>
      <c r="K177" s="413">
        <v>10.805</v>
      </c>
      <c r="L177" s="909">
        <v>0</v>
      </c>
      <c r="M177" s="908"/>
      <c r="N177" s="909">
        <f>ROUND($L$177*$K$177,2)</f>
        <v>0</v>
      </c>
      <c r="O177" s="908"/>
      <c r="P177" s="908"/>
      <c r="Q177" s="908"/>
      <c r="R177" s="411" t="s">
        <v>2433</v>
      </c>
      <c r="S177" s="354"/>
      <c r="T177" s="414"/>
      <c r="U177" s="415" t="s">
        <v>2358</v>
      </c>
      <c r="X177" s="416">
        <v>2.25634</v>
      </c>
      <c r="Y177" s="416">
        <f>$X$177*$K$177</f>
        <v>24.3797537</v>
      </c>
      <c r="Z177" s="416">
        <v>0</v>
      </c>
      <c r="AA177" s="417">
        <f>$Z$177*$K$177</f>
        <v>0</v>
      </c>
      <c r="AR177" s="360" t="s">
        <v>2434</v>
      </c>
      <c r="AT177" s="360" t="s">
        <v>2429</v>
      </c>
      <c r="AU177" s="360" t="s">
        <v>2336</v>
      </c>
      <c r="AY177" s="353" t="s">
        <v>2428</v>
      </c>
      <c r="BE177" s="418">
        <f>IF($U$177="základní",$N$177,0)</f>
        <v>0</v>
      </c>
      <c r="BF177" s="418">
        <f>IF($U$177="snížená",$N$177,0)</f>
        <v>0</v>
      </c>
      <c r="BG177" s="418">
        <f>IF($U$177="zákl. přenesená",$N$177,0)</f>
        <v>0</v>
      </c>
      <c r="BH177" s="418">
        <f>IF($U$177="sníž. přenesená",$N$177,0)</f>
        <v>0</v>
      </c>
      <c r="BI177" s="418">
        <f>IF($U$177="nulová",$N$177,0)</f>
        <v>0</v>
      </c>
      <c r="BJ177" s="360" t="s">
        <v>2426</v>
      </c>
      <c r="BK177" s="418">
        <f>ROUND($L$177*$K$177,2)</f>
        <v>0</v>
      </c>
      <c r="BL177" s="360" t="s">
        <v>2434</v>
      </c>
      <c r="BM177" s="360" t="s">
        <v>2785</v>
      </c>
    </row>
    <row r="178" spans="2:47" s="353" customFormat="1" ht="16.5" customHeight="1">
      <c r="B178" s="354"/>
      <c r="F178" s="912" t="s">
        <v>2786</v>
      </c>
      <c r="G178" s="873"/>
      <c r="H178" s="873"/>
      <c r="I178" s="873"/>
      <c r="J178" s="873"/>
      <c r="K178" s="873"/>
      <c r="L178" s="873"/>
      <c r="M178" s="873"/>
      <c r="N178" s="873"/>
      <c r="O178" s="873"/>
      <c r="P178" s="873"/>
      <c r="Q178" s="873"/>
      <c r="R178" s="873"/>
      <c r="S178" s="354"/>
      <c r="T178" s="419"/>
      <c r="AA178" s="420"/>
      <c r="AT178" s="353" t="s">
        <v>2437</v>
      </c>
      <c r="AU178" s="353" t="s">
        <v>2336</v>
      </c>
    </row>
    <row r="179" spans="2:51" s="353" customFormat="1" ht="15.75" customHeight="1">
      <c r="B179" s="421"/>
      <c r="E179" s="422"/>
      <c r="F179" s="899" t="s">
        <v>2787</v>
      </c>
      <c r="G179" s="900"/>
      <c r="H179" s="900"/>
      <c r="I179" s="900"/>
      <c r="K179" s="424">
        <v>10.805</v>
      </c>
      <c r="S179" s="421"/>
      <c r="T179" s="425"/>
      <c r="AA179" s="426"/>
      <c r="AT179" s="422" t="s">
        <v>2439</v>
      </c>
      <c r="AU179" s="422" t="s">
        <v>2336</v>
      </c>
      <c r="AV179" s="422" t="s">
        <v>2336</v>
      </c>
      <c r="AW179" s="422" t="s">
        <v>2371</v>
      </c>
      <c r="AX179" s="422" t="s">
        <v>2426</v>
      </c>
      <c r="AY179" s="422" t="s">
        <v>2428</v>
      </c>
    </row>
    <row r="180" spans="2:65" s="353" customFormat="1" ht="15.75" customHeight="1">
      <c r="B180" s="354"/>
      <c r="C180" s="409" t="s">
        <v>2788</v>
      </c>
      <c r="D180" s="409" t="s">
        <v>2429</v>
      </c>
      <c r="E180" s="410" t="s">
        <v>2789</v>
      </c>
      <c r="F180" s="907" t="s">
        <v>2790</v>
      </c>
      <c r="G180" s="908"/>
      <c r="H180" s="908"/>
      <c r="I180" s="908"/>
      <c r="J180" s="412" t="s">
        <v>2432</v>
      </c>
      <c r="K180" s="413">
        <v>10.805</v>
      </c>
      <c r="L180" s="909">
        <v>0</v>
      </c>
      <c r="M180" s="908"/>
      <c r="N180" s="909">
        <f>ROUND($L$180*$K$180,2)</f>
        <v>0</v>
      </c>
      <c r="O180" s="908"/>
      <c r="P180" s="908"/>
      <c r="Q180" s="908"/>
      <c r="R180" s="411" t="s">
        <v>2433</v>
      </c>
      <c r="S180" s="354"/>
      <c r="T180" s="414"/>
      <c r="U180" s="415" t="s">
        <v>2358</v>
      </c>
      <c r="X180" s="416">
        <v>2.45329</v>
      </c>
      <c r="Y180" s="416">
        <f>$X$180*$K$180</f>
        <v>26.50779845</v>
      </c>
      <c r="Z180" s="416">
        <v>0</v>
      </c>
      <c r="AA180" s="417">
        <f>$Z$180*$K$180</f>
        <v>0</v>
      </c>
      <c r="AR180" s="360" t="s">
        <v>2434</v>
      </c>
      <c r="AT180" s="360" t="s">
        <v>2429</v>
      </c>
      <c r="AU180" s="360" t="s">
        <v>2336</v>
      </c>
      <c r="AY180" s="353" t="s">
        <v>2428</v>
      </c>
      <c r="BE180" s="418">
        <f>IF($U$180="základní",$N$180,0)</f>
        <v>0</v>
      </c>
      <c r="BF180" s="418">
        <f>IF($U$180="snížená",$N$180,0)</f>
        <v>0</v>
      </c>
      <c r="BG180" s="418">
        <f>IF($U$180="zákl. přenesená",$N$180,0)</f>
        <v>0</v>
      </c>
      <c r="BH180" s="418">
        <f>IF($U$180="sníž. přenesená",$N$180,0)</f>
        <v>0</v>
      </c>
      <c r="BI180" s="418">
        <f>IF($U$180="nulová",$N$180,0)</f>
        <v>0</v>
      </c>
      <c r="BJ180" s="360" t="s">
        <v>2426</v>
      </c>
      <c r="BK180" s="418">
        <f>ROUND($L$180*$K$180,2)</f>
        <v>0</v>
      </c>
      <c r="BL180" s="360" t="s">
        <v>2434</v>
      </c>
      <c r="BM180" s="360" t="s">
        <v>2791</v>
      </c>
    </row>
    <row r="181" spans="2:47" s="353" customFormat="1" ht="16.5" customHeight="1">
      <c r="B181" s="354"/>
      <c r="F181" s="912" t="s">
        <v>2792</v>
      </c>
      <c r="G181" s="873"/>
      <c r="H181" s="873"/>
      <c r="I181" s="873"/>
      <c r="J181" s="873"/>
      <c r="K181" s="873"/>
      <c r="L181" s="873"/>
      <c r="M181" s="873"/>
      <c r="N181" s="873"/>
      <c r="O181" s="873"/>
      <c r="P181" s="873"/>
      <c r="Q181" s="873"/>
      <c r="R181" s="873"/>
      <c r="S181" s="354"/>
      <c r="T181" s="419"/>
      <c r="AA181" s="420"/>
      <c r="AT181" s="353" t="s">
        <v>2437</v>
      </c>
      <c r="AU181" s="353" t="s">
        <v>2336</v>
      </c>
    </row>
    <row r="182" spans="2:51" s="353" customFormat="1" ht="15.75" customHeight="1">
      <c r="B182" s="421"/>
      <c r="E182" s="422"/>
      <c r="F182" s="899" t="s">
        <v>2793</v>
      </c>
      <c r="G182" s="900"/>
      <c r="H182" s="900"/>
      <c r="I182" s="900"/>
      <c r="K182" s="424">
        <v>10.805</v>
      </c>
      <c r="S182" s="421"/>
      <c r="T182" s="425"/>
      <c r="AA182" s="426"/>
      <c r="AT182" s="422" t="s">
        <v>2439</v>
      </c>
      <c r="AU182" s="422" t="s">
        <v>2336</v>
      </c>
      <c r="AV182" s="422" t="s">
        <v>2336</v>
      </c>
      <c r="AW182" s="422" t="s">
        <v>2371</v>
      </c>
      <c r="AX182" s="422" t="s">
        <v>2427</v>
      </c>
      <c r="AY182" s="422" t="s">
        <v>2428</v>
      </c>
    </row>
    <row r="183" spans="2:65" s="353" customFormat="1" ht="15.75" customHeight="1">
      <c r="B183" s="354"/>
      <c r="C183" s="409" t="s">
        <v>2794</v>
      </c>
      <c r="D183" s="409" t="s">
        <v>2429</v>
      </c>
      <c r="E183" s="410" t="s">
        <v>2795</v>
      </c>
      <c r="F183" s="907" t="s">
        <v>2796</v>
      </c>
      <c r="G183" s="908"/>
      <c r="H183" s="908"/>
      <c r="I183" s="908"/>
      <c r="J183" s="412" t="s">
        <v>3779</v>
      </c>
      <c r="K183" s="413">
        <v>36.75</v>
      </c>
      <c r="L183" s="909">
        <v>0</v>
      </c>
      <c r="M183" s="908"/>
      <c r="N183" s="909">
        <f>ROUND($L$183*$K$183,2)</f>
        <v>0</v>
      </c>
      <c r="O183" s="908"/>
      <c r="P183" s="908"/>
      <c r="Q183" s="908"/>
      <c r="R183" s="411" t="s">
        <v>2433</v>
      </c>
      <c r="S183" s="354"/>
      <c r="T183" s="414"/>
      <c r="U183" s="415" t="s">
        <v>2358</v>
      </c>
      <c r="X183" s="416">
        <v>0.00103</v>
      </c>
      <c r="Y183" s="416">
        <f>$X$183*$K$183</f>
        <v>0.037852500000000004</v>
      </c>
      <c r="Z183" s="416">
        <v>0</v>
      </c>
      <c r="AA183" s="417">
        <f>$Z$183*$K$183</f>
        <v>0</v>
      </c>
      <c r="AR183" s="360" t="s">
        <v>2434</v>
      </c>
      <c r="AT183" s="360" t="s">
        <v>2429</v>
      </c>
      <c r="AU183" s="360" t="s">
        <v>2336</v>
      </c>
      <c r="AY183" s="353" t="s">
        <v>2428</v>
      </c>
      <c r="BE183" s="418">
        <f>IF($U$183="základní",$N$183,0)</f>
        <v>0</v>
      </c>
      <c r="BF183" s="418">
        <f>IF($U$183="snížená",$N$183,0)</f>
        <v>0</v>
      </c>
      <c r="BG183" s="418">
        <f>IF($U$183="zákl. přenesená",$N$183,0)</f>
        <v>0</v>
      </c>
      <c r="BH183" s="418">
        <f>IF($U$183="sníž. přenesená",$N$183,0)</f>
        <v>0</v>
      </c>
      <c r="BI183" s="418">
        <f>IF($U$183="nulová",$N$183,0)</f>
        <v>0</v>
      </c>
      <c r="BJ183" s="360" t="s">
        <v>2426</v>
      </c>
      <c r="BK183" s="418">
        <f>ROUND($L$183*$K$183,2)</f>
        <v>0</v>
      </c>
      <c r="BL183" s="360" t="s">
        <v>2434</v>
      </c>
      <c r="BM183" s="360" t="s">
        <v>2797</v>
      </c>
    </row>
    <row r="184" spans="2:47" s="353" customFormat="1" ht="27" customHeight="1">
      <c r="B184" s="354"/>
      <c r="F184" s="912" t="s">
        <v>2798</v>
      </c>
      <c r="G184" s="873"/>
      <c r="H184" s="873"/>
      <c r="I184" s="873"/>
      <c r="J184" s="873"/>
      <c r="K184" s="873"/>
      <c r="L184" s="873"/>
      <c r="M184" s="873"/>
      <c r="N184" s="873"/>
      <c r="O184" s="873"/>
      <c r="P184" s="873"/>
      <c r="Q184" s="873"/>
      <c r="R184" s="873"/>
      <c r="S184" s="354"/>
      <c r="T184" s="419"/>
      <c r="AA184" s="420"/>
      <c r="AT184" s="353" t="s">
        <v>2437</v>
      </c>
      <c r="AU184" s="353" t="s">
        <v>2336</v>
      </c>
    </row>
    <row r="185" spans="2:65" s="353" customFormat="1" ht="15.75" customHeight="1">
      <c r="B185" s="354"/>
      <c r="C185" s="409" t="s">
        <v>2799</v>
      </c>
      <c r="D185" s="409" t="s">
        <v>2429</v>
      </c>
      <c r="E185" s="410" t="s">
        <v>2800</v>
      </c>
      <c r="F185" s="907" t="s">
        <v>2801</v>
      </c>
      <c r="G185" s="908"/>
      <c r="H185" s="908"/>
      <c r="I185" s="908"/>
      <c r="J185" s="412" t="s">
        <v>3779</v>
      </c>
      <c r="K185" s="413">
        <v>36.75</v>
      </c>
      <c r="L185" s="909">
        <v>0</v>
      </c>
      <c r="M185" s="908"/>
      <c r="N185" s="909">
        <f>ROUND($L$185*$K$185,2)</f>
        <v>0</v>
      </c>
      <c r="O185" s="908"/>
      <c r="P185" s="908"/>
      <c r="Q185" s="908"/>
      <c r="R185" s="411" t="s">
        <v>2433</v>
      </c>
      <c r="S185" s="354"/>
      <c r="T185" s="414"/>
      <c r="U185" s="415" t="s">
        <v>2358</v>
      </c>
      <c r="X185" s="416">
        <v>0</v>
      </c>
      <c r="Y185" s="416">
        <f>$X$185*$K$185</f>
        <v>0</v>
      </c>
      <c r="Z185" s="416">
        <v>0</v>
      </c>
      <c r="AA185" s="417">
        <f>$Z$185*$K$185</f>
        <v>0</v>
      </c>
      <c r="AR185" s="360" t="s">
        <v>2434</v>
      </c>
      <c r="AT185" s="360" t="s">
        <v>2429</v>
      </c>
      <c r="AU185" s="360" t="s">
        <v>2336</v>
      </c>
      <c r="AY185" s="353" t="s">
        <v>2428</v>
      </c>
      <c r="BE185" s="418">
        <f>IF($U$185="základní",$N$185,0)</f>
        <v>0</v>
      </c>
      <c r="BF185" s="418">
        <f>IF($U$185="snížená",$N$185,0)</f>
        <v>0</v>
      </c>
      <c r="BG185" s="418">
        <f>IF($U$185="zákl. přenesená",$N$185,0)</f>
        <v>0</v>
      </c>
      <c r="BH185" s="418">
        <f>IF($U$185="sníž. přenesená",$N$185,0)</f>
        <v>0</v>
      </c>
      <c r="BI185" s="418">
        <f>IF($U$185="nulová",$N$185,0)</f>
        <v>0</v>
      </c>
      <c r="BJ185" s="360" t="s">
        <v>2426</v>
      </c>
      <c r="BK185" s="418">
        <f>ROUND($L$185*$K$185,2)</f>
        <v>0</v>
      </c>
      <c r="BL185" s="360" t="s">
        <v>2434</v>
      </c>
      <c r="BM185" s="360" t="s">
        <v>2802</v>
      </c>
    </row>
    <row r="186" spans="2:47" s="353" customFormat="1" ht="27" customHeight="1">
      <c r="B186" s="354"/>
      <c r="F186" s="912" t="s">
        <v>2803</v>
      </c>
      <c r="G186" s="873"/>
      <c r="H186" s="873"/>
      <c r="I186" s="873"/>
      <c r="J186" s="873"/>
      <c r="K186" s="873"/>
      <c r="L186" s="873"/>
      <c r="M186" s="873"/>
      <c r="N186" s="873"/>
      <c r="O186" s="873"/>
      <c r="P186" s="873"/>
      <c r="Q186" s="873"/>
      <c r="R186" s="873"/>
      <c r="S186" s="354"/>
      <c r="T186" s="419"/>
      <c r="AA186" s="420"/>
      <c r="AT186" s="353" t="s">
        <v>2437</v>
      </c>
      <c r="AU186" s="353" t="s">
        <v>2336</v>
      </c>
    </row>
    <row r="187" spans="2:65" s="353" customFormat="1" ht="27" customHeight="1">
      <c r="B187" s="354"/>
      <c r="C187" s="409" t="s">
        <v>2804</v>
      </c>
      <c r="D187" s="409" t="s">
        <v>2429</v>
      </c>
      <c r="E187" s="410" t="s">
        <v>2805</v>
      </c>
      <c r="F187" s="907" t="s">
        <v>2806</v>
      </c>
      <c r="G187" s="908"/>
      <c r="H187" s="908"/>
      <c r="I187" s="908"/>
      <c r="J187" s="412" t="s">
        <v>2722</v>
      </c>
      <c r="K187" s="413">
        <v>1.189</v>
      </c>
      <c r="L187" s="909">
        <v>0</v>
      </c>
      <c r="M187" s="908"/>
      <c r="N187" s="909">
        <f>ROUND($L$187*$K$187,2)</f>
        <v>0</v>
      </c>
      <c r="O187" s="908"/>
      <c r="P187" s="908"/>
      <c r="Q187" s="908"/>
      <c r="R187" s="411" t="s">
        <v>2433</v>
      </c>
      <c r="S187" s="354"/>
      <c r="T187" s="414"/>
      <c r="U187" s="415" t="s">
        <v>2358</v>
      </c>
      <c r="X187" s="416">
        <v>1.06017</v>
      </c>
      <c r="Y187" s="416">
        <f>$X$187*$K$187</f>
        <v>1.2605421300000001</v>
      </c>
      <c r="Z187" s="416">
        <v>0</v>
      </c>
      <c r="AA187" s="417">
        <f>$Z$187*$K$187</f>
        <v>0</v>
      </c>
      <c r="AR187" s="360" t="s">
        <v>2434</v>
      </c>
      <c r="AT187" s="360" t="s">
        <v>2429</v>
      </c>
      <c r="AU187" s="360" t="s">
        <v>2336</v>
      </c>
      <c r="AY187" s="353" t="s">
        <v>2428</v>
      </c>
      <c r="BE187" s="418">
        <f>IF($U$187="základní",$N$187,0)</f>
        <v>0</v>
      </c>
      <c r="BF187" s="418">
        <f>IF($U$187="snížená",$N$187,0)</f>
        <v>0</v>
      </c>
      <c r="BG187" s="418">
        <f>IF($U$187="zákl. přenesená",$N$187,0)</f>
        <v>0</v>
      </c>
      <c r="BH187" s="418">
        <f>IF($U$187="sníž. přenesená",$N$187,0)</f>
        <v>0</v>
      </c>
      <c r="BI187" s="418">
        <f>IF($U$187="nulová",$N$187,0)</f>
        <v>0</v>
      </c>
      <c r="BJ187" s="360" t="s">
        <v>2426</v>
      </c>
      <c r="BK187" s="418">
        <f>ROUND($L$187*$K$187,2)</f>
        <v>0</v>
      </c>
      <c r="BL187" s="360" t="s">
        <v>2434</v>
      </c>
      <c r="BM187" s="360" t="s">
        <v>2807</v>
      </c>
    </row>
    <row r="188" spans="2:47" s="353" customFormat="1" ht="16.5" customHeight="1">
      <c r="B188" s="354"/>
      <c r="F188" s="912" t="s">
        <v>2808</v>
      </c>
      <c r="G188" s="873"/>
      <c r="H188" s="873"/>
      <c r="I188" s="873"/>
      <c r="J188" s="873"/>
      <c r="K188" s="873"/>
      <c r="L188" s="873"/>
      <c r="M188" s="873"/>
      <c r="N188" s="873"/>
      <c r="O188" s="873"/>
      <c r="P188" s="873"/>
      <c r="Q188" s="873"/>
      <c r="R188" s="873"/>
      <c r="S188" s="354"/>
      <c r="T188" s="419"/>
      <c r="AA188" s="420"/>
      <c r="AT188" s="353" t="s">
        <v>2437</v>
      </c>
      <c r="AU188" s="353" t="s">
        <v>2336</v>
      </c>
    </row>
    <row r="189" spans="2:51" s="353" customFormat="1" ht="15.75" customHeight="1">
      <c r="B189" s="421"/>
      <c r="E189" s="422"/>
      <c r="F189" s="899" t="s">
        <v>2809</v>
      </c>
      <c r="G189" s="900"/>
      <c r="H189" s="900"/>
      <c r="I189" s="900"/>
      <c r="K189" s="424">
        <v>1.189</v>
      </c>
      <c r="S189" s="421"/>
      <c r="T189" s="425"/>
      <c r="AA189" s="426"/>
      <c r="AT189" s="422" t="s">
        <v>2439</v>
      </c>
      <c r="AU189" s="422" t="s">
        <v>2336</v>
      </c>
      <c r="AV189" s="422" t="s">
        <v>2336</v>
      </c>
      <c r="AW189" s="422" t="s">
        <v>2371</v>
      </c>
      <c r="AX189" s="422" t="s">
        <v>2426</v>
      </c>
      <c r="AY189" s="422" t="s">
        <v>2428</v>
      </c>
    </row>
    <row r="190" spans="2:65" s="353" customFormat="1" ht="27" customHeight="1">
      <c r="B190" s="354"/>
      <c r="C190" s="409" t="s">
        <v>2810</v>
      </c>
      <c r="D190" s="409" t="s">
        <v>2429</v>
      </c>
      <c r="E190" s="410" t="s">
        <v>2811</v>
      </c>
      <c r="F190" s="907" t="s">
        <v>2812</v>
      </c>
      <c r="G190" s="908"/>
      <c r="H190" s="908"/>
      <c r="I190" s="908"/>
      <c r="J190" s="412" t="s">
        <v>1974</v>
      </c>
      <c r="K190" s="413">
        <v>64</v>
      </c>
      <c r="L190" s="909">
        <v>0</v>
      </c>
      <c r="M190" s="908"/>
      <c r="N190" s="909">
        <f>ROUND($L$190*$K$190,2)</f>
        <v>0</v>
      </c>
      <c r="O190" s="908"/>
      <c r="P190" s="908"/>
      <c r="Q190" s="908"/>
      <c r="R190" s="411" t="s">
        <v>2433</v>
      </c>
      <c r="S190" s="354"/>
      <c r="T190" s="414"/>
      <c r="U190" s="415" t="s">
        <v>2358</v>
      </c>
      <c r="X190" s="416">
        <v>0.00281</v>
      </c>
      <c r="Y190" s="416">
        <f>$X$190*$K$190</f>
        <v>0.17984</v>
      </c>
      <c r="Z190" s="416">
        <v>0.101</v>
      </c>
      <c r="AA190" s="417">
        <f>$Z$190*$K$190</f>
        <v>6.464</v>
      </c>
      <c r="AR190" s="360" t="s">
        <v>2434</v>
      </c>
      <c r="AT190" s="360" t="s">
        <v>2429</v>
      </c>
      <c r="AU190" s="360" t="s">
        <v>2336</v>
      </c>
      <c r="AY190" s="353" t="s">
        <v>2428</v>
      </c>
      <c r="BE190" s="418">
        <f>IF($U$190="základní",$N$190,0)</f>
        <v>0</v>
      </c>
      <c r="BF190" s="418">
        <f>IF($U$190="snížená",$N$190,0)</f>
        <v>0</v>
      </c>
      <c r="BG190" s="418">
        <f>IF($U$190="zákl. přenesená",$N$190,0)</f>
        <v>0</v>
      </c>
      <c r="BH190" s="418">
        <f>IF($U$190="sníž. přenesená",$N$190,0)</f>
        <v>0</v>
      </c>
      <c r="BI190" s="418">
        <f>IF($U$190="nulová",$N$190,0)</f>
        <v>0</v>
      </c>
      <c r="BJ190" s="360" t="s">
        <v>2426</v>
      </c>
      <c r="BK190" s="418">
        <f>ROUND($L$190*$K$190,2)</f>
        <v>0</v>
      </c>
      <c r="BL190" s="360" t="s">
        <v>2434</v>
      </c>
      <c r="BM190" s="360" t="s">
        <v>2813</v>
      </c>
    </row>
    <row r="191" spans="2:47" s="353" customFormat="1" ht="16.5" customHeight="1">
      <c r="B191" s="354"/>
      <c r="F191" s="912" t="s">
        <v>2814</v>
      </c>
      <c r="G191" s="873"/>
      <c r="H191" s="873"/>
      <c r="I191" s="873"/>
      <c r="J191" s="873"/>
      <c r="K191" s="873"/>
      <c r="L191" s="873"/>
      <c r="M191" s="873"/>
      <c r="N191" s="873"/>
      <c r="O191" s="873"/>
      <c r="P191" s="873"/>
      <c r="Q191" s="873"/>
      <c r="R191" s="873"/>
      <c r="S191" s="354"/>
      <c r="T191" s="419"/>
      <c r="AA191" s="420"/>
      <c r="AT191" s="353" t="s">
        <v>2437</v>
      </c>
      <c r="AU191" s="353" t="s">
        <v>2336</v>
      </c>
    </row>
    <row r="192" spans="2:51" s="353" customFormat="1" ht="15.75" customHeight="1">
      <c r="B192" s="427"/>
      <c r="E192" s="428"/>
      <c r="F192" s="905" t="s">
        <v>2815</v>
      </c>
      <c r="G192" s="906"/>
      <c r="H192" s="906"/>
      <c r="I192" s="906"/>
      <c r="K192" s="428"/>
      <c r="S192" s="427"/>
      <c r="T192" s="430"/>
      <c r="AA192" s="431"/>
      <c r="AT192" s="428" t="s">
        <v>2439</v>
      </c>
      <c r="AU192" s="428" t="s">
        <v>2336</v>
      </c>
      <c r="AV192" s="428" t="s">
        <v>2426</v>
      </c>
      <c r="AW192" s="428" t="s">
        <v>2371</v>
      </c>
      <c r="AX192" s="428" t="s">
        <v>2427</v>
      </c>
      <c r="AY192" s="428" t="s">
        <v>2428</v>
      </c>
    </row>
    <row r="193" spans="2:51" s="353" customFormat="1" ht="15.75" customHeight="1">
      <c r="B193" s="421"/>
      <c r="E193" s="422"/>
      <c r="F193" s="899" t="s">
        <v>2816</v>
      </c>
      <c r="G193" s="900"/>
      <c r="H193" s="900"/>
      <c r="I193" s="900"/>
      <c r="K193" s="424">
        <v>64</v>
      </c>
      <c r="S193" s="421"/>
      <c r="T193" s="425"/>
      <c r="AA193" s="426"/>
      <c r="AT193" s="422" t="s">
        <v>2439</v>
      </c>
      <c r="AU193" s="422" t="s">
        <v>2336</v>
      </c>
      <c r="AV193" s="422" t="s">
        <v>2336</v>
      </c>
      <c r="AW193" s="422" t="s">
        <v>2371</v>
      </c>
      <c r="AX193" s="422" t="s">
        <v>2426</v>
      </c>
      <c r="AY193" s="422" t="s">
        <v>2428</v>
      </c>
    </row>
    <row r="194" spans="2:65" s="353" customFormat="1" ht="27" customHeight="1">
      <c r="B194" s="354"/>
      <c r="C194" s="409" t="s">
        <v>2817</v>
      </c>
      <c r="D194" s="409" t="s">
        <v>2429</v>
      </c>
      <c r="E194" s="410" t="s">
        <v>2818</v>
      </c>
      <c r="F194" s="907" t="s">
        <v>2819</v>
      </c>
      <c r="G194" s="908"/>
      <c r="H194" s="908"/>
      <c r="I194" s="908"/>
      <c r="J194" s="412" t="s">
        <v>1974</v>
      </c>
      <c r="K194" s="413">
        <v>64</v>
      </c>
      <c r="L194" s="909">
        <v>0</v>
      </c>
      <c r="M194" s="908"/>
      <c r="N194" s="909">
        <f>ROUND($L$194*$K$194,2)</f>
        <v>0</v>
      </c>
      <c r="O194" s="908"/>
      <c r="P194" s="908"/>
      <c r="Q194" s="908"/>
      <c r="R194" s="411" t="s">
        <v>2433</v>
      </c>
      <c r="S194" s="354"/>
      <c r="T194" s="414"/>
      <c r="U194" s="415" t="s">
        <v>2358</v>
      </c>
      <c r="X194" s="416">
        <v>0</v>
      </c>
      <c r="Y194" s="416">
        <f>$X$194*$K$194</f>
        <v>0</v>
      </c>
      <c r="Z194" s="416">
        <v>0</v>
      </c>
      <c r="AA194" s="417">
        <f>$Z$194*$K$194</f>
        <v>0</v>
      </c>
      <c r="AR194" s="360" t="s">
        <v>2434</v>
      </c>
      <c r="AT194" s="360" t="s">
        <v>2429</v>
      </c>
      <c r="AU194" s="360" t="s">
        <v>2336</v>
      </c>
      <c r="AY194" s="353" t="s">
        <v>2428</v>
      </c>
      <c r="BE194" s="418">
        <f>IF($U$194="základní",$N$194,0)</f>
        <v>0</v>
      </c>
      <c r="BF194" s="418">
        <f>IF($U$194="snížená",$N$194,0)</f>
        <v>0</v>
      </c>
      <c r="BG194" s="418">
        <f>IF($U$194="zákl. přenesená",$N$194,0)</f>
        <v>0</v>
      </c>
      <c r="BH194" s="418">
        <f>IF($U$194="sníž. přenesená",$N$194,0)</f>
        <v>0</v>
      </c>
      <c r="BI194" s="418">
        <f>IF($U$194="nulová",$N$194,0)</f>
        <v>0</v>
      </c>
      <c r="BJ194" s="360" t="s">
        <v>2426</v>
      </c>
      <c r="BK194" s="418">
        <f>ROUND($L$194*$K$194,2)</f>
        <v>0</v>
      </c>
      <c r="BL194" s="360" t="s">
        <v>2434</v>
      </c>
      <c r="BM194" s="360" t="s">
        <v>2820</v>
      </c>
    </row>
    <row r="195" spans="2:47" s="353" customFormat="1" ht="27" customHeight="1">
      <c r="B195" s="354"/>
      <c r="F195" s="912" t="s">
        <v>2821</v>
      </c>
      <c r="G195" s="873"/>
      <c r="H195" s="873"/>
      <c r="I195" s="873"/>
      <c r="J195" s="873"/>
      <c r="K195" s="873"/>
      <c r="L195" s="873"/>
      <c r="M195" s="873"/>
      <c r="N195" s="873"/>
      <c r="O195" s="873"/>
      <c r="P195" s="873"/>
      <c r="Q195" s="873"/>
      <c r="R195" s="873"/>
      <c r="S195" s="354"/>
      <c r="T195" s="419"/>
      <c r="AA195" s="420"/>
      <c r="AT195" s="353" t="s">
        <v>2437</v>
      </c>
      <c r="AU195" s="353" t="s">
        <v>2336</v>
      </c>
    </row>
    <row r="196" spans="2:65" s="353" customFormat="1" ht="27" customHeight="1">
      <c r="B196" s="354"/>
      <c r="C196" s="409" t="s">
        <v>2822</v>
      </c>
      <c r="D196" s="409" t="s">
        <v>2429</v>
      </c>
      <c r="E196" s="410" t="s">
        <v>2823</v>
      </c>
      <c r="F196" s="907" t="s">
        <v>2824</v>
      </c>
      <c r="G196" s="908"/>
      <c r="H196" s="908"/>
      <c r="I196" s="908"/>
      <c r="J196" s="412" t="s">
        <v>1974</v>
      </c>
      <c r="K196" s="413">
        <v>384</v>
      </c>
      <c r="L196" s="909">
        <v>0</v>
      </c>
      <c r="M196" s="908"/>
      <c r="N196" s="909">
        <f>ROUND($L$196*$K$196,2)</f>
        <v>0</v>
      </c>
      <c r="O196" s="908"/>
      <c r="P196" s="908"/>
      <c r="Q196" s="908"/>
      <c r="R196" s="411" t="s">
        <v>2433</v>
      </c>
      <c r="S196" s="354"/>
      <c r="T196" s="414"/>
      <c r="U196" s="415" t="s">
        <v>2358</v>
      </c>
      <c r="X196" s="416">
        <v>0.00025</v>
      </c>
      <c r="Y196" s="416">
        <f>$X$196*$K$196</f>
        <v>0.096</v>
      </c>
      <c r="Z196" s="416">
        <v>0</v>
      </c>
      <c r="AA196" s="417">
        <f>$Z$196*$K$196</f>
        <v>0</v>
      </c>
      <c r="AR196" s="360" t="s">
        <v>2434</v>
      </c>
      <c r="AT196" s="360" t="s">
        <v>2429</v>
      </c>
      <c r="AU196" s="360" t="s">
        <v>2336</v>
      </c>
      <c r="AY196" s="353" t="s">
        <v>2428</v>
      </c>
      <c r="BE196" s="418">
        <f>IF($U$196="základní",$N$196,0)</f>
        <v>0</v>
      </c>
      <c r="BF196" s="418">
        <f>IF($U$196="snížená",$N$196,0)</f>
        <v>0</v>
      </c>
      <c r="BG196" s="418">
        <f>IF($U$196="zákl. přenesená",$N$196,0)</f>
        <v>0</v>
      </c>
      <c r="BH196" s="418">
        <f>IF($U$196="sníž. přenesená",$N$196,0)</f>
        <v>0</v>
      </c>
      <c r="BI196" s="418">
        <f>IF($U$196="nulová",$N$196,0)</f>
        <v>0</v>
      </c>
      <c r="BJ196" s="360" t="s">
        <v>2426</v>
      </c>
      <c r="BK196" s="418">
        <f>ROUND($L$196*$K$196,2)</f>
        <v>0</v>
      </c>
      <c r="BL196" s="360" t="s">
        <v>2434</v>
      </c>
      <c r="BM196" s="360" t="s">
        <v>2825</v>
      </c>
    </row>
    <row r="197" spans="2:47" s="353" customFormat="1" ht="16.5" customHeight="1">
      <c r="B197" s="354"/>
      <c r="F197" s="912" t="s">
        <v>2826</v>
      </c>
      <c r="G197" s="873"/>
      <c r="H197" s="873"/>
      <c r="I197" s="873"/>
      <c r="J197" s="873"/>
      <c r="K197" s="873"/>
      <c r="L197" s="873"/>
      <c r="M197" s="873"/>
      <c r="N197" s="873"/>
      <c r="O197" s="873"/>
      <c r="P197" s="873"/>
      <c r="Q197" s="873"/>
      <c r="R197" s="873"/>
      <c r="S197" s="354"/>
      <c r="T197" s="419"/>
      <c r="AA197" s="420"/>
      <c r="AT197" s="353" t="s">
        <v>2437</v>
      </c>
      <c r="AU197" s="353" t="s">
        <v>2336</v>
      </c>
    </row>
    <row r="198" spans="2:51" s="353" customFormat="1" ht="27" customHeight="1">
      <c r="B198" s="427"/>
      <c r="E198" s="428"/>
      <c r="F198" s="905" t="s">
        <v>2827</v>
      </c>
      <c r="G198" s="906"/>
      <c r="H198" s="906"/>
      <c r="I198" s="906"/>
      <c r="K198" s="428"/>
      <c r="S198" s="427"/>
      <c r="T198" s="430"/>
      <c r="AA198" s="431"/>
      <c r="AT198" s="428" t="s">
        <v>2439</v>
      </c>
      <c r="AU198" s="428" t="s">
        <v>2336</v>
      </c>
      <c r="AV198" s="428" t="s">
        <v>2426</v>
      </c>
      <c r="AW198" s="428" t="s">
        <v>2371</v>
      </c>
      <c r="AX198" s="428" t="s">
        <v>2427</v>
      </c>
      <c r="AY198" s="428" t="s">
        <v>2428</v>
      </c>
    </row>
    <row r="199" spans="2:51" s="353" customFormat="1" ht="15.75" customHeight="1">
      <c r="B199" s="421"/>
      <c r="E199" s="422"/>
      <c r="F199" s="899" t="s">
        <v>2828</v>
      </c>
      <c r="G199" s="900"/>
      <c r="H199" s="900"/>
      <c r="I199" s="900"/>
      <c r="K199" s="424">
        <v>384</v>
      </c>
      <c r="S199" s="421"/>
      <c r="T199" s="425"/>
      <c r="AA199" s="426"/>
      <c r="AT199" s="422" t="s">
        <v>2439</v>
      </c>
      <c r="AU199" s="422" t="s">
        <v>2336</v>
      </c>
      <c r="AV199" s="422" t="s">
        <v>2336</v>
      </c>
      <c r="AW199" s="422" t="s">
        <v>2371</v>
      </c>
      <c r="AX199" s="422" t="s">
        <v>2426</v>
      </c>
      <c r="AY199" s="422" t="s">
        <v>2428</v>
      </c>
    </row>
    <row r="200" spans="2:65" s="353" customFormat="1" ht="27" customHeight="1">
      <c r="B200" s="354"/>
      <c r="C200" s="409" t="s">
        <v>2829</v>
      </c>
      <c r="D200" s="409" t="s">
        <v>2429</v>
      </c>
      <c r="E200" s="410" t="s">
        <v>2830</v>
      </c>
      <c r="F200" s="907" t="s">
        <v>2831</v>
      </c>
      <c r="G200" s="908"/>
      <c r="H200" s="908"/>
      <c r="I200" s="908"/>
      <c r="J200" s="412" t="s">
        <v>1974</v>
      </c>
      <c r="K200" s="413">
        <v>435.2</v>
      </c>
      <c r="L200" s="909">
        <v>0</v>
      </c>
      <c r="M200" s="908"/>
      <c r="N200" s="909">
        <f>ROUND($L$200*$K$200,2)</f>
        <v>0</v>
      </c>
      <c r="O200" s="908"/>
      <c r="P200" s="908"/>
      <c r="Q200" s="908"/>
      <c r="R200" s="411" t="s">
        <v>2433</v>
      </c>
      <c r="S200" s="354"/>
      <c r="T200" s="414"/>
      <c r="U200" s="415" t="s">
        <v>2358</v>
      </c>
      <c r="X200" s="416">
        <v>0.03701</v>
      </c>
      <c r="Y200" s="416">
        <f>$X$200*$K$200</f>
        <v>16.106752</v>
      </c>
      <c r="Z200" s="416">
        <v>0</v>
      </c>
      <c r="AA200" s="417">
        <f>$Z$200*$K$200</f>
        <v>0</v>
      </c>
      <c r="AR200" s="360" t="s">
        <v>2434</v>
      </c>
      <c r="AT200" s="360" t="s">
        <v>2429</v>
      </c>
      <c r="AU200" s="360" t="s">
        <v>2336</v>
      </c>
      <c r="AY200" s="353" t="s">
        <v>2428</v>
      </c>
      <c r="BE200" s="418">
        <f>IF($U$200="základní",$N$200,0)</f>
        <v>0</v>
      </c>
      <c r="BF200" s="418">
        <f>IF($U$200="snížená",$N$200,0)</f>
        <v>0</v>
      </c>
      <c r="BG200" s="418">
        <f>IF($U$200="zákl. přenesená",$N$200,0)</f>
        <v>0</v>
      </c>
      <c r="BH200" s="418">
        <f>IF($U$200="sníž. přenesená",$N$200,0)</f>
        <v>0</v>
      </c>
      <c r="BI200" s="418">
        <f>IF($U$200="nulová",$N$200,0)</f>
        <v>0</v>
      </c>
      <c r="BJ200" s="360" t="s">
        <v>2426</v>
      </c>
      <c r="BK200" s="418">
        <f>ROUND($L$200*$K$200,2)</f>
        <v>0</v>
      </c>
      <c r="BL200" s="360" t="s">
        <v>2434</v>
      </c>
      <c r="BM200" s="360" t="s">
        <v>2832</v>
      </c>
    </row>
    <row r="201" spans="2:47" s="353" customFormat="1" ht="16.5" customHeight="1">
      <c r="B201" s="354"/>
      <c r="F201" s="912" t="s">
        <v>2833</v>
      </c>
      <c r="G201" s="873"/>
      <c r="H201" s="873"/>
      <c r="I201" s="873"/>
      <c r="J201" s="873"/>
      <c r="K201" s="873"/>
      <c r="L201" s="873"/>
      <c r="M201" s="873"/>
      <c r="N201" s="873"/>
      <c r="O201" s="873"/>
      <c r="P201" s="873"/>
      <c r="Q201" s="873"/>
      <c r="R201" s="873"/>
      <c r="S201" s="354"/>
      <c r="T201" s="419"/>
      <c r="AA201" s="420"/>
      <c r="AT201" s="353" t="s">
        <v>2437</v>
      </c>
      <c r="AU201" s="353" t="s">
        <v>2336</v>
      </c>
    </row>
    <row r="202" spans="2:51" s="353" customFormat="1" ht="15.75" customHeight="1">
      <c r="B202" s="421"/>
      <c r="E202" s="422"/>
      <c r="F202" s="899" t="s">
        <v>2834</v>
      </c>
      <c r="G202" s="900"/>
      <c r="H202" s="900"/>
      <c r="I202" s="900"/>
      <c r="K202" s="424">
        <v>435.2</v>
      </c>
      <c r="S202" s="421"/>
      <c r="T202" s="425"/>
      <c r="AA202" s="426"/>
      <c r="AT202" s="422" t="s">
        <v>2439</v>
      </c>
      <c r="AU202" s="422" t="s">
        <v>2336</v>
      </c>
      <c r="AV202" s="422" t="s">
        <v>2336</v>
      </c>
      <c r="AW202" s="422" t="s">
        <v>2371</v>
      </c>
      <c r="AX202" s="422" t="s">
        <v>2426</v>
      </c>
      <c r="AY202" s="422" t="s">
        <v>2428</v>
      </c>
    </row>
    <row r="203" spans="2:65" s="353" customFormat="1" ht="27" customHeight="1">
      <c r="B203" s="354"/>
      <c r="C203" s="437" t="s">
        <v>2835</v>
      </c>
      <c r="D203" s="437" t="s">
        <v>2462</v>
      </c>
      <c r="E203" s="438" t="s">
        <v>2836</v>
      </c>
      <c r="F203" s="915" t="s">
        <v>2837</v>
      </c>
      <c r="G203" s="914"/>
      <c r="H203" s="914"/>
      <c r="I203" s="914"/>
      <c r="J203" s="439" t="s">
        <v>1974</v>
      </c>
      <c r="K203" s="440">
        <v>478.72</v>
      </c>
      <c r="L203" s="913">
        <v>0</v>
      </c>
      <c r="M203" s="914"/>
      <c r="N203" s="913">
        <f>ROUND($L$203*$K$203,2)</f>
        <v>0</v>
      </c>
      <c r="O203" s="908"/>
      <c r="P203" s="908"/>
      <c r="Q203" s="908"/>
      <c r="R203" s="411" t="s">
        <v>2433</v>
      </c>
      <c r="S203" s="354"/>
      <c r="T203" s="414"/>
      <c r="U203" s="415" t="s">
        <v>2358</v>
      </c>
      <c r="X203" s="416">
        <v>0.0129</v>
      </c>
      <c r="Y203" s="416">
        <f>$X$203*$K$203</f>
        <v>6.1754880000000005</v>
      </c>
      <c r="Z203" s="416">
        <v>0</v>
      </c>
      <c r="AA203" s="417">
        <f>$Z$203*$K$203</f>
        <v>0</v>
      </c>
      <c r="AR203" s="360" t="s">
        <v>2465</v>
      </c>
      <c r="AT203" s="360" t="s">
        <v>2462</v>
      </c>
      <c r="AU203" s="360" t="s">
        <v>2336</v>
      </c>
      <c r="AY203" s="353" t="s">
        <v>2428</v>
      </c>
      <c r="BE203" s="418">
        <f>IF($U$203="základní",$N$203,0)</f>
        <v>0</v>
      </c>
      <c r="BF203" s="418">
        <f>IF($U$203="snížená",$N$203,0)</f>
        <v>0</v>
      </c>
      <c r="BG203" s="418">
        <f>IF($U$203="zákl. přenesená",$N$203,0)</f>
        <v>0</v>
      </c>
      <c r="BH203" s="418">
        <f>IF($U$203="sníž. přenesená",$N$203,0)</f>
        <v>0</v>
      </c>
      <c r="BI203" s="418">
        <f>IF($U$203="nulová",$N$203,0)</f>
        <v>0</v>
      </c>
      <c r="BJ203" s="360" t="s">
        <v>2426</v>
      </c>
      <c r="BK203" s="418">
        <f>ROUND($L$203*$K$203,2)</f>
        <v>0</v>
      </c>
      <c r="BL203" s="360" t="s">
        <v>2434</v>
      </c>
      <c r="BM203" s="360" t="s">
        <v>2838</v>
      </c>
    </row>
    <row r="204" spans="2:47" s="353" customFormat="1" ht="27" customHeight="1">
      <c r="B204" s="354"/>
      <c r="F204" s="912" t="s">
        <v>2839</v>
      </c>
      <c r="G204" s="873"/>
      <c r="H204" s="873"/>
      <c r="I204" s="873"/>
      <c r="J204" s="873"/>
      <c r="K204" s="873"/>
      <c r="L204" s="873"/>
      <c r="M204" s="873"/>
      <c r="N204" s="873"/>
      <c r="O204" s="873"/>
      <c r="P204" s="873"/>
      <c r="Q204" s="873"/>
      <c r="R204" s="873"/>
      <c r="S204" s="354"/>
      <c r="T204" s="419"/>
      <c r="AA204" s="420"/>
      <c r="AT204" s="353" t="s">
        <v>2437</v>
      </c>
      <c r="AU204" s="353" t="s">
        <v>2336</v>
      </c>
    </row>
    <row r="205" spans="2:47" s="353" customFormat="1" ht="27" customHeight="1">
      <c r="B205" s="354"/>
      <c r="F205" s="916" t="s">
        <v>2840</v>
      </c>
      <c r="G205" s="873"/>
      <c r="H205" s="873"/>
      <c r="I205" s="873"/>
      <c r="J205" s="873"/>
      <c r="K205" s="873"/>
      <c r="L205" s="873"/>
      <c r="M205" s="873"/>
      <c r="N205" s="873"/>
      <c r="O205" s="873"/>
      <c r="P205" s="873"/>
      <c r="Q205" s="873"/>
      <c r="R205" s="873"/>
      <c r="S205" s="354"/>
      <c r="T205" s="419"/>
      <c r="AA205" s="420"/>
      <c r="AT205" s="353" t="s">
        <v>2841</v>
      </c>
      <c r="AU205" s="353" t="s">
        <v>2336</v>
      </c>
    </row>
    <row r="206" spans="2:51" s="353" customFormat="1" ht="15.75" customHeight="1">
      <c r="B206" s="421"/>
      <c r="E206" s="422"/>
      <c r="F206" s="899" t="s">
        <v>2842</v>
      </c>
      <c r="G206" s="900"/>
      <c r="H206" s="900"/>
      <c r="I206" s="900"/>
      <c r="K206" s="424">
        <v>478.72</v>
      </c>
      <c r="S206" s="421"/>
      <c r="T206" s="425"/>
      <c r="AA206" s="426"/>
      <c r="AT206" s="422" t="s">
        <v>2439</v>
      </c>
      <c r="AU206" s="422" t="s">
        <v>2336</v>
      </c>
      <c r="AV206" s="422" t="s">
        <v>2336</v>
      </c>
      <c r="AW206" s="422" t="s">
        <v>2371</v>
      </c>
      <c r="AX206" s="422" t="s">
        <v>2427</v>
      </c>
      <c r="AY206" s="422" t="s">
        <v>2428</v>
      </c>
    </row>
    <row r="207" spans="2:65" s="353" customFormat="1" ht="27" customHeight="1">
      <c r="B207" s="354"/>
      <c r="C207" s="409" t="s">
        <v>2843</v>
      </c>
      <c r="D207" s="409" t="s">
        <v>2429</v>
      </c>
      <c r="E207" s="410" t="s">
        <v>2844</v>
      </c>
      <c r="F207" s="907" t="s">
        <v>2845</v>
      </c>
      <c r="G207" s="908"/>
      <c r="H207" s="908"/>
      <c r="I207" s="908"/>
      <c r="J207" s="412" t="s">
        <v>2770</v>
      </c>
      <c r="K207" s="413">
        <v>64</v>
      </c>
      <c r="L207" s="909">
        <v>0</v>
      </c>
      <c r="M207" s="908"/>
      <c r="N207" s="909">
        <f>ROUND($L$207*$K$207,2)</f>
        <v>0</v>
      </c>
      <c r="O207" s="908"/>
      <c r="P207" s="908"/>
      <c r="Q207" s="908"/>
      <c r="R207" s="411" t="s">
        <v>2433</v>
      </c>
      <c r="S207" s="354"/>
      <c r="T207" s="414"/>
      <c r="U207" s="415" t="s">
        <v>2358</v>
      </c>
      <c r="X207" s="416">
        <v>0.00061</v>
      </c>
      <c r="Y207" s="416">
        <f>$X$207*$K$207</f>
        <v>0.03904</v>
      </c>
      <c r="Z207" s="416">
        <v>0</v>
      </c>
      <c r="AA207" s="417">
        <f>$Z$207*$K$207</f>
        <v>0</v>
      </c>
      <c r="AR207" s="360" t="s">
        <v>2434</v>
      </c>
      <c r="AT207" s="360" t="s">
        <v>2429</v>
      </c>
      <c r="AU207" s="360" t="s">
        <v>2336</v>
      </c>
      <c r="AY207" s="353" t="s">
        <v>2428</v>
      </c>
      <c r="BE207" s="418">
        <f>IF($U$207="základní",$N$207,0)</f>
        <v>0</v>
      </c>
      <c r="BF207" s="418">
        <f>IF($U$207="snížená",$N$207,0)</f>
        <v>0</v>
      </c>
      <c r="BG207" s="418">
        <f>IF($U$207="zákl. přenesená",$N$207,0)</f>
        <v>0</v>
      </c>
      <c r="BH207" s="418">
        <f>IF($U$207="sníž. přenesená",$N$207,0)</f>
        <v>0</v>
      </c>
      <c r="BI207" s="418">
        <f>IF($U$207="nulová",$N$207,0)</f>
        <v>0</v>
      </c>
      <c r="BJ207" s="360" t="s">
        <v>2426</v>
      </c>
      <c r="BK207" s="418">
        <f>ROUND($L$207*$K$207,2)</f>
        <v>0</v>
      </c>
      <c r="BL207" s="360" t="s">
        <v>2434</v>
      </c>
      <c r="BM207" s="360" t="s">
        <v>2846</v>
      </c>
    </row>
    <row r="208" spans="2:47" s="353" customFormat="1" ht="16.5" customHeight="1">
      <c r="B208" s="354"/>
      <c r="F208" s="912" t="s">
        <v>2847</v>
      </c>
      <c r="G208" s="873"/>
      <c r="H208" s="873"/>
      <c r="I208" s="873"/>
      <c r="J208" s="873"/>
      <c r="K208" s="873"/>
      <c r="L208" s="873"/>
      <c r="M208" s="873"/>
      <c r="N208" s="873"/>
      <c r="O208" s="873"/>
      <c r="P208" s="873"/>
      <c r="Q208" s="873"/>
      <c r="R208" s="873"/>
      <c r="S208" s="354"/>
      <c r="T208" s="419"/>
      <c r="AA208" s="420"/>
      <c r="AT208" s="353" t="s">
        <v>2437</v>
      </c>
      <c r="AU208" s="353" t="s">
        <v>2336</v>
      </c>
    </row>
    <row r="209" spans="2:65" s="353" customFormat="1" ht="15.75" customHeight="1">
      <c r="B209" s="354"/>
      <c r="C209" s="437" t="s">
        <v>2848</v>
      </c>
      <c r="D209" s="437" t="s">
        <v>2462</v>
      </c>
      <c r="E209" s="438" t="s">
        <v>2849</v>
      </c>
      <c r="F209" s="915" t="s">
        <v>2850</v>
      </c>
      <c r="G209" s="914"/>
      <c r="H209" s="914"/>
      <c r="I209" s="914"/>
      <c r="J209" s="439" t="s">
        <v>2770</v>
      </c>
      <c r="K209" s="440">
        <v>64</v>
      </c>
      <c r="L209" s="913">
        <v>0</v>
      </c>
      <c r="M209" s="914"/>
      <c r="N209" s="913">
        <f>ROUND($L$209*$K$209,2)</f>
        <v>0</v>
      </c>
      <c r="O209" s="908"/>
      <c r="P209" s="908"/>
      <c r="Q209" s="908"/>
      <c r="R209" s="411" t="s">
        <v>2433</v>
      </c>
      <c r="S209" s="354"/>
      <c r="T209" s="414"/>
      <c r="U209" s="415" t="s">
        <v>2358</v>
      </c>
      <c r="X209" s="416">
        <v>0.008</v>
      </c>
      <c r="Y209" s="416">
        <f>$X$209*$K$209</f>
        <v>0.512</v>
      </c>
      <c r="Z209" s="416">
        <v>0</v>
      </c>
      <c r="AA209" s="417">
        <f>$Z$209*$K$209</f>
        <v>0</v>
      </c>
      <c r="AR209" s="360" t="s">
        <v>2465</v>
      </c>
      <c r="AT209" s="360" t="s">
        <v>2462</v>
      </c>
      <c r="AU209" s="360" t="s">
        <v>2336</v>
      </c>
      <c r="AY209" s="353" t="s">
        <v>2428</v>
      </c>
      <c r="BE209" s="418">
        <f>IF($U$209="základní",$N$209,0)</f>
        <v>0</v>
      </c>
      <c r="BF209" s="418">
        <f>IF($U$209="snížená",$N$209,0)</f>
        <v>0</v>
      </c>
      <c r="BG209" s="418">
        <f>IF($U$209="zákl. přenesená",$N$209,0)</f>
        <v>0</v>
      </c>
      <c r="BH209" s="418">
        <f>IF($U$209="sníž. přenesená",$N$209,0)</f>
        <v>0</v>
      </c>
      <c r="BI209" s="418">
        <f>IF($U$209="nulová",$N$209,0)</f>
        <v>0</v>
      </c>
      <c r="BJ209" s="360" t="s">
        <v>2426</v>
      </c>
      <c r="BK209" s="418">
        <f>ROUND($L$209*$K$209,2)</f>
        <v>0</v>
      </c>
      <c r="BL209" s="360" t="s">
        <v>2434</v>
      </c>
      <c r="BM209" s="360" t="s">
        <v>2851</v>
      </c>
    </row>
    <row r="210" spans="2:65" s="353" customFormat="1" ht="27" customHeight="1">
      <c r="B210" s="354"/>
      <c r="C210" s="412" t="s">
        <v>2852</v>
      </c>
      <c r="D210" s="412" t="s">
        <v>2429</v>
      </c>
      <c r="E210" s="410" t="s">
        <v>2853</v>
      </c>
      <c r="F210" s="907" t="s">
        <v>2854</v>
      </c>
      <c r="G210" s="908"/>
      <c r="H210" s="908"/>
      <c r="I210" s="908"/>
      <c r="J210" s="412" t="s">
        <v>1974</v>
      </c>
      <c r="K210" s="413">
        <v>320</v>
      </c>
      <c r="L210" s="909">
        <v>0</v>
      </c>
      <c r="M210" s="908"/>
      <c r="N210" s="909">
        <f>ROUND($L$210*$K$210,2)</f>
        <v>0</v>
      </c>
      <c r="O210" s="908"/>
      <c r="P210" s="908"/>
      <c r="Q210" s="908"/>
      <c r="R210" s="411" t="s">
        <v>2433</v>
      </c>
      <c r="S210" s="354"/>
      <c r="T210" s="414"/>
      <c r="U210" s="415" t="s">
        <v>2358</v>
      </c>
      <c r="X210" s="416">
        <v>0.00253</v>
      </c>
      <c r="Y210" s="416">
        <f>$X$210*$K$210</f>
        <v>0.8096000000000001</v>
      </c>
      <c r="Z210" s="416">
        <v>0</v>
      </c>
      <c r="AA210" s="417">
        <f>$Z$210*$K$210</f>
        <v>0</v>
      </c>
      <c r="AR210" s="360" t="s">
        <v>2434</v>
      </c>
      <c r="AT210" s="360" t="s">
        <v>2429</v>
      </c>
      <c r="AU210" s="360" t="s">
        <v>2336</v>
      </c>
      <c r="AY210" s="360" t="s">
        <v>2428</v>
      </c>
      <c r="BE210" s="418">
        <f>IF($U$210="základní",$N$210,0)</f>
        <v>0</v>
      </c>
      <c r="BF210" s="418">
        <f>IF($U$210="snížená",$N$210,0)</f>
        <v>0</v>
      </c>
      <c r="BG210" s="418">
        <f>IF($U$210="zákl. přenesená",$N$210,0)</f>
        <v>0</v>
      </c>
      <c r="BH210" s="418">
        <f>IF($U$210="sníž. přenesená",$N$210,0)</f>
        <v>0</v>
      </c>
      <c r="BI210" s="418">
        <f>IF($U$210="nulová",$N$210,0)</f>
        <v>0</v>
      </c>
      <c r="BJ210" s="360" t="s">
        <v>2426</v>
      </c>
      <c r="BK210" s="418">
        <f>ROUND($L$210*$K$210,2)</f>
        <v>0</v>
      </c>
      <c r="BL210" s="360" t="s">
        <v>2434</v>
      </c>
      <c r="BM210" s="360" t="s">
        <v>2855</v>
      </c>
    </row>
    <row r="211" spans="2:47" s="353" customFormat="1" ht="16.5" customHeight="1">
      <c r="B211" s="354"/>
      <c r="F211" s="912" t="s">
        <v>2856</v>
      </c>
      <c r="G211" s="873"/>
      <c r="H211" s="873"/>
      <c r="I211" s="873"/>
      <c r="J211" s="873"/>
      <c r="K211" s="873"/>
      <c r="L211" s="873"/>
      <c r="M211" s="873"/>
      <c r="N211" s="873"/>
      <c r="O211" s="873"/>
      <c r="P211" s="873"/>
      <c r="Q211" s="873"/>
      <c r="R211" s="873"/>
      <c r="S211" s="354"/>
      <c r="T211" s="419"/>
      <c r="AA211" s="420"/>
      <c r="AT211" s="353" t="s">
        <v>2437</v>
      </c>
      <c r="AU211" s="353" t="s">
        <v>2336</v>
      </c>
    </row>
    <row r="212" spans="2:51" s="353" customFormat="1" ht="15.75" customHeight="1">
      <c r="B212" s="421"/>
      <c r="E212" s="422"/>
      <c r="F212" s="899" t="s">
        <v>2857</v>
      </c>
      <c r="G212" s="900"/>
      <c r="H212" s="900"/>
      <c r="I212" s="900"/>
      <c r="K212" s="424">
        <v>320</v>
      </c>
      <c r="S212" s="421"/>
      <c r="T212" s="425"/>
      <c r="AA212" s="426"/>
      <c r="AT212" s="422" t="s">
        <v>2439</v>
      </c>
      <c r="AU212" s="422" t="s">
        <v>2336</v>
      </c>
      <c r="AV212" s="422" t="s">
        <v>2336</v>
      </c>
      <c r="AW212" s="422" t="s">
        <v>2371</v>
      </c>
      <c r="AX212" s="422" t="s">
        <v>2426</v>
      </c>
      <c r="AY212" s="422" t="s">
        <v>2428</v>
      </c>
    </row>
    <row r="213" spans="2:65" s="353" customFormat="1" ht="27" customHeight="1">
      <c r="B213" s="354"/>
      <c r="C213" s="409" t="s">
        <v>2858</v>
      </c>
      <c r="D213" s="409" t="s">
        <v>2429</v>
      </c>
      <c r="E213" s="410" t="s">
        <v>2859</v>
      </c>
      <c r="F213" s="907" t="s">
        <v>2860</v>
      </c>
      <c r="G213" s="908"/>
      <c r="H213" s="908"/>
      <c r="I213" s="908"/>
      <c r="J213" s="412" t="s">
        <v>2861</v>
      </c>
      <c r="K213" s="413">
        <v>172.8</v>
      </c>
      <c r="L213" s="909">
        <v>0</v>
      </c>
      <c r="M213" s="908"/>
      <c r="N213" s="909">
        <f>ROUND($L$213*$K$213,2)</f>
        <v>0</v>
      </c>
      <c r="O213" s="908"/>
      <c r="P213" s="908"/>
      <c r="Q213" s="908"/>
      <c r="R213" s="411" t="s">
        <v>2433</v>
      </c>
      <c r="S213" s="354"/>
      <c r="T213" s="414"/>
      <c r="U213" s="415" t="s">
        <v>2358</v>
      </c>
      <c r="X213" s="416">
        <v>0.00015</v>
      </c>
      <c r="Y213" s="416">
        <f>$X$213*$K$213</f>
        <v>0.02592</v>
      </c>
      <c r="Z213" s="416">
        <v>0</v>
      </c>
      <c r="AA213" s="417">
        <f>$Z$213*$K$213</f>
        <v>0</v>
      </c>
      <c r="AR213" s="360" t="s">
        <v>2434</v>
      </c>
      <c r="AT213" s="360" t="s">
        <v>2429</v>
      </c>
      <c r="AU213" s="360" t="s">
        <v>2336</v>
      </c>
      <c r="AY213" s="353" t="s">
        <v>2428</v>
      </c>
      <c r="BE213" s="418">
        <f>IF($U$213="základní",$N$213,0)</f>
        <v>0</v>
      </c>
      <c r="BF213" s="418">
        <f>IF($U$213="snížená",$N$213,0)</f>
        <v>0</v>
      </c>
      <c r="BG213" s="418">
        <f>IF($U$213="zákl. přenesená",$N$213,0)</f>
        <v>0</v>
      </c>
      <c r="BH213" s="418">
        <f>IF($U$213="sníž. přenesená",$N$213,0)</f>
        <v>0</v>
      </c>
      <c r="BI213" s="418">
        <f>IF($U$213="nulová",$N$213,0)</f>
        <v>0</v>
      </c>
      <c r="BJ213" s="360" t="s">
        <v>2426</v>
      </c>
      <c r="BK213" s="418">
        <f>ROUND($L$213*$K$213,2)</f>
        <v>0</v>
      </c>
      <c r="BL213" s="360" t="s">
        <v>2434</v>
      </c>
      <c r="BM213" s="360" t="s">
        <v>2862</v>
      </c>
    </row>
    <row r="214" spans="2:47" s="353" customFormat="1" ht="16.5" customHeight="1">
      <c r="B214" s="354"/>
      <c r="F214" s="912" t="s">
        <v>2863</v>
      </c>
      <c r="G214" s="873"/>
      <c r="H214" s="873"/>
      <c r="I214" s="873"/>
      <c r="J214" s="873"/>
      <c r="K214" s="873"/>
      <c r="L214" s="873"/>
      <c r="M214" s="873"/>
      <c r="N214" s="873"/>
      <c r="O214" s="873"/>
      <c r="P214" s="873"/>
      <c r="Q214" s="873"/>
      <c r="R214" s="873"/>
      <c r="S214" s="354"/>
      <c r="T214" s="419"/>
      <c r="AA214" s="420"/>
      <c r="AT214" s="353" t="s">
        <v>2437</v>
      </c>
      <c r="AU214" s="353" t="s">
        <v>2336</v>
      </c>
    </row>
    <row r="215" spans="2:51" s="353" customFormat="1" ht="15.75" customHeight="1">
      <c r="B215" s="421"/>
      <c r="E215" s="422"/>
      <c r="F215" s="899" t="s">
        <v>2864</v>
      </c>
      <c r="G215" s="900"/>
      <c r="H215" s="900"/>
      <c r="I215" s="900"/>
      <c r="K215" s="424">
        <v>172.8</v>
      </c>
      <c r="S215" s="421"/>
      <c r="T215" s="425"/>
      <c r="AA215" s="426"/>
      <c r="AT215" s="422" t="s">
        <v>2439</v>
      </c>
      <c r="AU215" s="422" t="s">
        <v>2336</v>
      </c>
      <c r="AV215" s="422" t="s">
        <v>2336</v>
      </c>
      <c r="AW215" s="422" t="s">
        <v>2371</v>
      </c>
      <c r="AX215" s="422" t="s">
        <v>2426</v>
      </c>
      <c r="AY215" s="422" t="s">
        <v>2428</v>
      </c>
    </row>
    <row r="216" spans="2:65" s="353" customFormat="1" ht="27" customHeight="1">
      <c r="B216" s="354"/>
      <c r="C216" s="437" t="s">
        <v>2865</v>
      </c>
      <c r="D216" s="437" t="s">
        <v>2462</v>
      </c>
      <c r="E216" s="438" t="s">
        <v>2866</v>
      </c>
      <c r="F216" s="915" t="s">
        <v>2867</v>
      </c>
      <c r="G216" s="914"/>
      <c r="H216" s="914"/>
      <c r="I216" s="914"/>
      <c r="J216" s="439" t="s">
        <v>2722</v>
      </c>
      <c r="K216" s="440">
        <v>9.903</v>
      </c>
      <c r="L216" s="913">
        <v>0</v>
      </c>
      <c r="M216" s="914"/>
      <c r="N216" s="913">
        <f>ROUND($L$216*$K$216,2)</f>
        <v>0</v>
      </c>
      <c r="O216" s="908"/>
      <c r="P216" s="908"/>
      <c r="Q216" s="908"/>
      <c r="R216" s="411" t="s">
        <v>2433</v>
      </c>
      <c r="S216" s="354"/>
      <c r="T216" s="414"/>
      <c r="U216" s="415" t="s">
        <v>2358</v>
      </c>
      <c r="X216" s="416">
        <v>1</v>
      </c>
      <c r="Y216" s="416">
        <f>$X$216*$K$216</f>
        <v>9.903</v>
      </c>
      <c r="Z216" s="416">
        <v>0</v>
      </c>
      <c r="AA216" s="417">
        <f>$Z$216*$K$216</f>
        <v>0</v>
      </c>
      <c r="AR216" s="360" t="s">
        <v>2465</v>
      </c>
      <c r="AT216" s="360" t="s">
        <v>2462</v>
      </c>
      <c r="AU216" s="360" t="s">
        <v>2336</v>
      </c>
      <c r="AY216" s="353" t="s">
        <v>2428</v>
      </c>
      <c r="BE216" s="418">
        <f>IF($U$216="základní",$N$216,0)</f>
        <v>0</v>
      </c>
      <c r="BF216" s="418">
        <f>IF($U$216="snížená",$N$216,0)</f>
        <v>0</v>
      </c>
      <c r="BG216" s="418">
        <f>IF($U$216="zákl. přenesená",$N$216,0)</f>
        <v>0</v>
      </c>
      <c r="BH216" s="418">
        <f>IF($U$216="sníž. přenesená",$N$216,0)</f>
        <v>0</v>
      </c>
      <c r="BI216" s="418">
        <f>IF($U$216="nulová",$N$216,0)</f>
        <v>0</v>
      </c>
      <c r="BJ216" s="360" t="s">
        <v>2426</v>
      </c>
      <c r="BK216" s="418">
        <f>ROUND($L$216*$K$216,2)</f>
        <v>0</v>
      </c>
      <c r="BL216" s="360" t="s">
        <v>2434</v>
      </c>
      <c r="BM216" s="360" t="s">
        <v>2868</v>
      </c>
    </row>
    <row r="217" spans="2:47" s="353" customFormat="1" ht="16.5" customHeight="1">
      <c r="B217" s="354"/>
      <c r="F217" s="912" t="s">
        <v>2869</v>
      </c>
      <c r="G217" s="873"/>
      <c r="H217" s="873"/>
      <c r="I217" s="873"/>
      <c r="J217" s="873"/>
      <c r="K217" s="873"/>
      <c r="L217" s="873"/>
      <c r="M217" s="873"/>
      <c r="N217" s="873"/>
      <c r="O217" s="873"/>
      <c r="P217" s="873"/>
      <c r="Q217" s="873"/>
      <c r="R217" s="873"/>
      <c r="S217" s="354"/>
      <c r="T217" s="419"/>
      <c r="AA217" s="420"/>
      <c r="AT217" s="353" t="s">
        <v>2437</v>
      </c>
      <c r="AU217" s="353" t="s">
        <v>2336</v>
      </c>
    </row>
    <row r="218" spans="2:51" s="353" customFormat="1" ht="15.75" customHeight="1">
      <c r="B218" s="421"/>
      <c r="E218" s="422"/>
      <c r="F218" s="899" t="s">
        <v>2870</v>
      </c>
      <c r="G218" s="900"/>
      <c r="H218" s="900"/>
      <c r="I218" s="900"/>
      <c r="K218" s="424">
        <v>9.903</v>
      </c>
      <c r="S218" s="421"/>
      <c r="T218" s="425"/>
      <c r="AA218" s="426"/>
      <c r="AT218" s="422" t="s">
        <v>2439</v>
      </c>
      <c r="AU218" s="422" t="s">
        <v>2336</v>
      </c>
      <c r="AV218" s="422" t="s">
        <v>2336</v>
      </c>
      <c r="AW218" s="422" t="s">
        <v>2371</v>
      </c>
      <c r="AX218" s="422" t="s">
        <v>2426</v>
      </c>
      <c r="AY218" s="422" t="s">
        <v>2428</v>
      </c>
    </row>
    <row r="219" spans="2:65" s="353" customFormat="1" ht="27" customHeight="1">
      <c r="B219" s="354"/>
      <c r="C219" s="409" t="s">
        <v>2871</v>
      </c>
      <c r="D219" s="409" t="s">
        <v>2429</v>
      </c>
      <c r="E219" s="410" t="s">
        <v>2872</v>
      </c>
      <c r="F219" s="907" t="s">
        <v>2873</v>
      </c>
      <c r="G219" s="908"/>
      <c r="H219" s="908"/>
      <c r="I219" s="908"/>
      <c r="J219" s="412" t="s">
        <v>2861</v>
      </c>
      <c r="K219" s="413">
        <v>172.8</v>
      </c>
      <c r="L219" s="909">
        <v>0</v>
      </c>
      <c r="M219" s="908"/>
      <c r="N219" s="909">
        <f>ROUND($L$219*$K$219,2)</f>
        <v>0</v>
      </c>
      <c r="O219" s="908"/>
      <c r="P219" s="908"/>
      <c r="Q219" s="908"/>
      <c r="R219" s="411" t="s">
        <v>2433</v>
      </c>
      <c r="S219" s="354"/>
      <c r="T219" s="414"/>
      <c r="U219" s="415" t="s">
        <v>2358</v>
      </c>
      <c r="X219" s="416">
        <v>0</v>
      </c>
      <c r="Y219" s="416">
        <f>$X$219*$K$219</f>
        <v>0</v>
      </c>
      <c r="Z219" s="416">
        <v>0</v>
      </c>
      <c r="AA219" s="417">
        <f>$Z$219*$K$219</f>
        <v>0</v>
      </c>
      <c r="AR219" s="360" t="s">
        <v>2434</v>
      </c>
      <c r="AT219" s="360" t="s">
        <v>2429</v>
      </c>
      <c r="AU219" s="360" t="s">
        <v>2336</v>
      </c>
      <c r="AY219" s="353" t="s">
        <v>2428</v>
      </c>
      <c r="BE219" s="418">
        <f>IF($U$219="základní",$N$219,0)</f>
        <v>0</v>
      </c>
      <c r="BF219" s="418">
        <f>IF($U$219="snížená",$N$219,0)</f>
        <v>0</v>
      </c>
      <c r="BG219" s="418">
        <f>IF($U$219="zákl. přenesená",$N$219,0)</f>
        <v>0</v>
      </c>
      <c r="BH219" s="418">
        <f>IF($U$219="sníž. přenesená",$N$219,0)</f>
        <v>0</v>
      </c>
      <c r="BI219" s="418">
        <f>IF($U$219="nulová",$N$219,0)</f>
        <v>0</v>
      </c>
      <c r="BJ219" s="360" t="s">
        <v>2426</v>
      </c>
      <c r="BK219" s="418">
        <f>ROUND($L$219*$K$219,2)</f>
        <v>0</v>
      </c>
      <c r="BL219" s="360" t="s">
        <v>2434</v>
      </c>
      <c r="BM219" s="360" t="s">
        <v>2874</v>
      </c>
    </row>
    <row r="220" spans="2:47" s="353" customFormat="1" ht="16.5" customHeight="1">
      <c r="B220" s="354"/>
      <c r="F220" s="912" t="s">
        <v>2875</v>
      </c>
      <c r="G220" s="873"/>
      <c r="H220" s="873"/>
      <c r="I220" s="873"/>
      <c r="J220" s="873"/>
      <c r="K220" s="873"/>
      <c r="L220" s="873"/>
      <c r="M220" s="873"/>
      <c r="N220" s="873"/>
      <c r="O220" s="873"/>
      <c r="P220" s="873"/>
      <c r="Q220" s="873"/>
      <c r="R220" s="873"/>
      <c r="S220" s="354"/>
      <c r="T220" s="419"/>
      <c r="AA220" s="420"/>
      <c r="AT220" s="353" t="s">
        <v>2437</v>
      </c>
      <c r="AU220" s="353" t="s">
        <v>2336</v>
      </c>
    </row>
    <row r="221" spans="2:65" s="353" customFormat="1" ht="27" customHeight="1">
      <c r="B221" s="354"/>
      <c r="C221" s="409" t="s">
        <v>2876</v>
      </c>
      <c r="D221" s="409" t="s">
        <v>2429</v>
      </c>
      <c r="E221" s="410" t="s">
        <v>2877</v>
      </c>
      <c r="F221" s="907" t="s">
        <v>2878</v>
      </c>
      <c r="G221" s="908"/>
      <c r="H221" s="908"/>
      <c r="I221" s="908"/>
      <c r="J221" s="412" t="s">
        <v>2722</v>
      </c>
      <c r="K221" s="413">
        <v>3.044</v>
      </c>
      <c r="L221" s="909">
        <v>0</v>
      </c>
      <c r="M221" s="908"/>
      <c r="N221" s="909">
        <f>ROUND($L$221*$K$221,2)</f>
        <v>0</v>
      </c>
      <c r="O221" s="908"/>
      <c r="P221" s="908"/>
      <c r="Q221" s="908"/>
      <c r="R221" s="411" t="s">
        <v>2433</v>
      </c>
      <c r="S221" s="354"/>
      <c r="T221" s="414"/>
      <c r="U221" s="415" t="s">
        <v>2358</v>
      </c>
      <c r="X221" s="416">
        <v>1.113317606</v>
      </c>
      <c r="Y221" s="416">
        <f>$X$221*$K$221</f>
        <v>3.388938792664</v>
      </c>
      <c r="Z221" s="416">
        <v>0</v>
      </c>
      <c r="AA221" s="417">
        <f>$Z$221*$K$221</f>
        <v>0</v>
      </c>
      <c r="AR221" s="360" t="s">
        <v>2434</v>
      </c>
      <c r="AT221" s="360" t="s">
        <v>2429</v>
      </c>
      <c r="AU221" s="360" t="s">
        <v>2336</v>
      </c>
      <c r="AY221" s="353" t="s">
        <v>2428</v>
      </c>
      <c r="BE221" s="418">
        <f>IF($U$221="základní",$N$221,0)</f>
        <v>0</v>
      </c>
      <c r="BF221" s="418">
        <f>IF($U$221="snížená",$N$221,0)</f>
        <v>0</v>
      </c>
      <c r="BG221" s="418">
        <f>IF($U$221="zákl. přenesená",$N$221,0)</f>
        <v>0</v>
      </c>
      <c r="BH221" s="418">
        <f>IF($U$221="sníž. přenesená",$N$221,0)</f>
        <v>0</v>
      </c>
      <c r="BI221" s="418">
        <f>IF($U$221="nulová",$N$221,0)</f>
        <v>0</v>
      </c>
      <c r="BJ221" s="360" t="s">
        <v>2426</v>
      </c>
      <c r="BK221" s="418">
        <f>ROUND($L$221*$K$221,2)</f>
        <v>0</v>
      </c>
      <c r="BL221" s="360" t="s">
        <v>2434</v>
      </c>
      <c r="BM221" s="360" t="s">
        <v>2879</v>
      </c>
    </row>
    <row r="222" spans="2:47" s="353" customFormat="1" ht="16.5" customHeight="1">
      <c r="B222" s="354"/>
      <c r="F222" s="912" t="s">
        <v>2880</v>
      </c>
      <c r="G222" s="873"/>
      <c r="H222" s="873"/>
      <c r="I222" s="873"/>
      <c r="J222" s="873"/>
      <c r="K222" s="873"/>
      <c r="L222" s="873"/>
      <c r="M222" s="873"/>
      <c r="N222" s="873"/>
      <c r="O222" s="873"/>
      <c r="P222" s="873"/>
      <c r="Q222" s="873"/>
      <c r="R222" s="873"/>
      <c r="S222" s="354"/>
      <c r="T222" s="419"/>
      <c r="AA222" s="420"/>
      <c r="AT222" s="353" t="s">
        <v>2437</v>
      </c>
      <c r="AU222" s="353" t="s">
        <v>2336</v>
      </c>
    </row>
    <row r="223" spans="2:51" s="353" customFormat="1" ht="15.75" customHeight="1">
      <c r="B223" s="421"/>
      <c r="E223" s="422"/>
      <c r="F223" s="899" t="s">
        <v>2881</v>
      </c>
      <c r="G223" s="900"/>
      <c r="H223" s="900"/>
      <c r="I223" s="900"/>
      <c r="K223" s="424">
        <v>3.044</v>
      </c>
      <c r="S223" s="421"/>
      <c r="T223" s="425"/>
      <c r="AA223" s="426"/>
      <c r="AT223" s="422" t="s">
        <v>2439</v>
      </c>
      <c r="AU223" s="422" t="s">
        <v>2336</v>
      </c>
      <c r="AV223" s="422" t="s">
        <v>2336</v>
      </c>
      <c r="AW223" s="422" t="s">
        <v>2371</v>
      </c>
      <c r="AX223" s="422" t="s">
        <v>2426</v>
      </c>
      <c r="AY223" s="422" t="s">
        <v>2428</v>
      </c>
    </row>
    <row r="224" spans="2:65" s="353" customFormat="1" ht="27" customHeight="1">
      <c r="B224" s="354"/>
      <c r="C224" s="409" t="s">
        <v>2882</v>
      </c>
      <c r="D224" s="409" t="s">
        <v>2429</v>
      </c>
      <c r="E224" s="410" t="s">
        <v>2883</v>
      </c>
      <c r="F224" s="907" t="s">
        <v>2884</v>
      </c>
      <c r="G224" s="908"/>
      <c r="H224" s="908"/>
      <c r="I224" s="908"/>
      <c r="J224" s="412" t="s">
        <v>2432</v>
      </c>
      <c r="K224" s="413">
        <v>20</v>
      </c>
      <c r="L224" s="909">
        <v>0</v>
      </c>
      <c r="M224" s="908"/>
      <c r="N224" s="909">
        <f>ROUND($L$224*$K$224,2)</f>
        <v>0</v>
      </c>
      <c r="O224" s="908"/>
      <c r="P224" s="908"/>
      <c r="Q224" s="908"/>
      <c r="R224" s="411" t="s">
        <v>2433</v>
      </c>
      <c r="S224" s="354"/>
      <c r="T224" s="414"/>
      <c r="U224" s="415" t="s">
        <v>2358</v>
      </c>
      <c r="X224" s="416">
        <v>0</v>
      </c>
      <c r="Y224" s="416">
        <f>$X$224*$K$224</f>
        <v>0</v>
      </c>
      <c r="Z224" s="416">
        <v>0</v>
      </c>
      <c r="AA224" s="417">
        <f>$Z$224*$K$224</f>
        <v>0</v>
      </c>
      <c r="AR224" s="360" t="s">
        <v>2434</v>
      </c>
      <c r="AT224" s="360" t="s">
        <v>2429</v>
      </c>
      <c r="AU224" s="360" t="s">
        <v>2336</v>
      </c>
      <c r="AY224" s="353" t="s">
        <v>2428</v>
      </c>
      <c r="BE224" s="418">
        <f>IF($U$224="základní",$N$224,0)</f>
        <v>0</v>
      </c>
      <c r="BF224" s="418">
        <f>IF($U$224="snížená",$N$224,0)</f>
        <v>0</v>
      </c>
      <c r="BG224" s="418">
        <f>IF($U$224="zákl. přenesená",$N$224,0)</f>
        <v>0</v>
      </c>
      <c r="BH224" s="418">
        <f>IF($U$224="sníž. přenesená",$N$224,0)</f>
        <v>0</v>
      </c>
      <c r="BI224" s="418">
        <f>IF($U$224="nulová",$N$224,0)</f>
        <v>0</v>
      </c>
      <c r="BJ224" s="360" t="s">
        <v>2426</v>
      </c>
      <c r="BK224" s="418">
        <f>ROUND($L$224*$K$224,2)</f>
        <v>0</v>
      </c>
      <c r="BL224" s="360" t="s">
        <v>2434</v>
      </c>
      <c r="BM224" s="360" t="s">
        <v>2885</v>
      </c>
    </row>
    <row r="225" spans="2:47" s="353" customFormat="1" ht="16.5" customHeight="1">
      <c r="B225" s="354"/>
      <c r="F225" s="912" t="s">
        <v>2886</v>
      </c>
      <c r="G225" s="873"/>
      <c r="H225" s="873"/>
      <c r="I225" s="873"/>
      <c r="J225" s="873"/>
      <c r="K225" s="873"/>
      <c r="L225" s="873"/>
      <c r="M225" s="873"/>
      <c r="N225" s="873"/>
      <c r="O225" s="873"/>
      <c r="P225" s="873"/>
      <c r="Q225" s="873"/>
      <c r="R225" s="873"/>
      <c r="S225" s="354"/>
      <c r="T225" s="419"/>
      <c r="AA225" s="420"/>
      <c r="AT225" s="353" t="s">
        <v>2437</v>
      </c>
      <c r="AU225" s="353" t="s">
        <v>2336</v>
      </c>
    </row>
    <row r="226" spans="2:65" s="353" customFormat="1" ht="15.75" customHeight="1">
      <c r="B226" s="354"/>
      <c r="C226" s="409" t="s">
        <v>2887</v>
      </c>
      <c r="D226" s="409" t="s">
        <v>2429</v>
      </c>
      <c r="E226" s="410" t="s">
        <v>2888</v>
      </c>
      <c r="F226" s="907" t="s">
        <v>2889</v>
      </c>
      <c r="G226" s="908"/>
      <c r="H226" s="908"/>
      <c r="I226" s="908"/>
      <c r="J226" s="412" t="s">
        <v>2432</v>
      </c>
      <c r="K226" s="413">
        <v>20</v>
      </c>
      <c r="L226" s="909">
        <v>0</v>
      </c>
      <c r="M226" s="908"/>
      <c r="N226" s="909">
        <f>ROUND($L$226*$K$226,2)</f>
        <v>0</v>
      </c>
      <c r="O226" s="908"/>
      <c r="P226" s="908"/>
      <c r="Q226" s="908"/>
      <c r="R226" s="411" t="s">
        <v>2433</v>
      </c>
      <c r="S226" s="354"/>
      <c r="T226" s="414"/>
      <c r="U226" s="415" t="s">
        <v>2358</v>
      </c>
      <c r="X226" s="416">
        <v>0</v>
      </c>
      <c r="Y226" s="416">
        <f>$X$226*$K$226</f>
        <v>0</v>
      </c>
      <c r="Z226" s="416">
        <v>0</v>
      </c>
      <c r="AA226" s="417">
        <f>$Z$226*$K$226</f>
        <v>0</v>
      </c>
      <c r="AR226" s="360" t="s">
        <v>2434</v>
      </c>
      <c r="AT226" s="360" t="s">
        <v>2429</v>
      </c>
      <c r="AU226" s="360" t="s">
        <v>2336</v>
      </c>
      <c r="AY226" s="353" t="s">
        <v>2428</v>
      </c>
      <c r="BE226" s="418">
        <f>IF($U$226="základní",$N$226,0)</f>
        <v>0</v>
      </c>
      <c r="BF226" s="418">
        <f>IF($U$226="snížená",$N$226,0)</f>
        <v>0</v>
      </c>
      <c r="BG226" s="418">
        <f>IF($U$226="zákl. přenesená",$N$226,0)</f>
        <v>0</v>
      </c>
      <c r="BH226" s="418">
        <f>IF($U$226="sníž. přenesená",$N$226,0)</f>
        <v>0</v>
      </c>
      <c r="BI226" s="418">
        <f>IF($U$226="nulová",$N$226,0)</f>
        <v>0</v>
      </c>
      <c r="BJ226" s="360" t="s">
        <v>2426</v>
      </c>
      <c r="BK226" s="418">
        <f>ROUND($L$226*$K$226,2)</f>
        <v>0</v>
      </c>
      <c r="BL226" s="360" t="s">
        <v>2434</v>
      </c>
      <c r="BM226" s="360" t="s">
        <v>2890</v>
      </c>
    </row>
    <row r="227" spans="2:47" s="353" customFormat="1" ht="16.5" customHeight="1">
      <c r="B227" s="354"/>
      <c r="F227" s="912" t="s">
        <v>2891</v>
      </c>
      <c r="G227" s="873"/>
      <c r="H227" s="873"/>
      <c r="I227" s="873"/>
      <c r="J227" s="873"/>
      <c r="K227" s="873"/>
      <c r="L227" s="873"/>
      <c r="M227" s="873"/>
      <c r="N227" s="873"/>
      <c r="O227" s="873"/>
      <c r="P227" s="873"/>
      <c r="Q227" s="873"/>
      <c r="R227" s="873"/>
      <c r="S227" s="354"/>
      <c r="T227" s="419"/>
      <c r="AA227" s="420"/>
      <c r="AT227" s="353" t="s">
        <v>2437</v>
      </c>
      <c r="AU227" s="353" t="s">
        <v>2336</v>
      </c>
    </row>
    <row r="228" spans="2:65" s="353" customFormat="1" ht="27" customHeight="1">
      <c r="B228" s="354"/>
      <c r="C228" s="409" t="s">
        <v>2892</v>
      </c>
      <c r="D228" s="409" t="s">
        <v>2429</v>
      </c>
      <c r="E228" s="410" t="s">
        <v>2893</v>
      </c>
      <c r="F228" s="907" t="s">
        <v>2894</v>
      </c>
      <c r="G228" s="908"/>
      <c r="H228" s="908"/>
      <c r="I228" s="908"/>
      <c r="J228" s="412" t="s">
        <v>1974</v>
      </c>
      <c r="K228" s="413">
        <v>32</v>
      </c>
      <c r="L228" s="909">
        <v>0</v>
      </c>
      <c r="M228" s="908"/>
      <c r="N228" s="909">
        <f>ROUND($L$228*$K$228,2)</f>
        <v>0</v>
      </c>
      <c r="O228" s="908"/>
      <c r="P228" s="908"/>
      <c r="Q228" s="908"/>
      <c r="R228" s="411" t="s">
        <v>2433</v>
      </c>
      <c r="S228" s="354"/>
      <c r="T228" s="414"/>
      <c r="U228" s="415" t="s">
        <v>2358</v>
      </c>
      <c r="X228" s="416">
        <v>0</v>
      </c>
      <c r="Y228" s="416">
        <f>$X$228*$K$228</f>
        <v>0</v>
      </c>
      <c r="Z228" s="416">
        <v>0.382</v>
      </c>
      <c r="AA228" s="417">
        <f>$Z$228*$K$228</f>
        <v>12.224</v>
      </c>
      <c r="AR228" s="360" t="s">
        <v>2434</v>
      </c>
      <c r="AT228" s="360" t="s">
        <v>2429</v>
      </c>
      <c r="AU228" s="360" t="s">
        <v>2336</v>
      </c>
      <c r="AY228" s="353" t="s">
        <v>2428</v>
      </c>
      <c r="BE228" s="418">
        <f>IF($U$228="základní",$N$228,0)</f>
        <v>0</v>
      </c>
      <c r="BF228" s="418">
        <f>IF($U$228="snížená",$N$228,0)</f>
        <v>0</v>
      </c>
      <c r="BG228" s="418">
        <f>IF($U$228="zákl. přenesená",$N$228,0)</f>
        <v>0</v>
      </c>
      <c r="BH228" s="418">
        <f>IF($U$228="sníž. přenesená",$N$228,0)</f>
        <v>0</v>
      </c>
      <c r="BI228" s="418">
        <f>IF($U$228="nulová",$N$228,0)</f>
        <v>0</v>
      </c>
      <c r="BJ228" s="360" t="s">
        <v>2426</v>
      </c>
      <c r="BK228" s="418">
        <f>ROUND($L$228*$K$228,2)</f>
        <v>0</v>
      </c>
      <c r="BL228" s="360" t="s">
        <v>2434</v>
      </c>
      <c r="BM228" s="360" t="s">
        <v>2895</v>
      </c>
    </row>
    <row r="229" spans="2:47" s="353" customFormat="1" ht="16.5" customHeight="1">
      <c r="B229" s="354"/>
      <c r="F229" s="912" t="s">
        <v>2896</v>
      </c>
      <c r="G229" s="873"/>
      <c r="H229" s="873"/>
      <c r="I229" s="873"/>
      <c r="J229" s="873"/>
      <c r="K229" s="873"/>
      <c r="L229" s="873"/>
      <c r="M229" s="873"/>
      <c r="N229" s="873"/>
      <c r="O229" s="873"/>
      <c r="P229" s="873"/>
      <c r="Q229" s="873"/>
      <c r="R229" s="873"/>
      <c r="S229" s="354"/>
      <c r="T229" s="419"/>
      <c r="AA229" s="420"/>
      <c r="AT229" s="353" t="s">
        <v>2437</v>
      </c>
      <c r="AU229" s="353" t="s">
        <v>2336</v>
      </c>
    </row>
    <row r="230" spans="2:51" s="353" customFormat="1" ht="15.75" customHeight="1">
      <c r="B230" s="421"/>
      <c r="E230" s="422"/>
      <c r="F230" s="899" t="s">
        <v>2897</v>
      </c>
      <c r="G230" s="900"/>
      <c r="H230" s="900"/>
      <c r="I230" s="900"/>
      <c r="K230" s="424">
        <v>32</v>
      </c>
      <c r="S230" s="421"/>
      <c r="T230" s="425"/>
      <c r="AA230" s="426"/>
      <c r="AT230" s="422" t="s">
        <v>2439</v>
      </c>
      <c r="AU230" s="422" t="s">
        <v>2336</v>
      </c>
      <c r="AV230" s="422" t="s">
        <v>2336</v>
      </c>
      <c r="AW230" s="422" t="s">
        <v>2371</v>
      </c>
      <c r="AX230" s="422" t="s">
        <v>2426</v>
      </c>
      <c r="AY230" s="422" t="s">
        <v>2428</v>
      </c>
    </row>
    <row r="231" spans="2:63" s="401" customFormat="1" ht="30.75" customHeight="1">
      <c r="B231" s="400"/>
      <c r="D231" s="408" t="s">
        <v>2375</v>
      </c>
      <c r="N231" s="911">
        <f>$BK$231</f>
        <v>0</v>
      </c>
      <c r="O231" s="904"/>
      <c r="P231" s="904"/>
      <c r="Q231" s="904"/>
      <c r="S231" s="400"/>
      <c r="T231" s="404"/>
      <c r="W231" s="405">
        <f>SUM($W$232:$W$287)</f>
        <v>0</v>
      </c>
      <c r="Y231" s="405">
        <f>SUM($Y$232:$Y$287)</f>
        <v>96.35274360000001</v>
      </c>
      <c r="AA231" s="406">
        <f>SUM($AA$232:$AA$287)</f>
        <v>0</v>
      </c>
      <c r="AR231" s="403" t="s">
        <v>2426</v>
      </c>
      <c r="AT231" s="403" t="s">
        <v>2425</v>
      </c>
      <c r="AU231" s="403" t="s">
        <v>2426</v>
      </c>
      <c r="AY231" s="403" t="s">
        <v>2428</v>
      </c>
      <c r="BK231" s="407">
        <f>SUM($BK$232:$BK$287)</f>
        <v>0</v>
      </c>
    </row>
    <row r="232" spans="2:65" s="353" customFormat="1" ht="27" customHeight="1">
      <c r="B232" s="354"/>
      <c r="C232" s="409" t="s">
        <v>2898</v>
      </c>
      <c r="D232" s="409" t="s">
        <v>2429</v>
      </c>
      <c r="E232" s="410" t="s">
        <v>2899</v>
      </c>
      <c r="F232" s="907" t="s">
        <v>2900</v>
      </c>
      <c r="G232" s="908"/>
      <c r="H232" s="908"/>
      <c r="I232" s="908"/>
      <c r="J232" s="412" t="s">
        <v>2770</v>
      </c>
      <c r="K232" s="413">
        <v>15</v>
      </c>
      <c r="L232" s="909">
        <v>0</v>
      </c>
      <c r="M232" s="908"/>
      <c r="N232" s="909">
        <f>ROUND($L$232*$K$232,2)</f>
        <v>0</v>
      </c>
      <c r="O232" s="908"/>
      <c r="P232" s="908"/>
      <c r="Q232" s="908"/>
      <c r="R232" s="411" t="s">
        <v>2433</v>
      </c>
      <c r="S232" s="354"/>
      <c r="T232" s="414"/>
      <c r="U232" s="415" t="s">
        <v>2358</v>
      </c>
      <c r="X232" s="416">
        <v>0.12021</v>
      </c>
      <c r="Y232" s="416">
        <f>$X$232*$K$232</f>
        <v>1.80315</v>
      </c>
      <c r="Z232" s="416">
        <v>0</v>
      </c>
      <c r="AA232" s="417">
        <f>$Z$232*$K$232</f>
        <v>0</v>
      </c>
      <c r="AR232" s="360" t="s">
        <v>2434</v>
      </c>
      <c r="AT232" s="360" t="s">
        <v>2429</v>
      </c>
      <c r="AU232" s="360" t="s">
        <v>2336</v>
      </c>
      <c r="AY232" s="353" t="s">
        <v>2428</v>
      </c>
      <c r="BE232" s="418">
        <f>IF($U$232="základní",$N$232,0)</f>
        <v>0</v>
      </c>
      <c r="BF232" s="418">
        <f>IF($U$232="snížená",$N$232,0)</f>
        <v>0</v>
      </c>
      <c r="BG232" s="418">
        <f>IF($U$232="zákl. přenesená",$N$232,0)</f>
        <v>0</v>
      </c>
      <c r="BH232" s="418">
        <f>IF($U$232="sníž. přenesená",$N$232,0)</f>
        <v>0</v>
      </c>
      <c r="BI232" s="418">
        <f>IF($U$232="nulová",$N$232,0)</f>
        <v>0</v>
      </c>
      <c r="BJ232" s="360" t="s">
        <v>2426</v>
      </c>
      <c r="BK232" s="418">
        <f>ROUND($L$232*$K$232,2)</f>
        <v>0</v>
      </c>
      <c r="BL232" s="360" t="s">
        <v>2434</v>
      </c>
      <c r="BM232" s="360" t="s">
        <v>2901</v>
      </c>
    </row>
    <row r="233" spans="2:65" s="353" customFormat="1" ht="27" customHeight="1">
      <c r="B233" s="354"/>
      <c r="C233" s="412" t="s">
        <v>2902</v>
      </c>
      <c r="D233" s="412" t="s">
        <v>2429</v>
      </c>
      <c r="E233" s="410" t="s">
        <v>2903</v>
      </c>
      <c r="F233" s="907" t="s">
        <v>3095</v>
      </c>
      <c r="G233" s="908"/>
      <c r="H233" s="908"/>
      <c r="I233" s="908"/>
      <c r="J233" s="412" t="s">
        <v>2432</v>
      </c>
      <c r="K233" s="413">
        <v>10.045</v>
      </c>
      <c r="L233" s="909">
        <v>0</v>
      </c>
      <c r="M233" s="908"/>
      <c r="N233" s="909">
        <f>ROUND($L$233*$K$233,2)</f>
        <v>0</v>
      </c>
      <c r="O233" s="908"/>
      <c r="P233" s="908"/>
      <c r="Q233" s="908"/>
      <c r="R233" s="411" t="s">
        <v>2433</v>
      </c>
      <c r="S233" s="354"/>
      <c r="T233" s="414"/>
      <c r="U233" s="415" t="s">
        <v>2358</v>
      </c>
      <c r="X233" s="416">
        <v>1.7545</v>
      </c>
      <c r="Y233" s="416">
        <f>$X$233*$K$233</f>
        <v>17.623952499999998</v>
      </c>
      <c r="Z233" s="416">
        <v>0</v>
      </c>
      <c r="AA233" s="417">
        <f>$Z$233*$K$233</f>
        <v>0</v>
      </c>
      <c r="AR233" s="360" t="s">
        <v>2434</v>
      </c>
      <c r="AT233" s="360" t="s">
        <v>2429</v>
      </c>
      <c r="AU233" s="360" t="s">
        <v>2336</v>
      </c>
      <c r="AY233" s="360" t="s">
        <v>2428</v>
      </c>
      <c r="BE233" s="418">
        <f>IF($U$233="základní",$N$233,0)</f>
        <v>0</v>
      </c>
      <c r="BF233" s="418">
        <f>IF($U$233="snížená",$N$233,0)</f>
        <v>0</v>
      </c>
      <c r="BG233" s="418">
        <f>IF($U$233="zákl. přenesená",$N$233,0)</f>
        <v>0</v>
      </c>
      <c r="BH233" s="418">
        <f>IF($U$233="sníž. přenesená",$N$233,0)</f>
        <v>0</v>
      </c>
      <c r="BI233" s="418">
        <f>IF($U$233="nulová",$N$233,0)</f>
        <v>0</v>
      </c>
      <c r="BJ233" s="360" t="s">
        <v>2426</v>
      </c>
      <c r="BK233" s="418">
        <f>ROUND($L$233*$K$233,2)</f>
        <v>0</v>
      </c>
      <c r="BL233" s="360" t="s">
        <v>2434</v>
      </c>
      <c r="BM233" s="360" t="s">
        <v>3096</v>
      </c>
    </row>
    <row r="234" spans="2:51" s="353" customFormat="1" ht="15.75" customHeight="1">
      <c r="B234" s="421"/>
      <c r="E234" s="423"/>
      <c r="F234" s="899" t="s">
        <v>3097</v>
      </c>
      <c r="G234" s="900"/>
      <c r="H234" s="900"/>
      <c r="I234" s="900"/>
      <c r="K234" s="424">
        <v>3.645</v>
      </c>
      <c r="S234" s="421"/>
      <c r="T234" s="425"/>
      <c r="AA234" s="426"/>
      <c r="AT234" s="422" t="s">
        <v>2439</v>
      </c>
      <c r="AU234" s="422" t="s">
        <v>2336</v>
      </c>
      <c r="AV234" s="422" t="s">
        <v>2336</v>
      </c>
      <c r="AW234" s="422" t="s">
        <v>2371</v>
      </c>
      <c r="AX234" s="422" t="s">
        <v>2427</v>
      </c>
      <c r="AY234" s="422" t="s">
        <v>2428</v>
      </c>
    </row>
    <row r="235" spans="2:51" s="353" customFormat="1" ht="15.75" customHeight="1">
      <c r="B235" s="421"/>
      <c r="E235" s="422"/>
      <c r="F235" s="899" t="s">
        <v>3098</v>
      </c>
      <c r="G235" s="900"/>
      <c r="H235" s="900"/>
      <c r="I235" s="900"/>
      <c r="K235" s="424">
        <v>4.32</v>
      </c>
      <c r="S235" s="421"/>
      <c r="T235" s="425"/>
      <c r="AA235" s="426"/>
      <c r="AT235" s="422" t="s">
        <v>2439</v>
      </c>
      <c r="AU235" s="422" t="s">
        <v>2336</v>
      </c>
      <c r="AV235" s="422" t="s">
        <v>2336</v>
      </c>
      <c r="AW235" s="422" t="s">
        <v>2371</v>
      </c>
      <c r="AX235" s="422" t="s">
        <v>2427</v>
      </c>
      <c r="AY235" s="422" t="s">
        <v>2428</v>
      </c>
    </row>
    <row r="236" spans="2:51" s="353" customFormat="1" ht="15.75" customHeight="1">
      <c r="B236" s="421"/>
      <c r="E236" s="422"/>
      <c r="F236" s="899" t="s">
        <v>3099</v>
      </c>
      <c r="G236" s="900"/>
      <c r="H236" s="900"/>
      <c r="I236" s="900"/>
      <c r="K236" s="424">
        <v>2.08</v>
      </c>
      <c r="S236" s="421"/>
      <c r="T236" s="425"/>
      <c r="AA236" s="426"/>
      <c r="AT236" s="422" t="s">
        <v>2439</v>
      </c>
      <c r="AU236" s="422" t="s">
        <v>2336</v>
      </c>
      <c r="AV236" s="422" t="s">
        <v>2336</v>
      </c>
      <c r="AW236" s="422" t="s">
        <v>2371</v>
      </c>
      <c r="AX236" s="422" t="s">
        <v>2427</v>
      </c>
      <c r="AY236" s="422" t="s">
        <v>2428</v>
      </c>
    </row>
    <row r="237" spans="2:51" s="353" customFormat="1" ht="15.75" customHeight="1">
      <c r="B237" s="432"/>
      <c r="E237" s="433"/>
      <c r="F237" s="901" t="s">
        <v>2450</v>
      </c>
      <c r="G237" s="902"/>
      <c r="H237" s="902"/>
      <c r="I237" s="902"/>
      <c r="K237" s="434">
        <v>10.045</v>
      </c>
      <c r="S237" s="432"/>
      <c r="T237" s="435"/>
      <c r="AA237" s="436"/>
      <c r="AT237" s="433" t="s">
        <v>2439</v>
      </c>
      <c r="AU237" s="433" t="s">
        <v>2336</v>
      </c>
      <c r="AV237" s="433" t="s">
        <v>2434</v>
      </c>
      <c r="AW237" s="433" t="s">
        <v>2371</v>
      </c>
      <c r="AX237" s="433" t="s">
        <v>2426</v>
      </c>
      <c r="AY237" s="433" t="s">
        <v>2428</v>
      </c>
    </row>
    <row r="238" spans="2:65" s="353" customFormat="1" ht="15.75" customHeight="1">
      <c r="B238" s="354"/>
      <c r="C238" s="409" t="s">
        <v>3100</v>
      </c>
      <c r="D238" s="409" t="s">
        <v>2429</v>
      </c>
      <c r="E238" s="410" t="s">
        <v>3101</v>
      </c>
      <c r="F238" s="907" t="s">
        <v>3102</v>
      </c>
      <c r="G238" s="908"/>
      <c r="H238" s="908"/>
      <c r="I238" s="908"/>
      <c r="J238" s="412" t="s">
        <v>2770</v>
      </c>
      <c r="K238" s="413">
        <v>5</v>
      </c>
      <c r="L238" s="909">
        <v>0</v>
      </c>
      <c r="M238" s="908"/>
      <c r="N238" s="909">
        <f>ROUND($L$238*$K$238,2)</f>
        <v>0</v>
      </c>
      <c r="O238" s="908"/>
      <c r="P238" s="908"/>
      <c r="Q238" s="908"/>
      <c r="R238" s="411" t="s">
        <v>2433</v>
      </c>
      <c r="S238" s="354"/>
      <c r="T238" s="414"/>
      <c r="U238" s="415" t="s">
        <v>2358</v>
      </c>
      <c r="X238" s="416">
        <v>0.02321</v>
      </c>
      <c r="Y238" s="416">
        <f>$X$238*$K$238</f>
        <v>0.11605000000000001</v>
      </c>
      <c r="Z238" s="416">
        <v>0</v>
      </c>
      <c r="AA238" s="417">
        <f>$Z$238*$K$238</f>
        <v>0</v>
      </c>
      <c r="AR238" s="360" t="s">
        <v>2434</v>
      </c>
      <c r="AT238" s="360" t="s">
        <v>2429</v>
      </c>
      <c r="AU238" s="360" t="s">
        <v>2336</v>
      </c>
      <c r="AY238" s="353" t="s">
        <v>2428</v>
      </c>
      <c r="BE238" s="418">
        <f>IF($U$238="základní",$N$238,0)</f>
        <v>0</v>
      </c>
      <c r="BF238" s="418">
        <f>IF($U$238="snížená",$N$238,0)</f>
        <v>0</v>
      </c>
      <c r="BG238" s="418">
        <f>IF($U$238="zákl. přenesená",$N$238,0)</f>
        <v>0</v>
      </c>
      <c r="BH238" s="418">
        <f>IF($U$238="sníž. přenesená",$N$238,0)</f>
        <v>0</v>
      </c>
      <c r="BI238" s="418">
        <f>IF($U$238="nulová",$N$238,0)</f>
        <v>0</v>
      </c>
      <c r="BJ238" s="360" t="s">
        <v>2426</v>
      </c>
      <c r="BK238" s="418">
        <f>ROUND($L$238*$K$238,2)</f>
        <v>0</v>
      </c>
      <c r="BL238" s="360" t="s">
        <v>2434</v>
      </c>
      <c r="BM238" s="360" t="s">
        <v>3103</v>
      </c>
    </row>
    <row r="239" spans="2:47" s="353" customFormat="1" ht="16.5" customHeight="1">
      <c r="B239" s="354"/>
      <c r="F239" s="912" t="s">
        <v>3104</v>
      </c>
      <c r="G239" s="873"/>
      <c r="H239" s="873"/>
      <c r="I239" s="873"/>
      <c r="J239" s="873"/>
      <c r="K239" s="873"/>
      <c r="L239" s="873"/>
      <c r="M239" s="873"/>
      <c r="N239" s="873"/>
      <c r="O239" s="873"/>
      <c r="P239" s="873"/>
      <c r="Q239" s="873"/>
      <c r="R239" s="873"/>
      <c r="S239" s="354"/>
      <c r="T239" s="419"/>
      <c r="AA239" s="420"/>
      <c r="AT239" s="353" t="s">
        <v>2437</v>
      </c>
      <c r="AU239" s="353" t="s">
        <v>2336</v>
      </c>
    </row>
    <row r="240" spans="2:65" s="353" customFormat="1" ht="15.75" customHeight="1">
      <c r="B240" s="354"/>
      <c r="C240" s="409" t="s">
        <v>3105</v>
      </c>
      <c r="D240" s="409" t="s">
        <v>2429</v>
      </c>
      <c r="E240" s="410" t="s">
        <v>3106</v>
      </c>
      <c r="F240" s="907" t="s">
        <v>3107</v>
      </c>
      <c r="G240" s="908"/>
      <c r="H240" s="908"/>
      <c r="I240" s="908"/>
      <c r="J240" s="412" t="s">
        <v>2770</v>
      </c>
      <c r="K240" s="413">
        <v>12</v>
      </c>
      <c r="L240" s="909">
        <v>0</v>
      </c>
      <c r="M240" s="908"/>
      <c r="N240" s="909">
        <f>ROUND($L$240*$K$240,2)</f>
        <v>0</v>
      </c>
      <c r="O240" s="908"/>
      <c r="P240" s="908"/>
      <c r="Q240" s="908"/>
      <c r="R240" s="411" t="s">
        <v>2433</v>
      </c>
      <c r="S240" s="354"/>
      <c r="T240" s="414"/>
      <c r="U240" s="415" t="s">
        <v>2358</v>
      </c>
      <c r="X240" s="416">
        <v>0.02743</v>
      </c>
      <c r="Y240" s="416">
        <f>$X$240*$K$240</f>
        <v>0.32916</v>
      </c>
      <c r="Z240" s="416">
        <v>0</v>
      </c>
      <c r="AA240" s="417">
        <f>$Z$240*$K$240</f>
        <v>0</v>
      </c>
      <c r="AR240" s="360" t="s">
        <v>2434</v>
      </c>
      <c r="AT240" s="360" t="s">
        <v>2429</v>
      </c>
      <c r="AU240" s="360" t="s">
        <v>2336</v>
      </c>
      <c r="AY240" s="353" t="s">
        <v>2428</v>
      </c>
      <c r="BE240" s="418">
        <f>IF($U$240="základní",$N$240,0)</f>
        <v>0</v>
      </c>
      <c r="BF240" s="418">
        <f>IF($U$240="snížená",$N$240,0)</f>
        <v>0</v>
      </c>
      <c r="BG240" s="418">
        <f>IF($U$240="zákl. přenesená",$N$240,0)</f>
        <v>0</v>
      </c>
      <c r="BH240" s="418">
        <f>IF($U$240="sníž. přenesená",$N$240,0)</f>
        <v>0</v>
      </c>
      <c r="BI240" s="418">
        <f>IF($U$240="nulová",$N$240,0)</f>
        <v>0</v>
      </c>
      <c r="BJ240" s="360" t="s">
        <v>2426</v>
      </c>
      <c r="BK240" s="418">
        <f>ROUND($L$240*$K$240,2)</f>
        <v>0</v>
      </c>
      <c r="BL240" s="360" t="s">
        <v>2434</v>
      </c>
      <c r="BM240" s="360" t="s">
        <v>3108</v>
      </c>
    </row>
    <row r="241" spans="2:47" s="353" customFormat="1" ht="16.5" customHeight="1">
      <c r="B241" s="354"/>
      <c r="F241" s="912" t="s">
        <v>3109</v>
      </c>
      <c r="G241" s="873"/>
      <c r="H241" s="873"/>
      <c r="I241" s="873"/>
      <c r="J241" s="873"/>
      <c r="K241" s="873"/>
      <c r="L241" s="873"/>
      <c r="M241" s="873"/>
      <c r="N241" s="873"/>
      <c r="O241" s="873"/>
      <c r="P241" s="873"/>
      <c r="Q241" s="873"/>
      <c r="R241" s="873"/>
      <c r="S241" s="354"/>
      <c r="T241" s="419"/>
      <c r="AA241" s="420"/>
      <c r="AT241" s="353" t="s">
        <v>2437</v>
      </c>
      <c r="AU241" s="353" t="s">
        <v>2336</v>
      </c>
    </row>
    <row r="242" spans="2:65" s="353" customFormat="1" ht="15.75" customHeight="1">
      <c r="B242" s="354"/>
      <c r="C242" s="409" t="s">
        <v>3110</v>
      </c>
      <c r="D242" s="409" t="s">
        <v>2429</v>
      </c>
      <c r="E242" s="410" t="s">
        <v>3111</v>
      </c>
      <c r="F242" s="907" t="s">
        <v>3112</v>
      </c>
      <c r="G242" s="908"/>
      <c r="H242" s="908"/>
      <c r="I242" s="908"/>
      <c r="J242" s="412" t="s">
        <v>2770</v>
      </c>
      <c r="K242" s="413">
        <v>3</v>
      </c>
      <c r="L242" s="909">
        <v>0</v>
      </c>
      <c r="M242" s="908"/>
      <c r="N242" s="909">
        <f>ROUND($L$242*$K$242,2)</f>
        <v>0</v>
      </c>
      <c r="O242" s="908"/>
      <c r="P242" s="908"/>
      <c r="Q242" s="908"/>
      <c r="R242" s="411" t="s">
        <v>2433</v>
      </c>
      <c r="S242" s="354"/>
      <c r="T242" s="414"/>
      <c r="U242" s="415" t="s">
        <v>2358</v>
      </c>
      <c r="X242" s="416">
        <v>0.02771</v>
      </c>
      <c r="Y242" s="416">
        <f>$X$242*$K$242</f>
        <v>0.08313</v>
      </c>
      <c r="Z242" s="416">
        <v>0</v>
      </c>
      <c r="AA242" s="417">
        <f>$Z$242*$K$242</f>
        <v>0</v>
      </c>
      <c r="AR242" s="360" t="s">
        <v>2434</v>
      </c>
      <c r="AT242" s="360" t="s">
        <v>2429</v>
      </c>
      <c r="AU242" s="360" t="s">
        <v>2336</v>
      </c>
      <c r="AY242" s="353" t="s">
        <v>2428</v>
      </c>
      <c r="BE242" s="418">
        <f>IF($U$242="základní",$N$242,0)</f>
        <v>0</v>
      </c>
      <c r="BF242" s="418">
        <f>IF($U$242="snížená",$N$242,0)</f>
        <v>0</v>
      </c>
      <c r="BG242" s="418">
        <f>IF($U$242="zákl. přenesená",$N$242,0)</f>
        <v>0</v>
      </c>
      <c r="BH242" s="418">
        <f>IF($U$242="sníž. přenesená",$N$242,0)</f>
        <v>0</v>
      </c>
      <c r="BI242" s="418">
        <f>IF($U$242="nulová",$N$242,0)</f>
        <v>0</v>
      </c>
      <c r="BJ242" s="360" t="s">
        <v>2426</v>
      </c>
      <c r="BK242" s="418">
        <f>ROUND($L$242*$K$242,2)</f>
        <v>0</v>
      </c>
      <c r="BL242" s="360" t="s">
        <v>2434</v>
      </c>
      <c r="BM242" s="360" t="s">
        <v>3113</v>
      </c>
    </row>
    <row r="243" spans="2:47" s="353" customFormat="1" ht="16.5" customHeight="1">
      <c r="B243" s="354"/>
      <c r="F243" s="912" t="s">
        <v>3114</v>
      </c>
      <c r="G243" s="873"/>
      <c r="H243" s="873"/>
      <c r="I243" s="873"/>
      <c r="J243" s="873"/>
      <c r="K243" s="873"/>
      <c r="L243" s="873"/>
      <c r="M243" s="873"/>
      <c r="N243" s="873"/>
      <c r="O243" s="873"/>
      <c r="P243" s="873"/>
      <c r="Q243" s="873"/>
      <c r="R243" s="873"/>
      <c r="S243" s="354"/>
      <c r="T243" s="419"/>
      <c r="AA243" s="420"/>
      <c r="AT243" s="353" t="s">
        <v>2437</v>
      </c>
      <c r="AU243" s="353" t="s">
        <v>2336</v>
      </c>
    </row>
    <row r="244" spans="2:65" s="353" customFormat="1" ht="27" customHeight="1">
      <c r="B244" s="354"/>
      <c r="C244" s="409" t="s">
        <v>3115</v>
      </c>
      <c r="D244" s="409" t="s">
        <v>2429</v>
      </c>
      <c r="E244" s="410" t="s">
        <v>3116</v>
      </c>
      <c r="F244" s="907" t="s">
        <v>3117</v>
      </c>
      <c r="G244" s="908"/>
      <c r="H244" s="908"/>
      <c r="I244" s="908"/>
      <c r="J244" s="412" t="s">
        <v>3779</v>
      </c>
      <c r="K244" s="413">
        <v>672</v>
      </c>
      <c r="L244" s="909">
        <v>0</v>
      </c>
      <c r="M244" s="908"/>
      <c r="N244" s="909">
        <f>ROUND($L$244*$K$244,2)</f>
        <v>0</v>
      </c>
      <c r="O244" s="908"/>
      <c r="P244" s="908"/>
      <c r="Q244" s="908"/>
      <c r="R244" s="411" t="s">
        <v>2433</v>
      </c>
      <c r="S244" s="354"/>
      <c r="T244" s="414"/>
      <c r="U244" s="415" t="s">
        <v>2358</v>
      </c>
      <c r="X244" s="416">
        <v>0.04795</v>
      </c>
      <c r="Y244" s="416">
        <f>$X$244*$K$244</f>
        <v>32.2224</v>
      </c>
      <c r="Z244" s="416">
        <v>0</v>
      </c>
      <c r="AA244" s="417">
        <f>$Z$244*$K$244</f>
        <v>0</v>
      </c>
      <c r="AR244" s="360" t="s">
        <v>2434</v>
      </c>
      <c r="AT244" s="360" t="s">
        <v>2429</v>
      </c>
      <c r="AU244" s="360" t="s">
        <v>2336</v>
      </c>
      <c r="AY244" s="353" t="s">
        <v>2428</v>
      </c>
      <c r="BE244" s="418">
        <f>IF($U$244="základní",$N$244,0)</f>
        <v>0</v>
      </c>
      <c r="BF244" s="418">
        <f>IF($U$244="snížená",$N$244,0)</f>
        <v>0</v>
      </c>
      <c r="BG244" s="418">
        <f>IF($U$244="zákl. přenesená",$N$244,0)</f>
        <v>0</v>
      </c>
      <c r="BH244" s="418">
        <f>IF($U$244="sníž. přenesená",$N$244,0)</f>
        <v>0</v>
      </c>
      <c r="BI244" s="418">
        <f>IF($U$244="nulová",$N$244,0)</f>
        <v>0</v>
      </c>
      <c r="BJ244" s="360" t="s">
        <v>2426</v>
      </c>
      <c r="BK244" s="418">
        <f>ROUND($L$244*$K$244,2)</f>
        <v>0</v>
      </c>
      <c r="BL244" s="360" t="s">
        <v>2434</v>
      </c>
      <c r="BM244" s="360" t="s">
        <v>3118</v>
      </c>
    </row>
    <row r="245" spans="2:47" s="353" customFormat="1" ht="16.5" customHeight="1">
      <c r="B245" s="354"/>
      <c r="F245" s="912" t="s">
        <v>3119</v>
      </c>
      <c r="G245" s="873"/>
      <c r="H245" s="873"/>
      <c r="I245" s="873"/>
      <c r="J245" s="873"/>
      <c r="K245" s="873"/>
      <c r="L245" s="873"/>
      <c r="M245" s="873"/>
      <c r="N245" s="873"/>
      <c r="O245" s="873"/>
      <c r="P245" s="873"/>
      <c r="Q245" s="873"/>
      <c r="R245" s="873"/>
      <c r="S245" s="354"/>
      <c r="T245" s="419"/>
      <c r="AA245" s="420"/>
      <c r="AT245" s="353" t="s">
        <v>2437</v>
      </c>
      <c r="AU245" s="353" t="s">
        <v>2336</v>
      </c>
    </row>
    <row r="246" spans="2:65" s="353" customFormat="1" ht="27" customHeight="1">
      <c r="B246" s="354"/>
      <c r="C246" s="409" t="s">
        <v>3120</v>
      </c>
      <c r="D246" s="409" t="s">
        <v>2429</v>
      </c>
      <c r="E246" s="410" t="s">
        <v>3121</v>
      </c>
      <c r="F246" s="907" t="s">
        <v>3122</v>
      </c>
      <c r="G246" s="908"/>
      <c r="H246" s="908"/>
      <c r="I246" s="908"/>
      <c r="J246" s="412" t="s">
        <v>3779</v>
      </c>
      <c r="K246" s="413">
        <v>102.4</v>
      </c>
      <c r="L246" s="909">
        <v>0</v>
      </c>
      <c r="M246" s="908"/>
      <c r="N246" s="909">
        <f>ROUND($L$246*$K$246,2)</f>
        <v>0</v>
      </c>
      <c r="O246" s="908"/>
      <c r="P246" s="908"/>
      <c r="Q246" s="908"/>
      <c r="R246" s="411" t="s">
        <v>2433</v>
      </c>
      <c r="S246" s="354"/>
      <c r="T246" s="414"/>
      <c r="U246" s="415" t="s">
        <v>2358</v>
      </c>
      <c r="X246" s="416">
        <v>0.11576</v>
      </c>
      <c r="Y246" s="416">
        <f>$X$246*$K$246</f>
        <v>11.853824000000001</v>
      </c>
      <c r="Z246" s="416">
        <v>0</v>
      </c>
      <c r="AA246" s="417">
        <f>$Z$246*$K$246</f>
        <v>0</v>
      </c>
      <c r="AR246" s="360" t="s">
        <v>2434</v>
      </c>
      <c r="AT246" s="360" t="s">
        <v>2429</v>
      </c>
      <c r="AU246" s="360" t="s">
        <v>2336</v>
      </c>
      <c r="AY246" s="353" t="s">
        <v>2428</v>
      </c>
      <c r="BE246" s="418">
        <f>IF($U$246="základní",$N$246,0)</f>
        <v>0</v>
      </c>
      <c r="BF246" s="418">
        <f>IF($U$246="snížená",$N$246,0)</f>
        <v>0</v>
      </c>
      <c r="BG246" s="418">
        <f>IF($U$246="zákl. přenesená",$N$246,0)</f>
        <v>0</v>
      </c>
      <c r="BH246" s="418">
        <f>IF($U$246="sníž. přenesená",$N$246,0)</f>
        <v>0</v>
      </c>
      <c r="BI246" s="418">
        <f>IF($U$246="nulová",$N$246,0)</f>
        <v>0</v>
      </c>
      <c r="BJ246" s="360" t="s">
        <v>2426</v>
      </c>
      <c r="BK246" s="418">
        <f>ROUND($L$246*$K$246,2)</f>
        <v>0</v>
      </c>
      <c r="BL246" s="360" t="s">
        <v>2434</v>
      </c>
      <c r="BM246" s="360" t="s">
        <v>3123</v>
      </c>
    </row>
    <row r="247" spans="2:47" s="353" customFormat="1" ht="16.5" customHeight="1">
      <c r="B247" s="354"/>
      <c r="F247" s="912" t="s">
        <v>3124</v>
      </c>
      <c r="G247" s="873"/>
      <c r="H247" s="873"/>
      <c r="I247" s="873"/>
      <c r="J247" s="873"/>
      <c r="K247" s="873"/>
      <c r="L247" s="873"/>
      <c r="M247" s="873"/>
      <c r="N247" s="873"/>
      <c r="O247" s="873"/>
      <c r="P247" s="873"/>
      <c r="Q247" s="873"/>
      <c r="R247" s="873"/>
      <c r="S247" s="354"/>
      <c r="T247" s="419"/>
      <c r="AA247" s="420"/>
      <c r="AT247" s="353" t="s">
        <v>2437</v>
      </c>
      <c r="AU247" s="353" t="s">
        <v>2336</v>
      </c>
    </row>
    <row r="248" spans="2:51" s="353" customFormat="1" ht="15.75" customHeight="1">
      <c r="B248" s="421"/>
      <c r="E248" s="422"/>
      <c r="F248" s="899" t="s">
        <v>3125</v>
      </c>
      <c r="G248" s="900"/>
      <c r="H248" s="900"/>
      <c r="I248" s="900"/>
      <c r="K248" s="424">
        <v>53.1</v>
      </c>
      <c r="S248" s="421"/>
      <c r="T248" s="425"/>
      <c r="AA248" s="426"/>
      <c r="AT248" s="422" t="s">
        <v>2439</v>
      </c>
      <c r="AU248" s="422" t="s">
        <v>2336</v>
      </c>
      <c r="AV248" s="422" t="s">
        <v>2336</v>
      </c>
      <c r="AW248" s="422" t="s">
        <v>2371</v>
      </c>
      <c r="AX248" s="422" t="s">
        <v>2427</v>
      </c>
      <c r="AY248" s="422" t="s">
        <v>2428</v>
      </c>
    </row>
    <row r="249" spans="2:51" s="353" customFormat="1" ht="15.75" customHeight="1">
      <c r="B249" s="421"/>
      <c r="E249" s="422"/>
      <c r="F249" s="899" t="s">
        <v>3126</v>
      </c>
      <c r="G249" s="900"/>
      <c r="H249" s="900"/>
      <c r="I249" s="900"/>
      <c r="K249" s="424">
        <v>20.8</v>
      </c>
      <c r="S249" s="421"/>
      <c r="T249" s="425"/>
      <c r="AA249" s="426"/>
      <c r="AT249" s="422" t="s">
        <v>2439</v>
      </c>
      <c r="AU249" s="422" t="s">
        <v>2336</v>
      </c>
      <c r="AV249" s="422" t="s">
        <v>2336</v>
      </c>
      <c r="AW249" s="422" t="s">
        <v>2371</v>
      </c>
      <c r="AX249" s="422" t="s">
        <v>2427</v>
      </c>
      <c r="AY249" s="422" t="s">
        <v>2428</v>
      </c>
    </row>
    <row r="250" spans="2:51" s="353" customFormat="1" ht="15.75" customHeight="1">
      <c r="B250" s="421"/>
      <c r="E250" s="422"/>
      <c r="F250" s="899" t="s">
        <v>3127</v>
      </c>
      <c r="G250" s="900"/>
      <c r="H250" s="900"/>
      <c r="I250" s="900"/>
      <c r="K250" s="424">
        <v>28.5</v>
      </c>
      <c r="S250" s="421"/>
      <c r="T250" s="425"/>
      <c r="AA250" s="426"/>
      <c r="AT250" s="422" t="s">
        <v>2439</v>
      </c>
      <c r="AU250" s="422" t="s">
        <v>2336</v>
      </c>
      <c r="AV250" s="422" t="s">
        <v>2336</v>
      </c>
      <c r="AW250" s="422" t="s">
        <v>2371</v>
      </c>
      <c r="AX250" s="422" t="s">
        <v>2427</v>
      </c>
      <c r="AY250" s="422" t="s">
        <v>2428</v>
      </c>
    </row>
    <row r="251" spans="2:51" s="353" customFormat="1" ht="15.75" customHeight="1">
      <c r="B251" s="432"/>
      <c r="E251" s="433"/>
      <c r="F251" s="901" t="s">
        <v>2450</v>
      </c>
      <c r="G251" s="902"/>
      <c r="H251" s="902"/>
      <c r="I251" s="902"/>
      <c r="K251" s="434">
        <v>102.4</v>
      </c>
      <c r="S251" s="432"/>
      <c r="T251" s="435"/>
      <c r="AA251" s="436"/>
      <c r="AT251" s="433" t="s">
        <v>2439</v>
      </c>
      <c r="AU251" s="433" t="s">
        <v>2336</v>
      </c>
      <c r="AV251" s="433" t="s">
        <v>2434</v>
      </c>
      <c r="AW251" s="433" t="s">
        <v>2371</v>
      </c>
      <c r="AX251" s="433" t="s">
        <v>2426</v>
      </c>
      <c r="AY251" s="433" t="s">
        <v>2428</v>
      </c>
    </row>
    <row r="252" spans="2:65" s="353" customFormat="1" ht="27" customHeight="1">
      <c r="B252" s="354"/>
      <c r="C252" s="409" t="s">
        <v>3128</v>
      </c>
      <c r="D252" s="409" t="s">
        <v>2429</v>
      </c>
      <c r="E252" s="410" t="s">
        <v>3129</v>
      </c>
      <c r="F252" s="907" t="s">
        <v>3130</v>
      </c>
      <c r="G252" s="908"/>
      <c r="H252" s="908"/>
      <c r="I252" s="908"/>
      <c r="J252" s="412" t="s">
        <v>2770</v>
      </c>
      <c r="K252" s="413">
        <v>160</v>
      </c>
      <c r="L252" s="909">
        <v>0</v>
      </c>
      <c r="M252" s="908"/>
      <c r="N252" s="909">
        <f>ROUND($L$252*$K$252,2)</f>
        <v>0</v>
      </c>
      <c r="O252" s="908"/>
      <c r="P252" s="908"/>
      <c r="Q252" s="908"/>
      <c r="R252" s="411" t="s">
        <v>2433</v>
      </c>
      <c r="S252" s="354"/>
      <c r="T252" s="414"/>
      <c r="U252" s="415" t="s">
        <v>2358</v>
      </c>
      <c r="X252" s="416">
        <v>0.02369</v>
      </c>
      <c r="Y252" s="416">
        <f>$X$252*$K$252</f>
        <v>3.7904</v>
      </c>
      <c r="Z252" s="416">
        <v>0</v>
      </c>
      <c r="AA252" s="417">
        <f>$Z$252*$K$252</f>
        <v>0</v>
      </c>
      <c r="AR252" s="360" t="s">
        <v>2434</v>
      </c>
      <c r="AT252" s="360" t="s">
        <v>2429</v>
      </c>
      <c r="AU252" s="360" t="s">
        <v>2336</v>
      </c>
      <c r="AY252" s="353" t="s">
        <v>2428</v>
      </c>
      <c r="BE252" s="418">
        <f>IF($U$252="základní",$N$252,0)</f>
        <v>0</v>
      </c>
      <c r="BF252" s="418">
        <f>IF($U$252="snížená",$N$252,0)</f>
        <v>0</v>
      </c>
      <c r="BG252" s="418">
        <f>IF($U$252="zákl. přenesená",$N$252,0)</f>
        <v>0</v>
      </c>
      <c r="BH252" s="418">
        <f>IF($U$252="sníž. přenesená",$N$252,0)</f>
        <v>0</v>
      </c>
      <c r="BI252" s="418">
        <f>IF($U$252="nulová",$N$252,0)</f>
        <v>0</v>
      </c>
      <c r="BJ252" s="360" t="s">
        <v>2426</v>
      </c>
      <c r="BK252" s="418">
        <f>ROUND($L$252*$K$252,2)</f>
        <v>0</v>
      </c>
      <c r="BL252" s="360" t="s">
        <v>2434</v>
      </c>
      <c r="BM252" s="360" t="s">
        <v>3131</v>
      </c>
    </row>
    <row r="253" spans="2:47" s="353" customFormat="1" ht="16.5" customHeight="1">
      <c r="B253" s="354"/>
      <c r="F253" s="912" t="s">
        <v>3132</v>
      </c>
      <c r="G253" s="873"/>
      <c r="H253" s="873"/>
      <c r="I253" s="873"/>
      <c r="J253" s="873"/>
      <c r="K253" s="873"/>
      <c r="L253" s="873"/>
      <c r="M253" s="873"/>
      <c r="N253" s="873"/>
      <c r="O253" s="873"/>
      <c r="P253" s="873"/>
      <c r="Q253" s="873"/>
      <c r="R253" s="873"/>
      <c r="S253" s="354"/>
      <c r="T253" s="419"/>
      <c r="AA253" s="420"/>
      <c r="AT253" s="353" t="s">
        <v>2437</v>
      </c>
      <c r="AU253" s="353" t="s">
        <v>2336</v>
      </c>
    </row>
    <row r="254" spans="2:65" s="353" customFormat="1" ht="27" customHeight="1">
      <c r="B254" s="354"/>
      <c r="C254" s="409" t="s">
        <v>3133</v>
      </c>
      <c r="D254" s="409" t="s">
        <v>2429</v>
      </c>
      <c r="E254" s="410" t="s">
        <v>3134</v>
      </c>
      <c r="F254" s="907" t="s">
        <v>3135</v>
      </c>
      <c r="G254" s="908"/>
      <c r="H254" s="908"/>
      <c r="I254" s="908"/>
      <c r="J254" s="412" t="s">
        <v>2770</v>
      </c>
      <c r="K254" s="413">
        <v>220</v>
      </c>
      <c r="L254" s="909">
        <v>0</v>
      </c>
      <c r="M254" s="908"/>
      <c r="N254" s="909">
        <f>ROUND($L$254*$K$254,2)</f>
        <v>0</v>
      </c>
      <c r="O254" s="908"/>
      <c r="P254" s="908"/>
      <c r="Q254" s="908"/>
      <c r="R254" s="411" t="s">
        <v>2433</v>
      </c>
      <c r="S254" s="354"/>
      <c r="T254" s="414"/>
      <c r="U254" s="415" t="s">
        <v>2358</v>
      </c>
      <c r="X254" s="416">
        <v>0.04694</v>
      </c>
      <c r="Y254" s="416">
        <f>$X$254*$K$254</f>
        <v>10.3268</v>
      </c>
      <c r="Z254" s="416">
        <v>0</v>
      </c>
      <c r="AA254" s="417">
        <f>$Z$254*$K$254</f>
        <v>0</v>
      </c>
      <c r="AR254" s="360" t="s">
        <v>2434</v>
      </c>
      <c r="AT254" s="360" t="s">
        <v>2429</v>
      </c>
      <c r="AU254" s="360" t="s">
        <v>2336</v>
      </c>
      <c r="AY254" s="353" t="s">
        <v>2428</v>
      </c>
      <c r="BE254" s="418">
        <f>IF($U$254="základní",$N$254,0)</f>
        <v>0</v>
      </c>
      <c r="BF254" s="418">
        <f>IF($U$254="snížená",$N$254,0)</f>
        <v>0</v>
      </c>
      <c r="BG254" s="418">
        <f>IF($U$254="zákl. přenesená",$N$254,0)</f>
        <v>0</v>
      </c>
      <c r="BH254" s="418">
        <f>IF($U$254="sníž. přenesená",$N$254,0)</f>
        <v>0</v>
      </c>
      <c r="BI254" s="418">
        <f>IF($U$254="nulová",$N$254,0)</f>
        <v>0</v>
      </c>
      <c r="BJ254" s="360" t="s">
        <v>2426</v>
      </c>
      <c r="BK254" s="418">
        <f>ROUND($L$254*$K$254,2)</f>
        <v>0</v>
      </c>
      <c r="BL254" s="360" t="s">
        <v>2434</v>
      </c>
      <c r="BM254" s="360" t="s">
        <v>3136</v>
      </c>
    </row>
    <row r="255" spans="2:47" s="353" customFormat="1" ht="16.5" customHeight="1">
      <c r="B255" s="354"/>
      <c r="F255" s="912" t="s">
        <v>3137</v>
      </c>
      <c r="G255" s="873"/>
      <c r="H255" s="873"/>
      <c r="I255" s="873"/>
      <c r="J255" s="873"/>
      <c r="K255" s="873"/>
      <c r="L255" s="873"/>
      <c r="M255" s="873"/>
      <c r="N255" s="873"/>
      <c r="O255" s="873"/>
      <c r="P255" s="873"/>
      <c r="Q255" s="873"/>
      <c r="R255" s="873"/>
      <c r="S255" s="354"/>
      <c r="T255" s="419"/>
      <c r="AA255" s="420"/>
      <c r="AT255" s="353" t="s">
        <v>2437</v>
      </c>
      <c r="AU255" s="353" t="s">
        <v>2336</v>
      </c>
    </row>
    <row r="256" spans="2:65" s="353" customFormat="1" ht="15.75" customHeight="1">
      <c r="B256" s="354"/>
      <c r="C256" s="409" t="s">
        <v>3138</v>
      </c>
      <c r="D256" s="409" t="s">
        <v>2429</v>
      </c>
      <c r="E256" s="410" t="s">
        <v>3139</v>
      </c>
      <c r="F256" s="907" t="s">
        <v>3140</v>
      </c>
      <c r="G256" s="908"/>
      <c r="H256" s="908"/>
      <c r="I256" s="908"/>
      <c r="J256" s="412" t="s">
        <v>2432</v>
      </c>
      <c r="K256" s="413">
        <v>6.614</v>
      </c>
      <c r="L256" s="909">
        <v>0</v>
      </c>
      <c r="M256" s="908"/>
      <c r="N256" s="909">
        <f>ROUND($L$256*$K$256,2)</f>
        <v>0</v>
      </c>
      <c r="O256" s="908"/>
      <c r="P256" s="908"/>
      <c r="Q256" s="908"/>
      <c r="R256" s="411" t="s">
        <v>2433</v>
      </c>
      <c r="S256" s="354"/>
      <c r="T256" s="414"/>
      <c r="U256" s="415" t="s">
        <v>2358</v>
      </c>
      <c r="X256" s="416">
        <v>2.4533</v>
      </c>
      <c r="Y256" s="416">
        <f>$X$256*$K$256</f>
        <v>16.2261262</v>
      </c>
      <c r="Z256" s="416">
        <v>0</v>
      </c>
      <c r="AA256" s="417">
        <f>$Z$256*$K$256</f>
        <v>0</v>
      </c>
      <c r="AR256" s="360" t="s">
        <v>2434</v>
      </c>
      <c r="AT256" s="360" t="s">
        <v>2429</v>
      </c>
      <c r="AU256" s="360" t="s">
        <v>2336</v>
      </c>
      <c r="AY256" s="353" t="s">
        <v>2428</v>
      </c>
      <c r="BE256" s="418">
        <f>IF($U$256="základní",$N$256,0)</f>
        <v>0</v>
      </c>
      <c r="BF256" s="418">
        <f>IF($U$256="snížená",$N$256,0)</f>
        <v>0</v>
      </c>
      <c r="BG256" s="418">
        <f>IF($U$256="zákl. přenesená",$N$256,0)</f>
        <v>0</v>
      </c>
      <c r="BH256" s="418">
        <f>IF($U$256="sníž. přenesená",$N$256,0)</f>
        <v>0</v>
      </c>
      <c r="BI256" s="418">
        <f>IF($U$256="nulová",$N$256,0)</f>
        <v>0</v>
      </c>
      <c r="BJ256" s="360" t="s">
        <v>2426</v>
      </c>
      <c r="BK256" s="418">
        <f>ROUND($L$256*$K$256,2)</f>
        <v>0</v>
      </c>
      <c r="BL256" s="360" t="s">
        <v>2434</v>
      </c>
      <c r="BM256" s="360" t="s">
        <v>3141</v>
      </c>
    </row>
    <row r="257" spans="2:47" s="353" customFormat="1" ht="16.5" customHeight="1">
      <c r="B257" s="354"/>
      <c r="F257" s="912" t="s">
        <v>3142</v>
      </c>
      <c r="G257" s="873"/>
      <c r="H257" s="873"/>
      <c r="I257" s="873"/>
      <c r="J257" s="873"/>
      <c r="K257" s="873"/>
      <c r="L257" s="873"/>
      <c r="M257" s="873"/>
      <c r="N257" s="873"/>
      <c r="O257" s="873"/>
      <c r="P257" s="873"/>
      <c r="Q257" s="873"/>
      <c r="R257" s="873"/>
      <c r="S257" s="354"/>
      <c r="T257" s="419"/>
      <c r="AA257" s="420"/>
      <c r="AT257" s="353" t="s">
        <v>2437</v>
      </c>
      <c r="AU257" s="353" t="s">
        <v>2336</v>
      </c>
    </row>
    <row r="258" spans="2:51" s="353" customFormat="1" ht="15.75" customHeight="1">
      <c r="B258" s="421"/>
      <c r="E258" s="422"/>
      <c r="F258" s="899" t="s">
        <v>3143</v>
      </c>
      <c r="G258" s="900"/>
      <c r="H258" s="900"/>
      <c r="I258" s="900"/>
      <c r="K258" s="424">
        <v>6.614</v>
      </c>
      <c r="S258" s="421"/>
      <c r="T258" s="425"/>
      <c r="AA258" s="426"/>
      <c r="AT258" s="422" t="s">
        <v>2439</v>
      </c>
      <c r="AU258" s="422" t="s">
        <v>2336</v>
      </c>
      <c r="AV258" s="422" t="s">
        <v>2336</v>
      </c>
      <c r="AW258" s="422" t="s">
        <v>2371</v>
      </c>
      <c r="AX258" s="422" t="s">
        <v>2426</v>
      </c>
      <c r="AY258" s="422" t="s">
        <v>2428</v>
      </c>
    </row>
    <row r="259" spans="2:65" s="353" customFormat="1" ht="39" customHeight="1">
      <c r="B259" s="354"/>
      <c r="C259" s="409" t="s">
        <v>3144</v>
      </c>
      <c r="D259" s="409" t="s">
        <v>2429</v>
      </c>
      <c r="E259" s="410" t="s">
        <v>3145</v>
      </c>
      <c r="F259" s="907" t="s">
        <v>3146</v>
      </c>
      <c r="G259" s="908"/>
      <c r="H259" s="908"/>
      <c r="I259" s="908"/>
      <c r="J259" s="412" t="s">
        <v>3779</v>
      </c>
      <c r="K259" s="413">
        <v>29.11</v>
      </c>
      <c r="L259" s="909">
        <v>0</v>
      </c>
      <c r="M259" s="908"/>
      <c r="N259" s="909">
        <f>ROUND($L$259*$K$259,2)</f>
        <v>0</v>
      </c>
      <c r="O259" s="908"/>
      <c r="P259" s="908"/>
      <c r="Q259" s="908"/>
      <c r="R259" s="411" t="s">
        <v>2433</v>
      </c>
      <c r="S259" s="354"/>
      <c r="T259" s="414"/>
      <c r="U259" s="415" t="s">
        <v>2358</v>
      </c>
      <c r="X259" s="416">
        <v>0.0003</v>
      </c>
      <c r="Y259" s="416">
        <f>$X$259*$K$259</f>
        <v>0.008733</v>
      </c>
      <c r="Z259" s="416">
        <v>0</v>
      </c>
      <c r="AA259" s="417">
        <f>$Z$259*$K$259</f>
        <v>0</v>
      </c>
      <c r="AR259" s="360" t="s">
        <v>2434</v>
      </c>
      <c r="AT259" s="360" t="s">
        <v>2429</v>
      </c>
      <c r="AU259" s="360" t="s">
        <v>2336</v>
      </c>
      <c r="AY259" s="353" t="s">
        <v>2428</v>
      </c>
      <c r="BE259" s="418">
        <f>IF($U$259="základní",$N$259,0)</f>
        <v>0</v>
      </c>
      <c r="BF259" s="418">
        <f>IF($U$259="snížená",$N$259,0)</f>
        <v>0</v>
      </c>
      <c r="BG259" s="418">
        <f>IF($U$259="zákl. přenesená",$N$259,0)</f>
        <v>0</v>
      </c>
      <c r="BH259" s="418">
        <f>IF($U$259="sníž. přenesená",$N$259,0)</f>
        <v>0</v>
      </c>
      <c r="BI259" s="418">
        <f>IF($U$259="nulová",$N$259,0)</f>
        <v>0</v>
      </c>
      <c r="BJ259" s="360" t="s">
        <v>2426</v>
      </c>
      <c r="BK259" s="418">
        <f>ROUND($L$259*$K$259,2)</f>
        <v>0</v>
      </c>
      <c r="BL259" s="360" t="s">
        <v>2434</v>
      </c>
      <c r="BM259" s="360" t="s">
        <v>3147</v>
      </c>
    </row>
    <row r="260" spans="2:47" s="353" customFormat="1" ht="16.5" customHeight="1">
      <c r="B260" s="354"/>
      <c r="F260" s="912" t="s">
        <v>3148</v>
      </c>
      <c r="G260" s="873"/>
      <c r="H260" s="873"/>
      <c r="I260" s="873"/>
      <c r="J260" s="873"/>
      <c r="K260" s="873"/>
      <c r="L260" s="873"/>
      <c r="M260" s="873"/>
      <c r="N260" s="873"/>
      <c r="O260" s="873"/>
      <c r="P260" s="873"/>
      <c r="Q260" s="873"/>
      <c r="R260" s="873"/>
      <c r="S260" s="354"/>
      <c r="T260" s="419"/>
      <c r="AA260" s="420"/>
      <c r="AT260" s="353" t="s">
        <v>2437</v>
      </c>
      <c r="AU260" s="353" t="s">
        <v>2336</v>
      </c>
    </row>
    <row r="261" spans="2:51" s="353" customFormat="1" ht="15.75" customHeight="1">
      <c r="B261" s="421"/>
      <c r="E261" s="422"/>
      <c r="F261" s="899" t="s">
        <v>3149</v>
      </c>
      <c r="G261" s="900"/>
      <c r="H261" s="900"/>
      <c r="I261" s="900"/>
      <c r="K261" s="424">
        <v>29.11</v>
      </c>
      <c r="S261" s="421"/>
      <c r="T261" s="425"/>
      <c r="AA261" s="426"/>
      <c r="AT261" s="422" t="s">
        <v>2439</v>
      </c>
      <c r="AU261" s="422" t="s">
        <v>2336</v>
      </c>
      <c r="AV261" s="422" t="s">
        <v>2336</v>
      </c>
      <c r="AW261" s="422" t="s">
        <v>2371</v>
      </c>
      <c r="AX261" s="422" t="s">
        <v>2426</v>
      </c>
      <c r="AY261" s="422" t="s">
        <v>2428</v>
      </c>
    </row>
    <row r="262" spans="2:65" s="353" customFormat="1" ht="15.75" customHeight="1">
      <c r="B262" s="354"/>
      <c r="C262" s="409" t="s">
        <v>3150</v>
      </c>
      <c r="D262" s="409" t="s">
        <v>2429</v>
      </c>
      <c r="E262" s="410" t="s">
        <v>3151</v>
      </c>
      <c r="F262" s="907" t="s">
        <v>3152</v>
      </c>
      <c r="G262" s="908"/>
      <c r="H262" s="908"/>
      <c r="I262" s="908"/>
      <c r="J262" s="412" t="s">
        <v>3779</v>
      </c>
      <c r="K262" s="413">
        <v>82.651</v>
      </c>
      <c r="L262" s="909">
        <v>0</v>
      </c>
      <c r="M262" s="908"/>
      <c r="N262" s="909">
        <f>ROUND($L$262*$K$262,2)</f>
        <v>0</v>
      </c>
      <c r="O262" s="908"/>
      <c r="P262" s="908"/>
      <c r="Q262" s="908"/>
      <c r="R262" s="411" t="s">
        <v>2433</v>
      </c>
      <c r="S262" s="354"/>
      <c r="T262" s="414"/>
      <c r="U262" s="415" t="s">
        <v>2358</v>
      </c>
      <c r="X262" s="416">
        <v>0.00145</v>
      </c>
      <c r="Y262" s="416">
        <f>$X$262*$K$262</f>
        <v>0.11984394999999999</v>
      </c>
      <c r="Z262" s="416">
        <v>0</v>
      </c>
      <c r="AA262" s="417">
        <f>$Z$262*$K$262</f>
        <v>0</v>
      </c>
      <c r="AR262" s="360" t="s">
        <v>2434</v>
      </c>
      <c r="AT262" s="360" t="s">
        <v>2429</v>
      </c>
      <c r="AU262" s="360" t="s">
        <v>2336</v>
      </c>
      <c r="AY262" s="353" t="s">
        <v>2428</v>
      </c>
      <c r="BE262" s="418">
        <f>IF($U$262="základní",$N$262,0)</f>
        <v>0</v>
      </c>
      <c r="BF262" s="418">
        <f>IF($U$262="snížená",$N$262,0)</f>
        <v>0</v>
      </c>
      <c r="BG262" s="418">
        <f>IF($U$262="zákl. přenesená",$N$262,0)</f>
        <v>0</v>
      </c>
      <c r="BH262" s="418">
        <f>IF($U$262="sníž. přenesená",$N$262,0)</f>
        <v>0</v>
      </c>
      <c r="BI262" s="418">
        <f>IF($U$262="nulová",$N$262,0)</f>
        <v>0</v>
      </c>
      <c r="BJ262" s="360" t="s">
        <v>2426</v>
      </c>
      <c r="BK262" s="418">
        <f>ROUND($L$262*$K$262,2)</f>
        <v>0</v>
      </c>
      <c r="BL262" s="360" t="s">
        <v>2434</v>
      </c>
      <c r="BM262" s="360" t="s">
        <v>3153</v>
      </c>
    </row>
    <row r="263" spans="2:47" s="353" customFormat="1" ht="16.5" customHeight="1">
      <c r="B263" s="354"/>
      <c r="F263" s="912" t="s">
        <v>3154</v>
      </c>
      <c r="G263" s="873"/>
      <c r="H263" s="873"/>
      <c r="I263" s="873"/>
      <c r="J263" s="873"/>
      <c r="K263" s="873"/>
      <c r="L263" s="873"/>
      <c r="M263" s="873"/>
      <c r="N263" s="873"/>
      <c r="O263" s="873"/>
      <c r="P263" s="873"/>
      <c r="Q263" s="873"/>
      <c r="R263" s="873"/>
      <c r="S263" s="354"/>
      <c r="T263" s="419"/>
      <c r="AA263" s="420"/>
      <c r="AT263" s="353" t="s">
        <v>2437</v>
      </c>
      <c r="AU263" s="353" t="s">
        <v>2336</v>
      </c>
    </row>
    <row r="264" spans="2:51" s="353" customFormat="1" ht="15.75" customHeight="1">
      <c r="B264" s="421"/>
      <c r="E264" s="422"/>
      <c r="F264" s="899" t="s">
        <v>3155</v>
      </c>
      <c r="G264" s="900"/>
      <c r="H264" s="900"/>
      <c r="I264" s="900"/>
      <c r="K264" s="424">
        <v>82.651</v>
      </c>
      <c r="S264" s="421"/>
      <c r="T264" s="425"/>
      <c r="AA264" s="426"/>
      <c r="AT264" s="422" t="s">
        <v>2439</v>
      </c>
      <c r="AU264" s="422" t="s">
        <v>2336</v>
      </c>
      <c r="AV264" s="422" t="s">
        <v>2336</v>
      </c>
      <c r="AW264" s="422" t="s">
        <v>2371</v>
      </c>
      <c r="AX264" s="422" t="s">
        <v>2427</v>
      </c>
      <c r="AY264" s="422" t="s">
        <v>2428</v>
      </c>
    </row>
    <row r="265" spans="2:65" s="353" customFormat="1" ht="27" customHeight="1">
      <c r="B265" s="354"/>
      <c r="C265" s="409" t="s">
        <v>3156</v>
      </c>
      <c r="D265" s="409" t="s">
        <v>2429</v>
      </c>
      <c r="E265" s="410" t="s">
        <v>3157</v>
      </c>
      <c r="F265" s="907" t="s">
        <v>3158</v>
      </c>
      <c r="G265" s="908"/>
      <c r="H265" s="908"/>
      <c r="I265" s="908"/>
      <c r="J265" s="412" t="s">
        <v>3779</v>
      </c>
      <c r="K265" s="413">
        <v>82.651</v>
      </c>
      <c r="L265" s="909">
        <v>0</v>
      </c>
      <c r="M265" s="908"/>
      <c r="N265" s="909">
        <f>ROUND($L$265*$K$265,2)</f>
        <v>0</v>
      </c>
      <c r="O265" s="908"/>
      <c r="P265" s="908"/>
      <c r="Q265" s="908"/>
      <c r="R265" s="411" t="s">
        <v>2433</v>
      </c>
      <c r="S265" s="354"/>
      <c r="T265" s="414"/>
      <c r="U265" s="415" t="s">
        <v>2358</v>
      </c>
      <c r="X265" s="416">
        <v>0</v>
      </c>
      <c r="Y265" s="416">
        <f>$X$265*$K$265</f>
        <v>0</v>
      </c>
      <c r="Z265" s="416">
        <v>0</v>
      </c>
      <c r="AA265" s="417">
        <f>$Z$265*$K$265</f>
        <v>0</v>
      </c>
      <c r="AR265" s="360" t="s">
        <v>2434</v>
      </c>
      <c r="AT265" s="360" t="s">
        <v>2429</v>
      </c>
      <c r="AU265" s="360" t="s">
        <v>2336</v>
      </c>
      <c r="AY265" s="353" t="s">
        <v>2428</v>
      </c>
      <c r="BE265" s="418">
        <f>IF($U$265="základní",$N$265,0)</f>
        <v>0</v>
      </c>
      <c r="BF265" s="418">
        <f>IF($U$265="snížená",$N$265,0)</f>
        <v>0</v>
      </c>
      <c r="BG265" s="418">
        <f>IF($U$265="zákl. přenesená",$N$265,0)</f>
        <v>0</v>
      </c>
      <c r="BH265" s="418">
        <f>IF($U$265="sníž. přenesená",$N$265,0)</f>
        <v>0</v>
      </c>
      <c r="BI265" s="418">
        <f>IF($U$265="nulová",$N$265,0)</f>
        <v>0</v>
      </c>
      <c r="BJ265" s="360" t="s">
        <v>2426</v>
      </c>
      <c r="BK265" s="418">
        <f>ROUND($L$265*$K$265,2)</f>
        <v>0</v>
      </c>
      <c r="BL265" s="360" t="s">
        <v>2434</v>
      </c>
      <c r="BM265" s="360" t="s">
        <v>3159</v>
      </c>
    </row>
    <row r="266" spans="2:47" s="353" customFormat="1" ht="16.5" customHeight="1">
      <c r="B266" s="354"/>
      <c r="F266" s="912" t="s">
        <v>3160</v>
      </c>
      <c r="G266" s="873"/>
      <c r="H266" s="873"/>
      <c r="I266" s="873"/>
      <c r="J266" s="873"/>
      <c r="K266" s="873"/>
      <c r="L266" s="873"/>
      <c r="M266" s="873"/>
      <c r="N266" s="873"/>
      <c r="O266" s="873"/>
      <c r="P266" s="873"/>
      <c r="Q266" s="873"/>
      <c r="R266" s="873"/>
      <c r="S266" s="354"/>
      <c r="T266" s="419"/>
      <c r="AA266" s="420"/>
      <c r="AT266" s="353" t="s">
        <v>2437</v>
      </c>
      <c r="AU266" s="353" t="s">
        <v>2336</v>
      </c>
    </row>
    <row r="267" spans="2:65" s="353" customFormat="1" ht="15.75" customHeight="1">
      <c r="B267" s="354"/>
      <c r="C267" s="409" t="s">
        <v>3161</v>
      </c>
      <c r="D267" s="409" t="s">
        <v>2429</v>
      </c>
      <c r="E267" s="410" t="s">
        <v>3162</v>
      </c>
      <c r="F267" s="907" t="s">
        <v>3163</v>
      </c>
      <c r="G267" s="908"/>
      <c r="H267" s="908"/>
      <c r="I267" s="908"/>
      <c r="J267" s="412" t="s">
        <v>2722</v>
      </c>
      <c r="K267" s="413">
        <v>0.529</v>
      </c>
      <c r="L267" s="909">
        <v>0</v>
      </c>
      <c r="M267" s="908"/>
      <c r="N267" s="909">
        <f>ROUND($L$267*$K$267,2)</f>
        <v>0</v>
      </c>
      <c r="O267" s="908"/>
      <c r="P267" s="908"/>
      <c r="Q267" s="908"/>
      <c r="R267" s="411" t="s">
        <v>2433</v>
      </c>
      <c r="S267" s="354"/>
      <c r="T267" s="414"/>
      <c r="U267" s="415" t="s">
        <v>2358</v>
      </c>
      <c r="X267" s="416">
        <v>1.05306</v>
      </c>
      <c r="Y267" s="416">
        <f>$X$267*$K$267</f>
        <v>0.5570687400000001</v>
      </c>
      <c r="Z267" s="416">
        <v>0</v>
      </c>
      <c r="AA267" s="417">
        <f>$Z$267*$K$267</f>
        <v>0</v>
      </c>
      <c r="AR267" s="360" t="s">
        <v>2434</v>
      </c>
      <c r="AT267" s="360" t="s">
        <v>2429</v>
      </c>
      <c r="AU267" s="360" t="s">
        <v>2336</v>
      </c>
      <c r="AY267" s="353" t="s">
        <v>2428</v>
      </c>
      <c r="BE267" s="418">
        <f>IF($U$267="základní",$N$267,0)</f>
        <v>0</v>
      </c>
      <c r="BF267" s="418">
        <f>IF($U$267="snížená",$N$267,0)</f>
        <v>0</v>
      </c>
      <c r="BG267" s="418">
        <f>IF($U$267="zákl. přenesená",$N$267,0)</f>
        <v>0</v>
      </c>
      <c r="BH267" s="418">
        <f>IF($U$267="sníž. přenesená",$N$267,0)</f>
        <v>0</v>
      </c>
      <c r="BI267" s="418">
        <f>IF($U$267="nulová",$N$267,0)</f>
        <v>0</v>
      </c>
      <c r="BJ267" s="360" t="s">
        <v>2426</v>
      </c>
      <c r="BK267" s="418">
        <f>ROUND($L$267*$K$267,2)</f>
        <v>0</v>
      </c>
      <c r="BL267" s="360" t="s">
        <v>2434</v>
      </c>
      <c r="BM267" s="360" t="s">
        <v>3164</v>
      </c>
    </row>
    <row r="268" spans="2:47" s="353" customFormat="1" ht="16.5" customHeight="1">
      <c r="B268" s="354"/>
      <c r="F268" s="912" t="s">
        <v>3165</v>
      </c>
      <c r="G268" s="873"/>
      <c r="H268" s="873"/>
      <c r="I268" s="873"/>
      <c r="J268" s="873"/>
      <c r="K268" s="873"/>
      <c r="L268" s="873"/>
      <c r="M268" s="873"/>
      <c r="N268" s="873"/>
      <c r="O268" s="873"/>
      <c r="P268" s="873"/>
      <c r="Q268" s="873"/>
      <c r="R268" s="873"/>
      <c r="S268" s="354"/>
      <c r="T268" s="419"/>
      <c r="AA268" s="420"/>
      <c r="AT268" s="353" t="s">
        <v>2437</v>
      </c>
      <c r="AU268" s="353" t="s">
        <v>2336</v>
      </c>
    </row>
    <row r="269" spans="2:51" s="353" customFormat="1" ht="15.75" customHeight="1">
      <c r="B269" s="421"/>
      <c r="E269" s="422"/>
      <c r="F269" s="899" t="s">
        <v>3166</v>
      </c>
      <c r="G269" s="900"/>
      <c r="H269" s="900"/>
      <c r="I269" s="900"/>
      <c r="K269" s="424">
        <v>0.529</v>
      </c>
      <c r="S269" s="421"/>
      <c r="T269" s="425"/>
      <c r="AA269" s="426"/>
      <c r="AT269" s="422" t="s">
        <v>2439</v>
      </c>
      <c r="AU269" s="422" t="s">
        <v>2336</v>
      </c>
      <c r="AV269" s="422" t="s">
        <v>2336</v>
      </c>
      <c r="AW269" s="422" t="s">
        <v>2371</v>
      </c>
      <c r="AX269" s="422" t="s">
        <v>2426</v>
      </c>
      <c r="AY269" s="422" t="s">
        <v>2428</v>
      </c>
    </row>
    <row r="270" spans="2:65" s="353" customFormat="1" ht="27" customHeight="1">
      <c r="B270" s="354"/>
      <c r="C270" s="409" t="s">
        <v>3167</v>
      </c>
      <c r="D270" s="409" t="s">
        <v>2429</v>
      </c>
      <c r="E270" s="410" t="s">
        <v>3168</v>
      </c>
      <c r="F270" s="907" t="s">
        <v>3169</v>
      </c>
      <c r="G270" s="908"/>
      <c r="H270" s="908"/>
      <c r="I270" s="908"/>
      <c r="J270" s="412" t="s">
        <v>2722</v>
      </c>
      <c r="K270" s="413">
        <v>1.245</v>
      </c>
      <c r="L270" s="909">
        <v>0</v>
      </c>
      <c r="M270" s="908"/>
      <c r="N270" s="909">
        <f>ROUND($L$270*$K$270,2)</f>
        <v>0</v>
      </c>
      <c r="O270" s="908"/>
      <c r="P270" s="908"/>
      <c r="Q270" s="908"/>
      <c r="R270" s="411" t="s">
        <v>2433</v>
      </c>
      <c r="S270" s="354"/>
      <c r="T270" s="414"/>
      <c r="U270" s="415" t="s">
        <v>2358</v>
      </c>
      <c r="X270" s="416">
        <v>0.01954</v>
      </c>
      <c r="Y270" s="416">
        <f>$X$270*$K$270</f>
        <v>0.0243273</v>
      </c>
      <c r="Z270" s="416">
        <v>0</v>
      </c>
      <c r="AA270" s="417">
        <f>$Z$270*$K$270</f>
        <v>0</v>
      </c>
      <c r="AR270" s="360" t="s">
        <v>2434</v>
      </c>
      <c r="AT270" s="360" t="s">
        <v>2429</v>
      </c>
      <c r="AU270" s="360" t="s">
        <v>2336</v>
      </c>
      <c r="AY270" s="353" t="s">
        <v>2428</v>
      </c>
      <c r="BE270" s="418">
        <f>IF($U$270="základní",$N$270,0)</f>
        <v>0</v>
      </c>
      <c r="BF270" s="418">
        <f>IF($U$270="snížená",$N$270,0)</f>
        <v>0</v>
      </c>
      <c r="BG270" s="418">
        <f>IF($U$270="zákl. přenesená",$N$270,0)</f>
        <v>0</v>
      </c>
      <c r="BH270" s="418">
        <f>IF($U$270="sníž. přenesená",$N$270,0)</f>
        <v>0</v>
      </c>
      <c r="BI270" s="418">
        <f>IF($U$270="nulová",$N$270,0)</f>
        <v>0</v>
      </c>
      <c r="BJ270" s="360" t="s">
        <v>2426</v>
      </c>
      <c r="BK270" s="418">
        <f>ROUND($L$270*$K$270,2)</f>
        <v>0</v>
      </c>
      <c r="BL270" s="360" t="s">
        <v>2434</v>
      </c>
      <c r="BM270" s="360" t="s">
        <v>3170</v>
      </c>
    </row>
    <row r="271" spans="2:47" s="353" customFormat="1" ht="16.5" customHeight="1">
      <c r="B271" s="354"/>
      <c r="F271" s="912" t="s">
        <v>3169</v>
      </c>
      <c r="G271" s="873"/>
      <c r="H271" s="873"/>
      <c r="I271" s="873"/>
      <c r="J271" s="873"/>
      <c r="K271" s="873"/>
      <c r="L271" s="873"/>
      <c r="M271" s="873"/>
      <c r="N271" s="873"/>
      <c r="O271" s="873"/>
      <c r="P271" s="873"/>
      <c r="Q271" s="873"/>
      <c r="R271" s="873"/>
      <c r="S271" s="354"/>
      <c r="T271" s="419"/>
      <c r="AA271" s="420"/>
      <c r="AT271" s="353" t="s">
        <v>2437</v>
      </c>
      <c r="AU271" s="353" t="s">
        <v>2336</v>
      </c>
    </row>
    <row r="272" spans="2:51" s="353" customFormat="1" ht="15.75" customHeight="1">
      <c r="B272" s="421"/>
      <c r="E272" s="422"/>
      <c r="F272" s="899" t="s">
        <v>3171</v>
      </c>
      <c r="G272" s="900"/>
      <c r="H272" s="900"/>
      <c r="I272" s="900"/>
      <c r="K272" s="424">
        <v>1.245</v>
      </c>
      <c r="S272" s="421"/>
      <c r="T272" s="425"/>
      <c r="AA272" s="426"/>
      <c r="AT272" s="422" t="s">
        <v>2439</v>
      </c>
      <c r="AU272" s="422" t="s">
        <v>2336</v>
      </c>
      <c r="AV272" s="422" t="s">
        <v>2336</v>
      </c>
      <c r="AW272" s="422" t="s">
        <v>2371</v>
      </c>
      <c r="AX272" s="422" t="s">
        <v>2426</v>
      </c>
      <c r="AY272" s="422" t="s">
        <v>2428</v>
      </c>
    </row>
    <row r="273" spans="2:65" s="353" customFormat="1" ht="27" customHeight="1">
      <c r="B273" s="354"/>
      <c r="C273" s="437" t="s">
        <v>3172</v>
      </c>
      <c r="D273" s="437" t="s">
        <v>2462</v>
      </c>
      <c r="E273" s="438" t="s">
        <v>3173</v>
      </c>
      <c r="F273" s="915" t="s">
        <v>3174</v>
      </c>
      <c r="G273" s="914"/>
      <c r="H273" s="914"/>
      <c r="I273" s="914"/>
      <c r="J273" s="439" t="s">
        <v>2722</v>
      </c>
      <c r="K273" s="440">
        <v>1.197</v>
      </c>
      <c r="L273" s="913">
        <v>0</v>
      </c>
      <c r="M273" s="914"/>
      <c r="N273" s="913">
        <f>ROUND($L$273*$K$273,2)</f>
        <v>0</v>
      </c>
      <c r="O273" s="908"/>
      <c r="P273" s="908"/>
      <c r="Q273" s="908"/>
      <c r="R273" s="411" t="s">
        <v>2433</v>
      </c>
      <c r="S273" s="354"/>
      <c r="T273" s="414"/>
      <c r="U273" s="415" t="s">
        <v>2358</v>
      </c>
      <c r="X273" s="416">
        <v>1</v>
      </c>
      <c r="Y273" s="416">
        <f>$X$273*$K$273</f>
        <v>1.197</v>
      </c>
      <c r="Z273" s="416">
        <v>0</v>
      </c>
      <c r="AA273" s="417">
        <f>$Z$273*$K$273</f>
        <v>0</v>
      </c>
      <c r="AR273" s="360" t="s">
        <v>2465</v>
      </c>
      <c r="AT273" s="360" t="s">
        <v>2462</v>
      </c>
      <c r="AU273" s="360" t="s">
        <v>2336</v>
      </c>
      <c r="AY273" s="353" t="s">
        <v>2428</v>
      </c>
      <c r="BE273" s="418">
        <f>IF($U$273="základní",$N$273,0)</f>
        <v>0</v>
      </c>
      <c r="BF273" s="418">
        <f>IF($U$273="snížená",$N$273,0)</f>
        <v>0</v>
      </c>
      <c r="BG273" s="418">
        <f>IF($U$273="zákl. přenesená",$N$273,0)</f>
        <v>0</v>
      </c>
      <c r="BH273" s="418">
        <f>IF($U$273="sníž. přenesená",$N$273,0)</f>
        <v>0</v>
      </c>
      <c r="BI273" s="418">
        <f>IF($U$273="nulová",$N$273,0)</f>
        <v>0</v>
      </c>
      <c r="BJ273" s="360" t="s">
        <v>2426</v>
      </c>
      <c r="BK273" s="418">
        <f>ROUND($L$273*$K$273,2)</f>
        <v>0</v>
      </c>
      <c r="BL273" s="360" t="s">
        <v>2434</v>
      </c>
      <c r="BM273" s="360" t="s">
        <v>3175</v>
      </c>
    </row>
    <row r="274" spans="2:47" s="353" customFormat="1" ht="16.5" customHeight="1">
      <c r="B274" s="354"/>
      <c r="F274" s="912" t="s">
        <v>3176</v>
      </c>
      <c r="G274" s="873"/>
      <c r="H274" s="873"/>
      <c r="I274" s="873"/>
      <c r="J274" s="873"/>
      <c r="K274" s="873"/>
      <c r="L274" s="873"/>
      <c r="M274" s="873"/>
      <c r="N274" s="873"/>
      <c r="O274" s="873"/>
      <c r="P274" s="873"/>
      <c r="Q274" s="873"/>
      <c r="R274" s="873"/>
      <c r="S274" s="354"/>
      <c r="T274" s="419"/>
      <c r="AA274" s="420"/>
      <c r="AT274" s="353" t="s">
        <v>2437</v>
      </c>
      <c r="AU274" s="353" t="s">
        <v>2336</v>
      </c>
    </row>
    <row r="275" spans="2:51" s="353" customFormat="1" ht="15.75" customHeight="1">
      <c r="B275" s="421"/>
      <c r="E275" s="422"/>
      <c r="F275" s="899" t="s">
        <v>3177</v>
      </c>
      <c r="G275" s="900"/>
      <c r="H275" s="900"/>
      <c r="I275" s="900"/>
      <c r="K275" s="424">
        <v>1.197</v>
      </c>
      <c r="S275" s="421"/>
      <c r="T275" s="425"/>
      <c r="AA275" s="426"/>
      <c r="AT275" s="422" t="s">
        <v>2439</v>
      </c>
      <c r="AU275" s="422" t="s">
        <v>2336</v>
      </c>
      <c r="AV275" s="422" t="s">
        <v>2336</v>
      </c>
      <c r="AW275" s="422" t="s">
        <v>2371</v>
      </c>
      <c r="AX275" s="422" t="s">
        <v>2426</v>
      </c>
      <c r="AY275" s="422" t="s">
        <v>2428</v>
      </c>
    </row>
    <row r="276" spans="2:65" s="353" customFormat="1" ht="27" customHeight="1">
      <c r="B276" s="354"/>
      <c r="C276" s="437" t="s">
        <v>3178</v>
      </c>
      <c r="D276" s="437" t="s">
        <v>2462</v>
      </c>
      <c r="E276" s="438" t="s">
        <v>3179</v>
      </c>
      <c r="F276" s="915" t="s">
        <v>3180</v>
      </c>
      <c r="G276" s="914"/>
      <c r="H276" s="914"/>
      <c r="I276" s="914"/>
      <c r="J276" s="439" t="s">
        <v>2722</v>
      </c>
      <c r="K276" s="440">
        <v>0.048</v>
      </c>
      <c r="L276" s="913">
        <v>0</v>
      </c>
      <c r="M276" s="914"/>
      <c r="N276" s="913">
        <f>ROUND($L$276*$K$276,2)</f>
        <v>0</v>
      </c>
      <c r="O276" s="908"/>
      <c r="P276" s="908"/>
      <c r="Q276" s="908"/>
      <c r="R276" s="411" t="s">
        <v>2433</v>
      </c>
      <c r="S276" s="354"/>
      <c r="T276" s="414"/>
      <c r="U276" s="415" t="s">
        <v>2358</v>
      </c>
      <c r="X276" s="416">
        <v>1</v>
      </c>
      <c r="Y276" s="416">
        <f>$X$276*$K$276</f>
        <v>0.048</v>
      </c>
      <c r="Z276" s="416">
        <v>0</v>
      </c>
      <c r="AA276" s="417">
        <f>$Z$276*$K$276</f>
        <v>0</v>
      </c>
      <c r="AR276" s="360" t="s">
        <v>2465</v>
      </c>
      <c r="AT276" s="360" t="s">
        <v>2462</v>
      </c>
      <c r="AU276" s="360" t="s">
        <v>2336</v>
      </c>
      <c r="AY276" s="353" t="s">
        <v>2428</v>
      </c>
      <c r="BE276" s="418">
        <f>IF($U$276="základní",$N$276,0)</f>
        <v>0</v>
      </c>
      <c r="BF276" s="418">
        <f>IF($U$276="snížená",$N$276,0)</f>
        <v>0</v>
      </c>
      <c r="BG276" s="418">
        <f>IF($U$276="zákl. přenesená",$N$276,0)</f>
        <v>0</v>
      </c>
      <c r="BH276" s="418">
        <f>IF($U$276="sníž. přenesená",$N$276,0)</f>
        <v>0</v>
      </c>
      <c r="BI276" s="418">
        <f>IF($U$276="nulová",$N$276,0)</f>
        <v>0</v>
      </c>
      <c r="BJ276" s="360" t="s">
        <v>2426</v>
      </c>
      <c r="BK276" s="418">
        <f>ROUND($L$276*$K$276,2)</f>
        <v>0</v>
      </c>
      <c r="BL276" s="360" t="s">
        <v>2434</v>
      </c>
      <c r="BM276" s="360" t="s">
        <v>3181</v>
      </c>
    </row>
    <row r="277" spans="2:47" s="353" customFormat="1" ht="27" customHeight="1">
      <c r="B277" s="354"/>
      <c r="F277" s="916" t="s">
        <v>3182</v>
      </c>
      <c r="G277" s="873"/>
      <c r="H277" s="873"/>
      <c r="I277" s="873"/>
      <c r="J277" s="873"/>
      <c r="K277" s="873"/>
      <c r="L277" s="873"/>
      <c r="M277" s="873"/>
      <c r="N277" s="873"/>
      <c r="O277" s="873"/>
      <c r="P277" s="873"/>
      <c r="Q277" s="873"/>
      <c r="R277" s="873"/>
      <c r="S277" s="354"/>
      <c r="T277" s="419"/>
      <c r="AA277" s="420"/>
      <c r="AT277" s="353" t="s">
        <v>2841</v>
      </c>
      <c r="AU277" s="353" t="s">
        <v>2336</v>
      </c>
    </row>
    <row r="278" spans="2:51" s="353" customFormat="1" ht="15.75" customHeight="1">
      <c r="B278" s="421"/>
      <c r="E278" s="422"/>
      <c r="F278" s="899" t="s">
        <v>3183</v>
      </c>
      <c r="G278" s="900"/>
      <c r="H278" s="900"/>
      <c r="I278" s="900"/>
      <c r="K278" s="424">
        <v>0.048</v>
      </c>
      <c r="S278" s="421"/>
      <c r="T278" s="425"/>
      <c r="AA278" s="426"/>
      <c r="AT278" s="422" t="s">
        <v>2439</v>
      </c>
      <c r="AU278" s="422" t="s">
        <v>2336</v>
      </c>
      <c r="AV278" s="422" t="s">
        <v>2336</v>
      </c>
      <c r="AW278" s="422" t="s">
        <v>2371</v>
      </c>
      <c r="AX278" s="422" t="s">
        <v>2426</v>
      </c>
      <c r="AY278" s="422" t="s">
        <v>2428</v>
      </c>
    </row>
    <row r="279" spans="2:65" s="353" customFormat="1" ht="27" customHeight="1">
      <c r="B279" s="354"/>
      <c r="C279" s="409" t="s">
        <v>3184</v>
      </c>
      <c r="D279" s="409" t="s">
        <v>2429</v>
      </c>
      <c r="E279" s="410" t="s">
        <v>3185</v>
      </c>
      <c r="F279" s="907" t="s">
        <v>3186</v>
      </c>
      <c r="G279" s="908"/>
      <c r="H279" s="908"/>
      <c r="I279" s="908"/>
      <c r="J279" s="412" t="s">
        <v>3779</v>
      </c>
      <c r="K279" s="413">
        <v>23.376</v>
      </c>
      <c r="L279" s="909">
        <v>0</v>
      </c>
      <c r="M279" s="908"/>
      <c r="N279" s="909">
        <f>ROUND($L$279*$K$279,2)</f>
        <v>0</v>
      </c>
      <c r="O279" s="908"/>
      <c r="P279" s="908"/>
      <c r="Q279" s="908"/>
      <c r="R279" s="411" t="s">
        <v>3187</v>
      </c>
      <c r="S279" s="354"/>
      <c r="T279" s="414"/>
      <c r="U279" s="415" t="s">
        <v>2358</v>
      </c>
      <c r="X279" s="416">
        <v>0.00021</v>
      </c>
      <c r="Y279" s="416">
        <f>$X$279*$K$279</f>
        <v>0.00490896</v>
      </c>
      <c r="Z279" s="416">
        <v>0</v>
      </c>
      <c r="AA279" s="417">
        <f>$Z$279*$K$279</f>
        <v>0</v>
      </c>
      <c r="AR279" s="360" t="s">
        <v>2434</v>
      </c>
      <c r="AT279" s="360" t="s">
        <v>2429</v>
      </c>
      <c r="AU279" s="360" t="s">
        <v>2336</v>
      </c>
      <c r="AY279" s="353" t="s">
        <v>2428</v>
      </c>
      <c r="BE279" s="418">
        <f>IF($U$279="základní",$N$279,0)</f>
        <v>0</v>
      </c>
      <c r="BF279" s="418">
        <f>IF($U$279="snížená",$N$279,0)</f>
        <v>0</v>
      </c>
      <c r="BG279" s="418">
        <f>IF($U$279="zákl. přenesená",$N$279,0)</f>
        <v>0</v>
      </c>
      <c r="BH279" s="418">
        <f>IF($U$279="sníž. přenesená",$N$279,0)</f>
        <v>0</v>
      </c>
      <c r="BI279" s="418">
        <f>IF($U$279="nulová",$N$279,0)</f>
        <v>0</v>
      </c>
      <c r="BJ279" s="360" t="s">
        <v>2426</v>
      </c>
      <c r="BK279" s="418">
        <f>ROUND($L$279*$K$279,2)</f>
        <v>0</v>
      </c>
      <c r="BL279" s="360" t="s">
        <v>2434</v>
      </c>
      <c r="BM279" s="360" t="s">
        <v>3188</v>
      </c>
    </row>
    <row r="280" spans="2:47" s="353" customFormat="1" ht="16.5" customHeight="1">
      <c r="B280" s="354"/>
      <c r="F280" s="912" t="s">
        <v>3189</v>
      </c>
      <c r="G280" s="873"/>
      <c r="H280" s="873"/>
      <c r="I280" s="873"/>
      <c r="J280" s="873"/>
      <c r="K280" s="873"/>
      <c r="L280" s="873"/>
      <c r="M280" s="873"/>
      <c r="N280" s="873"/>
      <c r="O280" s="873"/>
      <c r="P280" s="873"/>
      <c r="Q280" s="873"/>
      <c r="R280" s="873"/>
      <c r="S280" s="354"/>
      <c r="T280" s="419"/>
      <c r="AA280" s="420"/>
      <c r="AT280" s="353" t="s">
        <v>2437</v>
      </c>
      <c r="AU280" s="353" t="s">
        <v>2336</v>
      </c>
    </row>
    <row r="281" spans="2:51" s="353" customFormat="1" ht="15.75" customHeight="1">
      <c r="B281" s="421"/>
      <c r="E281" s="422"/>
      <c r="F281" s="899" t="s">
        <v>3190</v>
      </c>
      <c r="G281" s="900"/>
      <c r="H281" s="900"/>
      <c r="I281" s="900"/>
      <c r="K281" s="424">
        <v>23.376</v>
      </c>
      <c r="S281" s="421"/>
      <c r="T281" s="425"/>
      <c r="AA281" s="426"/>
      <c r="AT281" s="422" t="s">
        <v>2439</v>
      </c>
      <c r="AU281" s="422" t="s">
        <v>2336</v>
      </c>
      <c r="AV281" s="422" t="s">
        <v>2336</v>
      </c>
      <c r="AW281" s="422" t="s">
        <v>2371</v>
      </c>
      <c r="AX281" s="422" t="s">
        <v>2426</v>
      </c>
      <c r="AY281" s="422" t="s">
        <v>2428</v>
      </c>
    </row>
    <row r="282" spans="2:65" s="353" customFormat="1" ht="27" customHeight="1">
      <c r="B282" s="354"/>
      <c r="C282" s="409" t="s">
        <v>3191</v>
      </c>
      <c r="D282" s="409" t="s">
        <v>2429</v>
      </c>
      <c r="E282" s="410" t="s">
        <v>3192</v>
      </c>
      <c r="F282" s="907" t="s">
        <v>3193</v>
      </c>
      <c r="G282" s="908"/>
      <c r="H282" s="908"/>
      <c r="I282" s="908"/>
      <c r="J282" s="412" t="s">
        <v>2770</v>
      </c>
      <c r="K282" s="413">
        <v>162.445</v>
      </c>
      <c r="L282" s="909">
        <v>0</v>
      </c>
      <c r="M282" s="908"/>
      <c r="N282" s="909">
        <f>ROUND($L$282*$K$282,2)</f>
        <v>0</v>
      </c>
      <c r="O282" s="908"/>
      <c r="P282" s="908"/>
      <c r="Q282" s="908"/>
      <c r="R282" s="411" t="s">
        <v>2433</v>
      </c>
      <c r="S282" s="354"/>
      <c r="T282" s="414"/>
      <c r="U282" s="415" t="s">
        <v>2358</v>
      </c>
      <c r="X282" s="416">
        <v>0.00011</v>
      </c>
      <c r="Y282" s="416">
        <f>$X$282*$K$282</f>
        <v>0.01786895</v>
      </c>
      <c r="Z282" s="416">
        <v>0</v>
      </c>
      <c r="AA282" s="417">
        <f>$Z$282*$K$282</f>
        <v>0</v>
      </c>
      <c r="AR282" s="360" t="s">
        <v>2434</v>
      </c>
      <c r="AT282" s="360" t="s">
        <v>2429</v>
      </c>
      <c r="AU282" s="360" t="s">
        <v>2336</v>
      </c>
      <c r="AY282" s="353" t="s">
        <v>2428</v>
      </c>
      <c r="BE282" s="418">
        <f>IF($U$282="základní",$N$282,0)</f>
        <v>0</v>
      </c>
      <c r="BF282" s="418">
        <f>IF($U$282="snížená",$N$282,0)</f>
        <v>0</v>
      </c>
      <c r="BG282" s="418">
        <f>IF($U$282="zákl. přenesená",$N$282,0)</f>
        <v>0</v>
      </c>
      <c r="BH282" s="418">
        <f>IF($U$282="sníž. přenesená",$N$282,0)</f>
        <v>0</v>
      </c>
      <c r="BI282" s="418">
        <f>IF($U$282="nulová",$N$282,0)</f>
        <v>0</v>
      </c>
      <c r="BJ282" s="360" t="s">
        <v>2426</v>
      </c>
      <c r="BK282" s="418">
        <f>ROUND($L$282*$K$282,2)</f>
        <v>0</v>
      </c>
      <c r="BL282" s="360" t="s">
        <v>2434</v>
      </c>
      <c r="BM282" s="360" t="s">
        <v>3194</v>
      </c>
    </row>
    <row r="283" spans="2:47" s="353" customFormat="1" ht="16.5" customHeight="1">
      <c r="B283" s="354"/>
      <c r="F283" s="912" t="s">
        <v>3195</v>
      </c>
      <c r="G283" s="873"/>
      <c r="H283" s="873"/>
      <c r="I283" s="873"/>
      <c r="J283" s="873"/>
      <c r="K283" s="873"/>
      <c r="L283" s="873"/>
      <c r="M283" s="873"/>
      <c r="N283" s="873"/>
      <c r="O283" s="873"/>
      <c r="P283" s="873"/>
      <c r="Q283" s="873"/>
      <c r="R283" s="873"/>
      <c r="S283" s="354"/>
      <c r="T283" s="419"/>
      <c r="AA283" s="420"/>
      <c r="AT283" s="353" t="s">
        <v>2437</v>
      </c>
      <c r="AU283" s="353" t="s">
        <v>2336</v>
      </c>
    </row>
    <row r="284" spans="2:51" s="353" customFormat="1" ht="15.75" customHeight="1">
      <c r="B284" s="421"/>
      <c r="E284" s="422"/>
      <c r="F284" s="899" t="s">
        <v>3196</v>
      </c>
      <c r="G284" s="900"/>
      <c r="H284" s="900"/>
      <c r="I284" s="900"/>
      <c r="K284" s="424">
        <v>34.8</v>
      </c>
      <c r="S284" s="421"/>
      <c r="T284" s="425"/>
      <c r="AA284" s="426"/>
      <c r="AT284" s="422" t="s">
        <v>2439</v>
      </c>
      <c r="AU284" s="422" t="s">
        <v>2336</v>
      </c>
      <c r="AV284" s="422" t="s">
        <v>2336</v>
      </c>
      <c r="AW284" s="422" t="s">
        <v>2371</v>
      </c>
      <c r="AX284" s="422" t="s">
        <v>2427</v>
      </c>
      <c r="AY284" s="422" t="s">
        <v>2428</v>
      </c>
    </row>
    <row r="285" spans="2:51" s="353" customFormat="1" ht="15.75" customHeight="1">
      <c r="B285" s="421"/>
      <c r="E285" s="422"/>
      <c r="F285" s="899" t="s">
        <v>3197</v>
      </c>
      <c r="G285" s="900"/>
      <c r="H285" s="900"/>
      <c r="I285" s="900"/>
      <c r="K285" s="424">
        <v>31.85</v>
      </c>
      <c r="S285" s="421"/>
      <c r="T285" s="425"/>
      <c r="AA285" s="426"/>
      <c r="AT285" s="422" t="s">
        <v>2439</v>
      </c>
      <c r="AU285" s="422" t="s">
        <v>2336</v>
      </c>
      <c r="AV285" s="422" t="s">
        <v>2336</v>
      </c>
      <c r="AW285" s="422" t="s">
        <v>2371</v>
      </c>
      <c r="AX285" s="422" t="s">
        <v>2427</v>
      </c>
      <c r="AY285" s="422" t="s">
        <v>2428</v>
      </c>
    </row>
    <row r="286" spans="2:51" s="353" customFormat="1" ht="27" customHeight="1">
      <c r="B286" s="421"/>
      <c r="E286" s="422"/>
      <c r="F286" s="899" t="s">
        <v>3198</v>
      </c>
      <c r="G286" s="900"/>
      <c r="H286" s="900"/>
      <c r="I286" s="900"/>
      <c r="K286" s="424">
        <v>57.02</v>
      </c>
      <c r="S286" s="421"/>
      <c r="T286" s="425"/>
      <c r="AA286" s="426"/>
      <c r="AT286" s="422" t="s">
        <v>2439</v>
      </c>
      <c r="AU286" s="422" t="s">
        <v>2336</v>
      </c>
      <c r="AV286" s="422" t="s">
        <v>2336</v>
      </c>
      <c r="AW286" s="422" t="s">
        <v>2371</v>
      </c>
      <c r="AX286" s="422" t="s">
        <v>2427</v>
      </c>
      <c r="AY286" s="422" t="s">
        <v>2428</v>
      </c>
    </row>
    <row r="287" spans="2:51" s="353" customFormat="1" ht="15.75" customHeight="1">
      <c r="B287" s="421"/>
      <c r="E287" s="422"/>
      <c r="F287" s="899" t="s">
        <v>3199</v>
      </c>
      <c r="G287" s="900"/>
      <c r="H287" s="900"/>
      <c r="I287" s="900"/>
      <c r="K287" s="424">
        <v>38.775</v>
      </c>
      <c r="S287" s="421"/>
      <c r="T287" s="425"/>
      <c r="AA287" s="426"/>
      <c r="AT287" s="422" t="s">
        <v>2439</v>
      </c>
      <c r="AU287" s="422" t="s">
        <v>2336</v>
      </c>
      <c r="AV287" s="422" t="s">
        <v>2336</v>
      </c>
      <c r="AW287" s="422" t="s">
        <v>2371</v>
      </c>
      <c r="AX287" s="422" t="s">
        <v>2427</v>
      </c>
      <c r="AY287" s="422" t="s">
        <v>2428</v>
      </c>
    </row>
    <row r="288" spans="2:63" s="401" customFormat="1" ht="30.75" customHeight="1">
      <c r="B288" s="400"/>
      <c r="D288" s="408" t="s">
        <v>2376</v>
      </c>
      <c r="N288" s="911">
        <f>$BK$288</f>
        <v>0</v>
      </c>
      <c r="O288" s="904"/>
      <c r="P288" s="904"/>
      <c r="Q288" s="904"/>
      <c r="S288" s="400"/>
      <c r="T288" s="404"/>
      <c r="W288" s="405">
        <f>$W$289+SUM($W$290:$W$292)+$W$426+$W$439+$W$501+$W$574+$W$615+$W$675+$W$705+$W$718+$W$814+$W$855+$W$922+$W$954</f>
        <v>0</v>
      </c>
      <c r="Y288" s="405">
        <f>$Y$289+SUM($Y$290:$Y$292)+$Y$426+$Y$439+$Y$501+$Y$574+$Y$615+$Y$675+$Y$705+$Y$718+$Y$814+$Y$855+$Y$922+$Y$954</f>
        <v>477.80943057</v>
      </c>
      <c r="AA288" s="406">
        <f>$AA$289+SUM($AA$290:$AA$292)+$AA$426+$AA$439+$AA$501+$AA$574+$AA$615+$AA$675+$AA$705+$AA$718+$AA$814+$AA$855+$AA$922+$AA$954</f>
        <v>219.38278030000004</v>
      </c>
      <c r="AR288" s="403" t="s">
        <v>2426</v>
      </c>
      <c r="AT288" s="403" t="s">
        <v>2425</v>
      </c>
      <c r="AU288" s="403" t="s">
        <v>2426</v>
      </c>
      <c r="AY288" s="403" t="s">
        <v>2428</v>
      </c>
      <c r="BK288" s="407">
        <f>$BK$289+SUM($BK$290:$BK$292)+$BK$426+$BK$439+$BK$501+$BK$574+$BK$615+$BK$675+$BK$705+$BK$718+$BK$814+$BK$855+$BK$922+$BK$954</f>
        <v>0</v>
      </c>
    </row>
    <row r="289" spans="2:65" s="353" customFormat="1" ht="27" customHeight="1">
      <c r="B289" s="354"/>
      <c r="C289" s="409" t="s">
        <v>3200</v>
      </c>
      <c r="D289" s="409" t="s">
        <v>2429</v>
      </c>
      <c r="E289" s="410" t="s">
        <v>3201</v>
      </c>
      <c r="F289" s="907" t="s">
        <v>3202</v>
      </c>
      <c r="G289" s="908"/>
      <c r="H289" s="908"/>
      <c r="I289" s="908"/>
      <c r="J289" s="412" t="s">
        <v>2432</v>
      </c>
      <c r="K289" s="413">
        <v>7.2</v>
      </c>
      <c r="L289" s="909">
        <v>0</v>
      </c>
      <c r="M289" s="908"/>
      <c r="N289" s="909">
        <f>ROUND($L$289*$K$289,2)</f>
        <v>0</v>
      </c>
      <c r="O289" s="908"/>
      <c r="P289" s="908"/>
      <c r="Q289" s="908"/>
      <c r="R289" s="411" t="s">
        <v>2433</v>
      </c>
      <c r="S289" s="354"/>
      <c r="T289" s="414"/>
      <c r="U289" s="415" t="s">
        <v>2358</v>
      </c>
      <c r="X289" s="416">
        <v>2.234</v>
      </c>
      <c r="Y289" s="416">
        <f>$X$289*$K$289</f>
        <v>16.0848</v>
      </c>
      <c r="Z289" s="416">
        <v>0</v>
      </c>
      <c r="AA289" s="417">
        <f>$Z$289*$K$289</f>
        <v>0</v>
      </c>
      <c r="AR289" s="360" t="s">
        <v>2434</v>
      </c>
      <c r="AT289" s="360" t="s">
        <v>2429</v>
      </c>
      <c r="AU289" s="360" t="s">
        <v>2336</v>
      </c>
      <c r="AY289" s="353" t="s">
        <v>2428</v>
      </c>
      <c r="BE289" s="418">
        <f>IF($U$289="základní",$N$289,0)</f>
        <v>0</v>
      </c>
      <c r="BF289" s="418">
        <f>IF($U$289="snížená",$N$289,0)</f>
        <v>0</v>
      </c>
      <c r="BG289" s="418">
        <f>IF($U$289="zákl. přenesená",$N$289,0)</f>
        <v>0</v>
      </c>
      <c r="BH289" s="418">
        <f>IF($U$289="sníž. přenesená",$N$289,0)</f>
        <v>0</v>
      </c>
      <c r="BI289" s="418">
        <f>IF($U$289="nulová",$N$289,0)</f>
        <v>0</v>
      </c>
      <c r="BJ289" s="360" t="s">
        <v>2426</v>
      </c>
      <c r="BK289" s="418">
        <f>ROUND($L$289*$K$289,2)</f>
        <v>0</v>
      </c>
      <c r="BL289" s="360" t="s">
        <v>2434</v>
      </c>
      <c r="BM289" s="360" t="s">
        <v>3203</v>
      </c>
    </row>
    <row r="290" spans="2:51" s="353" customFormat="1" ht="15.75" customHeight="1">
      <c r="B290" s="427"/>
      <c r="E290" s="429"/>
      <c r="F290" s="905" t="s">
        <v>3204</v>
      </c>
      <c r="G290" s="906"/>
      <c r="H290" s="906"/>
      <c r="I290" s="906"/>
      <c r="K290" s="428"/>
      <c r="S290" s="427"/>
      <c r="T290" s="430"/>
      <c r="AA290" s="431"/>
      <c r="AT290" s="428" t="s">
        <v>2439</v>
      </c>
      <c r="AU290" s="428" t="s">
        <v>2336</v>
      </c>
      <c r="AV290" s="428" t="s">
        <v>2426</v>
      </c>
      <c r="AW290" s="428" t="s">
        <v>2371</v>
      </c>
      <c r="AX290" s="428" t="s">
        <v>2427</v>
      </c>
      <c r="AY290" s="428" t="s">
        <v>2428</v>
      </c>
    </row>
    <row r="291" spans="2:51" s="353" customFormat="1" ht="15.75" customHeight="1">
      <c r="B291" s="421"/>
      <c r="E291" s="422"/>
      <c r="F291" s="899" t="s">
        <v>3205</v>
      </c>
      <c r="G291" s="900"/>
      <c r="H291" s="900"/>
      <c r="I291" s="900"/>
      <c r="K291" s="424">
        <v>7.2</v>
      </c>
      <c r="S291" s="421"/>
      <c r="T291" s="425"/>
      <c r="AA291" s="426"/>
      <c r="AT291" s="422" t="s">
        <v>2439</v>
      </c>
      <c r="AU291" s="422" t="s">
        <v>2336</v>
      </c>
      <c r="AV291" s="422" t="s">
        <v>2336</v>
      </c>
      <c r="AW291" s="422" t="s">
        <v>2371</v>
      </c>
      <c r="AX291" s="422" t="s">
        <v>2426</v>
      </c>
      <c r="AY291" s="422" t="s">
        <v>2428</v>
      </c>
    </row>
    <row r="292" spans="2:63" s="401" customFormat="1" ht="23.25" customHeight="1">
      <c r="B292" s="400"/>
      <c r="D292" s="408" t="s">
        <v>2377</v>
      </c>
      <c r="N292" s="911">
        <f>$BK$292</f>
        <v>0</v>
      </c>
      <c r="O292" s="904"/>
      <c r="P292" s="904"/>
      <c r="Q292" s="904"/>
      <c r="S292" s="400"/>
      <c r="T292" s="404"/>
      <c r="W292" s="405">
        <f>SUM($W$293:$W$425)</f>
        <v>0</v>
      </c>
      <c r="Y292" s="405">
        <f>SUM($Y$293:$Y$425)</f>
        <v>158.44132532</v>
      </c>
      <c r="AA292" s="406">
        <f>SUM($AA$293:$AA$425)</f>
        <v>0</v>
      </c>
      <c r="AR292" s="403" t="s">
        <v>2426</v>
      </c>
      <c r="AT292" s="403" t="s">
        <v>2425</v>
      </c>
      <c r="AU292" s="403" t="s">
        <v>2336</v>
      </c>
      <c r="AY292" s="403" t="s">
        <v>2428</v>
      </c>
      <c r="BK292" s="407">
        <f>SUM($BK$293:$BK$425)</f>
        <v>0</v>
      </c>
    </row>
    <row r="293" spans="2:65" s="353" customFormat="1" ht="27" customHeight="1">
      <c r="B293" s="354"/>
      <c r="C293" s="409" t="s">
        <v>3206</v>
      </c>
      <c r="D293" s="409" t="s">
        <v>2429</v>
      </c>
      <c r="E293" s="410" t="s">
        <v>3207</v>
      </c>
      <c r="F293" s="907" t="s">
        <v>3208</v>
      </c>
      <c r="G293" s="908"/>
      <c r="H293" s="908"/>
      <c r="I293" s="908"/>
      <c r="J293" s="412" t="s">
        <v>3779</v>
      </c>
      <c r="K293" s="413">
        <v>249.53</v>
      </c>
      <c r="L293" s="909">
        <v>0</v>
      </c>
      <c r="M293" s="908"/>
      <c r="N293" s="909">
        <f>ROUND($L$293*$K$293,2)</f>
        <v>0</v>
      </c>
      <c r="O293" s="908"/>
      <c r="P293" s="908"/>
      <c r="Q293" s="908"/>
      <c r="R293" s="411" t="s">
        <v>2433</v>
      </c>
      <c r="S293" s="354"/>
      <c r="T293" s="414"/>
      <c r="U293" s="415" t="s">
        <v>2358</v>
      </c>
      <c r="X293" s="416">
        <v>0.017</v>
      </c>
      <c r="Y293" s="416">
        <f>$X$293*$K$293</f>
        <v>4.2420100000000005</v>
      </c>
      <c r="Z293" s="416">
        <v>0</v>
      </c>
      <c r="AA293" s="417">
        <f>$Z$293*$K$293</f>
        <v>0</v>
      </c>
      <c r="AR293" s="360" t="s">
        <v>2434</v>
      </c>
      <c r="AT293" s="360" t="s">
        <v>2429</v>
      </c>
      <c r="AU293" s="360" t="s">
        <v>2451</v>
      </c>
      <c r="AY293" s="353" t="s">
        <v>2428</v>
      </c>
      <c r="BE293" s="418">
        <f>IF($U$293="základní",$N$293,0)</f>
        <v>0</v>
      </c>
      <c r="BF293" s="418">
        <f>IF($U$293="snížená",$N$293,0)</f>
        <v>0</v>
      </c>
      <c r="BG293" s="418">
        <f>IF($U$293="zákl. přenesená",$N$293,0)</f>
        <v>0</v>
      </c>
      <c r="BH293" s="418">
        <f>IF($U$293="sníž. přenesená",$N$293,0)</f>
        <v>0</v>
      </c>
      <c r="BI293" s="418">
        <f>IF($U$293="nulová",$N$293,0)</f>
        <v>0</v>
      </c>
      <c r="BJ293" s="360" t="s">
        <v>2426</v>
      </c>
      <c r="BK293" s="418">
        <f>ROUND($L$293*$K$293,2)</f>
        <v>0</v>
      </c>
      <c r="BL293" s="360" t="s">
        <v>2434</v>
      </c>
      <c r="BM293" s="360" t="s">
        <v>3209</v>
      </c>
    </row>
    <row r="294" spans="2:47" s="353" customFormat="1" ht="16.5" customHeight="1">
      <c r="B294" s="354"/>
      <c r="F294" s="912" t="s">
        <v>3210</v>
      </c>
      <c r="G294" s="873"/>
      <c r="H294" s="873"/>
      <c r="I294" s="873"/>
      <c r="J294" s="873"/>
      <c r="K294" s="873"/>
      <c r="L294" s="873"/>
      <c r="M294" s="873"/>
      <c r="N294" s="873"/>
      <c r="O294" s="873"/>
      <c r="P294" s="873"/>
      <c r="Q294" s="873"/>
      <c r="R294" s="873"/>
      <c r="S294" s="354"/>
      <c r="T294" s="419"/>
      <c r="AA294" s="420"/>
      <c r="AT294" s="353" t="s">
        <v>2437</v>
      </c>
      <c r="AU294" s="353" t="s">
        <v>2451</v>
      </c>
    </row>
    <row r="295" spans="2:51" s="353" customFormat="1" ht="15.75" customHeight="1">
      <c r="B295" s="421"/>
      <c r="E295" s="422"/>
      <c r="F295" s="899" t="s">
        <v>3211</v>
      </c>
      <c r="G295" s="900"/>
      <c r="H295" s="900"/>
      <c r="I295" s="900"/>
      <c r="K295" s="424">
        <v>13.86</v>
      </c>
      <c r="S295" s="421"/>
      <c r="T295" s="425"/>
      <c r="AA295" s="426"/>
      <c r="AT295" s="422" t="s">
        <v>2439</v>
      </c>
      <c r="AU295" s="422" t="s">
        <v>2451</v>
      </c>
      <c r="AV295" s="422" t="s">
        <v>2336</v>
      </c>
      <c r="AW295" s="422" t="s">
        <v>2371</v>
      </c>
      <c r="AX295" s="422" t="s">
        <v>2427</v>
      </c>
      <c r="AY295" s="422" t="s">
        <v>2428</v>
      </c>
    </row>
    <row r="296" spans="2:51" s="353" customFormat="1" ht="15.75" customHeight="1">
      <c r="B296" s="421"/>
      <c r="E296" s="422"/>
      <c r="F296" s="899" t="s">
        <v>3212</v>
      </c>
      <c r="G296" s="900"/>
      <c r="H296" s="900"/>
      <c r="I296" s="900"/>
      <c r="K296" s="424">
        <v>10.99</v>
      </c>
      <c r="S296" s="421"/>
      <c r="T296" s="425"/>
      <c r="AA296" s="426"/>
      <c r="AT296" s="422" t="s">
        <v>2439</v>
      </c>
      <c r="AU296" s="422" t="s">
        <v>2451</v>
      </c>
      <c r="AV296" s="422" t="s">
        <v>2336</v>
      </c>
      <c r="AW296" s="422" t="s">
        <v>2371</v>
      </c>
      <c r="AX296" s="422" t="s">
        <v>2427</v>
      </c>
      <c r="AY296" s="422" t="s">
        <v>2428</v>
      </c>
    </row>
    <row r="297" spans="2:51" s="353" customFormat="1" ht="15.75" customHeight="1">
      <c r="B297" s="421"/>
      <c r="E297" s="422"/>
      <c r="F297" s="899" t="s">
        <v>3213</v>
      </c>
      <c r="G297" s="900"/>
      <c r="H297" s="900"/>
      <c r="I297" s="900"/>
      <c r="K297" s="424">
        <v>30.3</v>
      </c>
      <c r="S297" s="421"/>
      <c r="T297" s="425"/>
      <c r="AA297" s="426"/>
      <c r="AT297" s="422" t="s">
        <v>2439</v>
      </c>
      <c r="AU297" s="422" t="s">
        <v>2451</v>
      </c>
      <c r="AV297" s="422" t="s">
        <v>2336</v>
      </c>
      <c r="AW297" s="422" t="s">
        <v>2371</v>
      </c>
      <c r="AX297" s="422" t="s">
        <v>2427</v>
      </c>
      <c r="AY297" s="422" t="s">
        <v>2428</v>
      </c>
    </row>
    <row r="298" spans="2:51" s="353" customFormat="1" ht="15.75" customHeight="1">
      <c r="B298" s="421"/>
      <c r="E298" s="422"/>
      <c r="F298" s="899" t="s">
        <v>3214</v>
      </c>
      <c r="G298" s="900"/>
      <c r="H298" s="900"/>
      <c r="I298" s="900"/>
      <c r="K298" s="424">
        <v>30.91</v>
      </c>
      <c r="S298" s="421"/>
      <c r="T298" s="425"/>
      <c r="AA298" s="426"/>
      <c r="AT298" s="422" t="s">
        <v>2439</v>
      </c>
      <c r="AU298" s="422" t="s">
        <v>2451</v>
      </c>
      <c r="AV298" s="422" t="s">
        <v>2336</v>
      </c>
      <c r="AW298" s="422" t="s">
        <v>2371</v>
      </c>
      <c r="AX298" s="422" t="s">
        <v>2427</v>
      </c>
      <c r="AY298" s="422" t="s">
        <v>2428</v>
      </c>
    </row>
    <row r="299" spans="2:51" s="353" customFormat="1" ht="15.75" customHeight="1">
      <c r="B299" s="421"/>
      <c r="E299" s="422"/>
      <c r="F299" s="899" t="s">
        <v>3215</v>
      </c>
      <c r="G299" s="900"/>
      <c r="H299" s="900"/>
      <c r="I299" s="900"/>
      <c r="K299" s="424">
        <v>13.66</v>
      </c>
      <c r="S299" s="421"/>
      <c r="T299" s="425"/>
      <c r="AA299" s="426"/>
      <c r="AT299" s="422" t="s">
        <v>2439</v>
      </c>
      <c r="AU299" s="422" t="s">
        <v>2451</v>
      </c>
      <c r="AV299" s="422" t="s">
        <v>2336</v>
      </c>
      <c r="AW299" s="422" t="s">
        <v>2371</v>
      </c>
      <c r="AX299" s="422" t="s">
        <v>2427</v>
      </c>
      <c r="AY299" s="422" t="s">
        <v>2428</v>
      </c>
    </row>
    <row r="300" spans="2:51" s="353" customFormat="1" ht="15.75" customHeight="1">
      <c r="B300" s="421"/>
      <c r="E300" s="422"/>
      <c r="F300" s="899" t="s">
        <v>3216</v>
      </c>
      <c r="G300" s="900"/>
      <c r="H300" s="900"/>
      <c r="I300" s="900"/>
      <c r="K300" s="424">
        <v>9.835</v>
      </c>
      <c r="S300" s="421"/>
      <c r="T300" s="425"/>
      <c r="AA300" s="426"/>
      <c r="AT300" s="422" t="s">
        <v>2439</v>
      </c>
      <c r="AU300" s="422" t="s">
        <v>2451</v>
      </c>
      <c r="AV300" s="422" t="s">
        <v>2336</v>
      </c>
      <c r="AW300" s="422" t="s">
        <v>2371</v>
      </c>
      <c r="AX300" s="422" t="s">
        <v>2427</v>
      </c>
      <c r="AY300" s="422" t="s">
        <v>2428</v>
      </c>
    </row>
    <row r="301" spans="2:51" s="353" customFormat="1" ht="15.75" customHeight="1">
      <c r="B301" s="421"/>
      <c r="E301" s="422"/>
      <c r="F301" s="899" t="s">
        <v>3217</v>
      </c>
      <c r="G301" s="900"/>
      <c r="H301" s="900"/>
      <c r="I301" s="900"/>
      <c r="K301" s="424">
        <v>9.1</v>
      </c>
      <c r="S301" s="421"/>
      <c r="T301" s="425"/>
      <c r="AA301" s="426"/>
      <c r="AT301" s="422" t="s">
        <v>2439</v>
      </c>
      <c r="AU301" s="422" t="s">
        <v>2451</v>
      </c>
      <c r="AV301" s="422" t="s">
        <v>2336</v>
      </c>
      <c r="AW301" s="422" t="s">
        <v>2371</v>
      </c>
      <c r="AX301" s="422" t="s">
        <v>2427</v>
      </c>
      <c r="AY301" s="422" t="s">
        <v>2428</v>
      </c>
    </row>
    <row r="302" spans="2:51" s="353" customFormat="1" ht="15.75" customHeight="1">
      <c r="B302" s="421"/>
      <c r="E302" s="422"/>
      <c r="F302" s="899" t="s">
        <v>3218</v>
      </c>
      <c r="G302" s="900"/>
      <c r="H302" s="900"/>
      <c r="I302" s="900"/>
      <c r="K302" s="424">
        <v>6.955</v>
      </c>
      <c r="S302" s="421"/>
      <c r="T302" s="425"/>
      <c r="AA302" s="426"/>
      <c r="AT302" s="422" t="s">
        <v>2439</v>
      </c>
      <c r="AU302" s="422" t="s">
        <v>2451</v>
      </c>
      <c r="AV302" s="422" t="s">
        <v>2336</v>
      </c>
      <c r="AW302" s="422" t="s">
        <v>2371</v>
      </c>
      <c r="AX302" s="422" t="s">
        <v>2427</v>
      </c>
      <c r="AY302" s="422" t="s">
        <v>2428</v>
      </c>
    </row>
    <row r="303" spans="2:51" s="353" customFormat="1" ht="15.75" customHeight="1">
      <c r="B303" s="421"/>
      <c r="E303" s="422"/>
      <c r="F303" s="899" t="s">
        <v>3219</v>
      </c>
      <c r="G303" s="900"/>
      <c r="H303" s="900"/>
      <c r="I303" s="900"/>
      <c r="K303" s="424">
        <v>31.24</v>
      </c>
      <c r="S303" s="421"/>
      <c r="T303" s="425"/>
      <c r="AA303" s="426"/>
      <c r="AT303" s="422" t="s">
        <v>2439</v>
      </c>
      <c r="AU303" s="422" t="s">
        <v>2451</v>
      </c>
      <c r="AV303" s="422" t="s">
        <v>2336</v>
      </c>
      <c r="AW303" s="422" t="s">
        <v>2371</v>
      </c>
      <c r="AX303" s="422" t="s">
        <v>2427</v>
      </c>
      <c r="AY303" s="422" t="s">
        <v>2428</v>
      </c>
    </row>
    <row r="304" spans="2:51" s="353" customFormat="1" ht="15.75" customHeight="1">
      <c r="B304" s="421"/>
      <c r="E304" s="422"/>
      <c r="F304" s="899" t="s">
        <v>3220</v>
      </c>
      <c r="G304" s="900"/>
      <c r="H304" s="900"/>
      <c r="I304" s="900"/>
      <c r="K304" s="424">
        <v>13.725</v>
      </c>
      <c r="S304" s="421"/>
      <c r="T304" s="425"/>
      <c r="AA304" s="426"/>
      <c r="AT304" s="422" t="s">
        <v>2439</v>
      </c>
      <c r="AU304" s="422" t="s">
        <v>2451</v>
      </c>
      <c r="AV304" s="422" t="s">
        <v>2336</v>
      </c>
      <c r="AW304" s="422" t="s">
        <v>2371</v>
      </c>
      <c r="AX304" s="422" t="s">
        <v>2427</v>
      </c>
      <c r="AY304" s="422" t="s">
        <v>2428</v>
      </c>
    </row>
    <row r="305" spans="2:51" s="353" customFormat="1" ht="15.75" customHeight="1">
      <c r="B305" s="421"/>
      <c r="E305" s="422"/>
      <c r="F305" s="899" t="s">
        <v>3221</v>
      </c>
      <c r="G305" s="900"/>
      <c r="H305" s="900"/>
      <c r="I305" s="900"/>
      <c r="K305" s="424">
        <v>9.85</v>
      </c>
      <c r="S305" s="421"/>
      <c r="T305" s="425"/>
      <c r="AA305" s="426"/>
      <c r="AT305" s="422" t="s">
        <v>2439</v>
      </c>
      <c r="AU305" s="422" t="s">
        <v>2451</v>
      </c>
      <c r="AV305" s="422" t="s">
        <v>2336</v>
      </c>
      <c r="AW305" s="422" t="s">
        <v>2371</v>
      </c>
      <c r="AX305" s="422" t="s">
        <v>2427</v>
      </c>
      <c r="AY305" s="422" t="s">
        <v>2428</v>
      </c>
    </row>
    <row r="306" spans="2:51" s="353" customFormat="1" ht="15.75" customHeight="1">
      <c r="B306" s="421"/>
      <c r="E306" s="422"/>
      <c r="F306" s="899" t="s">
        <v>3222</v>
      </c>
      <c r="G306" s="900"/>
      <c r="H306" s="900"/>
      <c r="I306" s="900"/>
      <c r="K306" s="424">
        <v>13.17</v>
      </c>
      <c r="S306" s="421"/>
      <c r="T306" s="425"/>
      <c r="AA306" s="426"/>
      <c r="AT306" s="422" t="s">
        <v>2439</v>
      </c>
      <c r="AU306" s="422" t="s">
        <v>2451</v>
      </c>
      <c r="AV306" s="422" t="s">
        <v>2336</v>
      </c>
      <c r="AW306" s="422" t="s">
        <v>2371</v>
      </c>
      <c r="AX306" s="422" t="s">
        <v>2427</v>
      </c>
      <c r="AY306" s="422" t="s">
        <v>2428</v>
      </c>
    </row>
    <row r="307" spans="2:51" s="353" customFormat="1" ht="15.75" customHeight="1">
      <c r="B307" s="421"/>
      <c r="E307" s="422"/>
      <c r="F307" s="899" t="s">
        <v>3223</v>
      </c>
      <c r="G307" s="900"/>
      <c r="H307" s="900"/>
      <c r="I307" s="900"/>
      <c r="K307" s="424">
        <v>10.01</v>
      </c>
      <c r="S307" s="421"/>
      <c r="T307" s="425"/>
      <c r="AA307" s="426"/>
      <c r="AT307" s="422" t="s">
        <v>2439</v>
      </c>
      <c r="AU307" s="422" t="s">
        <v>2451</v>
      </c>
      <c r="AV307" s="422" t="s">
        <v>2336</v>
      </c>
      <c r="AW307" s="422" t="s">
        <v>2371</v>
      </c>
      <c r="AX307" s="422" t="s">
        <v>2427</v>
      </c>
      <c r="AY307" s="422" t="s">
        <v>2428</v>
      </c>
    </row>
    <row r="308" spans="2:51" s="353" customFormat="1" ht="15.75" customHeight="1">
      <c r="B308" s="421"/>
      <c r="E308" s="422"/>
      <c r="F308" s="899" t="s">
        <v>3224</v>
      </c>
      <c r="G308" s="900"/>
      <c r="H308" s="900"/>
      <c r="I308" s="900"/>
      <c r="K308" s="424">
        <v>6.57</v>
      </c>
      <c r="S308" s="421"/>
      <c r="T308" s="425"/>
      <c r="AA308" s="426"/>
      <c r="AT308" s="422" t="s">
        <v>2439</v>
      </c>
      <c r="AU308" s="422" t="s">
        <v>2451</v>
      </c>
      <c r="AV308" s="422" t="s">
        <v>2336</v>
      </c>
      <c r="AW308" s="422" t="s">
        <v>2371</v>
      </c>
      <c r="AX308" s="422" t="s">
        <v>2427</v>
      </c>
      <c r="AY308" s="422" t="s">
        <v>2428</v>
      </c>
    </row>
    <row r="309" spans="2:51" s="353" customFormat="1" ht="15.75" customHeight="1">
      <c r="B309" s="421"/>
      <c r="E309" s="422"/>
      <c r="F309" s="899" t="s">
        <v>3225</v>
      </c>
      <c r="G309" s="900"/>
      <c r="H309" s="900"/>
      <c r="I309" s="900"/>
      <c r="K309" s="424">
        <v>6.395</v>
      </c>
      <c r="S309" s="421"/>
      <c r="T309" s="425"/>
      <c r="AA309" s="426"/>
      <c r="AT309" s="422" t="s">
        <v>2439</v>
      </c>
      <c r="AU309" s="422" t="s">
        <v>2451</v>
      </c>
      <c r="AV309" s="422" t="s">
        <v>2336</v>
      </c>
      <c r="AW309" s="422" t="s">
        <v>2371</v>
      </c>
      <c r="AX309" s="422" t="s">
        <v>2427</v>
      </c>
      <c r="AY309" s="422" t="s">
        <v>2428</v>
      </c>
    </row>
    <row r="310" spans="2:51" s="353" customFormat="1" ht="15.75" customHeight="1">
      <c r="B310" s="421"/>
      <c r="E310" s="422"/>
      <c r="F310" s="899" t="s">
        <v>3226</v>
      </c>
      <c r="G310" s="900"/>
      <c r="H310" s="900"/>
      <c r="I310" s="900"/>
      <c r="K310" s="424">
        <v>12.73</v>
      </c>
      <c r="S310" s="421"/>
      <c r="T310" s="425"/>
      <c r="AA310" s="426"/>
      <c r="AT310" s="422" t="s">
        <v>2439</v>
      </c>
      <c r="AU310" s="422" t="s">
        <v>2451</v>
      </c>
      <c r="AV310" s="422" t="s">
        <v>2336</v>
      </c>
      <c r="AW310" s="422" t="s">
        <v>2371</v>
      </c>
      <c r="AX310" s="422" t="s">
        <v>2427</v>
      </c>
      <c r="AY310" s="422" t="s">
        <v>2428</v>
      </c>
    </row>
    <row r="311" spans="2:51" s="353" customFormat="1" ht="15.75" customHeight="1">
      <c r="B311" s="421"/>
      <c r="E311" s="422"/>
      <c r="F311" s="899" t="s">
        <v>3227</v>
      </c>
      <c r="G311" s="900"/>
      <c r="H311" s="900"/>
      <c r="I311" s="900"/>
      <c r="K311" s="424">
        <v>6.455</v>
      </c>
      <c r="S311" s="421"/>
      <c r="T311" s="425"/>
      <c r="AA311" s="426"/>
      <c r="AT311" s="422" t="s">
        <v>2439</v>
      </c>
      <c r="AU311" s="422" t="s">
        <v>2451</v>
      </c>
      <c r="AV311" s="422" t="s">
        <v>2336</v>
      </c>
      <c r="AW311" s="422" t="s">
        <v>2371</v>
      </c>
      <c r="AX311" s="422" t="s">
        <v>2427</v>
      </c>
      <c r="AY311" s="422" t="s">
        <v>2428</v>
      </c>
    </row>
    <row r="312" spans="2:51" s="353" customFormat="1" ht="15.75" customHeight="1">
      <c r="B312" s="421"/>
      <c r="E312" s="422"/>
      <c r="F312" s="899" t="s">
        <v>3228</v>
      </c>
      <c r="G312" s="900"/>
      <c r="H312" s="900"/>
      <c r="I312" s="900"/>
      <c r="K312" s="424">
        <v>13.775</v>
      </c>
      <c r="S312" s="421"/>
      <c r="T312" s="425"/>
      <c r="AA312" s="426"/>
      <c r="AT312" s="422" t="s">
        <v>2439</v>
      </c>
      <c r="AU312" s="422" t="s">
        <v>2451</v>
      </c>
      <c r="AV312" s="422" t="s">
        <v>2336</v>
      </c>
      <c r="AW312" s="422" t="s">
        <v>2371</v>
      </c>
      <c r="AX312" s="422" t="s">
        <v>2427</v>
      </c>
      <c r="AY312" s="422" t="s">
        <v>2428</v>
      </c>
    </row>
    <row r="313" spans="2:51" s="353" customFormat="1" ht="15.75" customHeight="1">
      <c r="B313" s="432"/>
      <c r="E313" s="433"/>
      <c r="F313" s="901" t="s">
        <v>2450</v>
      </c>
      <c r="G313" s="902"/>
      <c r="H313" s="902"/>
      <c r="I313" s="902"/>
      <c r="K313" s="434">
        <v>249.53</v>
      </c>
      <c r="S313" s="432"/>
      <c r="T313" s="435"/>
      <c r="AA313" s="436"/>
      <c r="AT313" s="433" t="s">
        <v>2439</v>
      </c>
      <c r="AU313" s="433" t="s">
        <v>2451</v>
      </c>
      <c r="AV313" s="433" t="s">
        <v>2434</v>
      </c>
      <c r="AW313" s="433" t="s">
        <v>2371</v>
      </c>
      <c r="AX313" s="433" t="s">
        <v>2426</v>
      </c>
      <c r="AY313" s="433" t="s">
        <v>2428</v>
      </c>
    </row>
    <row r="314" spans="2:65" s="353" customFormat="1" ht="27" customHeight="1">
      <c r="B314" s="354"/>
      <c r="C314" s="409" t="s">
        <v>3229</v>
      </c>
      <c r="D314" s="409" t="s">
        <v>2429</v>
      </c>
      <c r="E314" s="410" t="s">
        <v>3230</v>
      </c>
      <c r="F314" s="907" t="s">
        <v>3231</v>
      </c>
      <c r="G314" s="908"/>
      <c r="H314" s="908"/>
      <c r="I314" s="908"/>
      <c r="J314" s="412" t="s">
        <v>3779</v>
      </c>
      <c r="K314" s="413">
        <v>249.53</v>
      </c>
      <c r="L314" s="909">
        <v>0</v>
      </c>
      <c r="M314" s="908"/>
      <c r="N314" s="909">
        <f>ROUND($L$314*$K$314,2)</f>
        <v>0</v>
      </c>
      <c r="O314" s="908"/>
      <c r="P314" s="908"/>
      <c r="Q314" s="908"/>
      <c r="R314" s="411" t="s">
        <v>2433</v>
      </c>
      <c r="S314" s="354"/>
      <c r="T314" s="414"/>
      <c r="U314" s="415" t="s">
        <v>2358</v>
      </c>
      <c r="X314" s="416">
        <v>0.0284</v>
      </c>
      <c r="Y314" s="416">
        <f>$X$314*$K$314</f>
        <v>7.086652000000001</v>
      </c>
      <c r="Z314" s="416">
        <v>0</v>
      </c>
      <c r="AA314" s="417">
        <f>$Z$314*$K$314</f>
        <v>0</v>
      </c>
      <c r="AR314" s="360" t="s">
        <v>2434</v>
      </c>
      <c r="AT314" s="360" t="s">
        <v>2429</v>
      </c>
      <c r="AU314" s="360" t="s">
        <v>2451</v>
      </c>
      <c r="AY314" s="353" t="s">
        <v>2428</v>
      </c>
      <c r="BE314" s="418">
        <f>IF($U$314="základní",$N$314,0)</f>
        <v>0</v>
      </c>
      <c r="BF314" s="418">
        <f>IF($U$314="snížená",$N$314,0)</f>
        <v>0</v>
      </c>
      <c r="BG314" s="418">
        <f>IF($U$314="zákl. přenesená",$N$314,0)</f>
        <v>0</v>
      </c>
      <c r="BH314" s="418">
        <f>IF($U$314="sníž. přenesená",$N$314,0)</f>
        <v>0</v>
      </c>
      <c r="BI314" s="418">
        <f>IF($U$314="nulová",$N$314,0)</f>
        <v>0</v>
      </c>
      <c r="BJ314" s="360" t="s">
        <v>2426</v>
      </c>
      <c r="BK314" s="418">
        <f>ROUND($L$314*$K$314,2)</f>
        <v>0</v>
      </c>
      <c r="BL314" s="360" t="s">
        <v>2434</v>
      </c>
      <c r="BM314" s="360" t="s">
        <v>3232</v>
      </c>
    </row>
    <row r="315" spans="2:47" s="353" customFormat="1" ht="16.5" customHeight="1">
      <c r="B315" s="354"/>
      <c r="F315" s="912" t="s">
        <v>3233</v>
      </c>
      <c r="G315" s="873"/>
      <c r="H315" s="873"/>
      <c r="I315" s="873"/>
      <c r="J315" s="873"/>
      <c r="K315" s="873"/>
      <c r="L315" s="873"/>
      <c r="M315" s="873"/>
      <c r="N315" s="873"/>
      <c r="O315" s="873"/>
      <c r="P315" s="873"/>
      <c r="Q315" s="873"/>
      <c r="R315" s="873"/>
      <c r="S315" s="354"/>
      <c r="T315" s="419"/>
      <c r="AA315" s="420"/>
      <c r="AT315" s="353" t="s">
        <v>2437</v>
      </c>
      <c r="AU315" s="353" t="s">
        <v>2451</v>
      </c>
    </row>
    <row r="316" spans="2:51" s="353" customFormat="1" ht="15.75" customHeight="1">
      <c r="B316" s="421"/>
      <c r="E316" s="422"/>
      <c r="F316" s="899" t="s">
        <v>3234</v>
      </c>
      <c r="G316" s="900"/>
      <c r="H316" s="900"/>
      <c r="I316" s="900"/>
      <c r="K316" s="424">
        <v>249.53</v>
      </c>
      <c r="S316" s="421"/>
      <c r="T316" s="425"/>
      <c r="AA316" s="426"/>
      <c r="AT316" s="422" t="s">
        <v>2439</v>
      </c>
      <c r="AU316" s="422" t="s">
        <v>2451</v>
      </c>
      <c r="AV316" s="422" t="s">
        <v>2336</v>
      </c>
      <c r="AW316" s="422" t="s">
        <v>2371</v>
      </c>
      <c r="AX316" s="422" t="s">
        <v>2426</v>
      </c>
      <c r="AY316" s="422" t="s">
        <v>2428</v>
      </c>
    </row>
    <row r="317" spans="2:65" s="353" customFormat="1" ht="39" customHeight="1">
      <c r="B317" s="354"/>
      <c r="C317" s="409" t="s">
        <v>3235</v>
      </c>
      <c r="D317" s="409" t="s">
        <v>2429</v>
      </c>
      <c r="E317" s="410" t="s">
        <v>3236</v>
      </c>
      <c r="F317" s="907" t="s">
        <v>3237</v>
      </c>
      <c r="G317" s="908"/>
      <c r="H317" s="908"/>
      <c r="I317" s="908"/>
      <c r="J317" s="412" t="s">
        <v>3779</v>
      </c>
      <c r="K317" s="413">
        <v>249.53</v>
      </c>
      <c r="L317" s="909">
        <v>0</v>
      </c>
      <c r="M317" s="908"/>
      <c r="N317" s="909">
        <f>ROUND($L$317*$K$317,2)</f>
        <v>0</v>
      </c>
      <c r="O317" s="908"/>
      <c r="P317" s="908"/>
      <c r="Q317" s="908"/>
      <c r="R317" s="411" t="s">
        <v>2433</v>
      </c>
      <c r="S317" s="354"/>
      <c r="T317" s="414"/>
      <c r="U317" s="415" t="s">
        <v>2358</v>
      </c>
      <c r="X317" s="416">
        <v>0.0062</v>
      </c>
      <c r="Y317" s="416">
        <f>$X$317*$K$317</f>
        <v>1.547086</v>
      </c>
      <c r="Z317" s="416">
        <v>0</v>
      </c>
      <c r="AA317" s="417">
        <f>$Z$317*$K$317</f>
        <v>0</v>
      </c>
      <c r="AR317" s="360" t="s">
        <v>2434</v>
      </c>
      <c r="AT317" s="360" t="s">
        <v>2429</v>
      </c>
      <c r="AU317" s="360" t="s">
        <v>2451</v>
      </c>
      <c r="AY317" s="353" t="s">
        <v>2428</v>
      </c>
      <c r="BE317" s="418">
        <f>IF($U$317="základní",$N$317,0)</f>
        <v>0</v>
      </c>
      <c r="BF317" s="418">
        <f>IF($U$317="snížená",$N$317,0)</f>
        <v>0</v>
      </c>
      <c r="BG317" s="418">
        <f>IF($U$317="zákl. přenesená",$N$317,0)</f>
        <v>0</v>
      </c>
      <c r="BH317" s="418">
        <f>IF($U$317="sníž. přenesená",$N$317,0)</f>
        <v>0</v>
      </c>
      <c r="BI317" s="418">
        <f>IF($U$317="nulová",$N$317,0)</f>
        <v>0</v>
      </c>
      <c r="BJ317" s="360" t="s">
        <v>2426</v>
      </c>
      <c r="BK317" s="418">
        <f>ROUND($L$317*$K$317,2)</f>
        <v>0</v>
      </c>
      <c r="BL317" s="360" t="s">
        <v>2434</v>
      </c>
      <c r="BM317" s="360" t="s">
        <v>3238</v>
      </c>
    </row>
    <row r="318" spans="2:47" s="353" customFormat="1" ht="27" customHeight="1">
      <c r="B318" s="354"/>
      <c r="F318" s="912" t="s">
        <v>3239</v>
      </c>
      <c r="G318" s="873"/>
      <c r="H318" s="873"/>
      <c r="I318" s="873"/>
      <c r="J318" s="873"/>
      <c r="K318" s="873"/>
      <c r="L318" s="873"/>
      <c r="M318" s="873"/>
      <c r="N318" s="873"/>
      <c r="O318" s="873"/>
      <c r="P318" s="873"/>
      <c r="Q318" s="873"/>
      <c r="R318" s="873"/>
      <c r="S318" s="354"/>
      <c r="T318" s="419"/>
      <c r="AA318" s="420"/>
      <c r="AT318" s="353" t="s">
        <v>2437</v>
      </c>
      <c r="AU318" s="353" t="s">
        <v>2451</v>
      </c>
    </row>
    <row r="319" spans="2:65" s="353" customFormat="1" ht="39" customHeight="1">
      <c r="B319" s="354"/>
      <c r="C319" s="409" t="s">
        <v>3240</v>
      </c>
      <c r="D319" s="409" t="s">
        <v>2429</v>
      </c>
      <c r="E319" s="410" t="s">
        <v>3241</v>
      </c>
      <c r="F319" s="907" t="s">
        <v>3242</v>
      </c>
      <c r="G319" s="908"/>
      <c r="H319" s="908"/>
      <c r="I319" s="908"/>
      <c r="J319" s="412" t="s">
        <v>3779</v>
      </c>
      <c r="K319" s="413">
        <v>249.53</v>
      </c>
      <c r="L319" s="909">
        <v>0</v>
      </c>
      <c r="M319" s="908"/>
      <c r="N319" s="909">
        <f>ROUND($L$319*$K$319,2)</f>
        <v>0</v>
      </c>
      <c r="O319" s="908"/>
      <c r="P319" s="908"/>
      <c r="Q319" s="908"/>
      <c r="R319" s="411" t="s">
        <v>2433</v>
      </c>
      <c r="S319" s="354"/>
      <c r="T319" s="414"/>
      <c r="U319" s="415" t="s">
        <v>2358</v>
      </c>
      <c r="X319" s="416">
        <v>0.0104</v>
      </c>
      <c r="Y319" s="416">
        <f>$X$319*$K$319</f>
        <v>2.595112</v>
      </c>
      <c r="Z319" s="416">
        <v>0</v>
      </c>
      <c r="AA319" s="417">
        <f>$Z$319*$K$319</f>
        <v>0</v>
      </c>
      <c r="AR319" s="360" t="s">
        <v>2434</v>
      </c>
      <c r="AT319" s="360" t="s">
        <v>2429</v>
      </c>
      <c r="AU319" s="360" t="s">
        <v>2451</v>
      </c>
      <c r="AY319" s="353" t="s">
        <v>2428</v>
      </c>
      <c r="BE319" s="418">
        <f>IF($U$319="základní",$N$319,0)</f>
        <v>0</v>
      </c>
      <c r="BF319" s="418">
        <f>IF($U$319="snížená",$N$319,0)</f>
        <v>0</v>
      </c>
      <c r="BG319" s="418">
        <f>IF($U$319="zákl. přenesená",$N$319,0)</f>
        <v>0</v>
      </c>
      <c r="BH319" s="418">
        <f>IF($U$319="sníž. přenesená",$N$319,0)</f>
        <v>0</v>
      </c>
      <c r="BI319" s="418">
        <f>IF($U$319="nulová",$N$319,0)</f>
        <v>0</v>
      </c>
      <c r="BJ319" s="360" t="s">
        <v>2426</v>
      </c>
      <c r="BK319" s="418">
        <f>ROUND($L$319*$K$319,2)</f>
        <v>0</v>
      </c>
      <c r="BL319" s="360" t="s">
        <v>2434</v>
      </c>
      <c r="BM319" s="360" t="s">
        <v>3243</v>
      </c>
    </row>
    <row r="320" spans="2:47" s="353" customFormat="1" ht="27" customHeight="1">
      <c r="B320" s="354"/>
      <c r="F320" s="912" t="s">
        <v>3244</v>
      </c>
      <c r="G320" s="873"/>
      <c r="H320" s="873"/>
      <c r="I320" s="873"/>
      <c r="J320" s="873"/>
      <c r="K320" s="873"/>
      <c r="L320" s="873"/>
      <c r="M320" s="873"/>
      <c r="N320" s="873"/>
      <c r="O320" s="873"/>
      <c r="P320" s="873"/>
      <c r="Q320" s="873"/>
      <c r="R320" s="873"/>
      <c r="S320" s="354"/>
      <c r="T320" s="419"/>
      <c r="AA320" s="420"/>
      <c r="AT320" s="353" t="s">
        <v>2437</v>
      </c>
      <c r="AU320" s="353" t="s">
        <v>2451</v>
      </c>
    </row>
    <row r="321" spans="2:65" s="353" customFormat="1" ht="27" customHeight="1">
      <c r="B321" s="354"/>
      <c r="C321" s="409" t="s">
        <v>3245</v>
      </c>
      <c r="D321" s="409" t="s">
        <v>2429</v>
      </c>
      <c r="E321" s="410" t="s">
        <v>3246</v>
      </c>
      <c r="F321" s="907" t="s">
        <v>3247</v>
      </c>
      <c r="G321" s="908"/>
      <c r="H321" s="908"/>
      <c r="I321" s="908"/>
      <c r="J321" s="412" t="s">
        <v>3779</v>
      </c>
      <c r="K321" s="413">
        <v>42</v>
      </c>
      <c r="L321" s="909">
        <v>0</v>
      </c>
      <c r="M321" s="908"/>
      <c r="N321" s="909">
        <f>ROUND($L$321*$K$321,2)</f>
        <v>0</v>
      </c>
      <c r="O321" s="908"/>
      <c r="P321" s="908"/>
      <c r="Q321" s="908"/>
      <c r="R321" s="411" t="s">
        <v>2433</v>
      </c>
      <c r="S321" s="354"/>
      <c r="T321" s="414"/>
      <c r="U321" s="415" t="s">
        <v>2358</v>
      </c>
      <c r="X321" s="416">
        <v>0.04</v>
      </c>
      <c r="Y321" s="416">
        <f>$X$321*$K$321</f>
        <v>1.68</v>
      </c>
      <c r="Z321" s="416">
        <v>0</v>
      </c>
      <c r="AA321" s="417">
        <f>$Z$321*$K$321</f>
        <v>0</v>
      </c>
      <c r="AR321" s="360" t="s">
        <v>2434</v>
      </c>
      <c r="AT321" s="360" t="s">
        <v>2429</v>
      </c>
      <c r="AU321" s="360" t="s">
        <v>2451</v>
      </c>
      <c r="AY321" s="353" t="s">
        <v>2428</v>
      </c>
      <c r="BE321" s="418">
        <f>IF($U$321="základní",$N$321,0)</f>
        <v>0</v>
      </c>
      <c r="BF321" s="418">
        <f>IF($U$321="snížená",$N$321,0)</f>
        <v>0</v>
      </c>
      <c r="BG321" s="418">
        <f>IF($U$321="zákl. přenesená",$N$321,0)</f>
        <v>0</v>
      </c>
      <c r="BH321" s="418">
        <f>IF($U$321="sníž. přenesená",$N$321,0)</f>
        <v>0</v>
      </c>
      <c r="BI321" s="418">
        <f>IF($U$321="nulová",$N$321,0)</f>
        <v>0</v>
      </c>
      <c r="BJ321" s="360" t="s">
        <v>2426</v>
      </c>
      <c r="BK321" s="418">
        <f>ROUND($L$321*$K$321,2)</f>
        <v>0</v>
      </c>
      <c r="BL321" s="360" t="s">
        <v>2434</v>
      </c>
      <c r="BM321" s="360" t="s">
        <v>3248</v>
      </c>
    </row>
    <row r="322" spans="2:47" s="353" customFormat="1" ht="16.5" customHeight="1">
      <c r="B322" s="354"/>
      <c r="F322" s="912" t="s">
        <v>3249</v>
      </c>
      <c r="G322" s="873"/>
      <c r="H322" s="873"/>
      <c r="I322" s="873"/>
      <c r="J322" s="873"/>
      <c r="K322" s="873"/>
      <c r="L322" s="873"/>
      <c r="M322" s="873"/>
      <c r="N322" s="873"/>
      <c r="O322" s="873"/>
      <c r="P322" s="873"/>
      <c r="Q322" s="873"/>
      <c r="R322" s="873"/>
      <c r="S322" s="354"/>
      <c r="T322" s="419"/>
      <c r="AA322" s="420"/>
      <c r="AT322" s="353" t="s">
        <v>2437</v>
      </c>
      <c r="AU322" s="353" t="s">
        <v>2451</v>
      </c>
    </row>
    <row r="323" spans="2:65" s="353" customFormat="1" ht="27" customHeight="1">
      <c r="B323" s="354"/>
      <c r="C323" s="409" t="s">
        <v>3250</v>
      </c>
      <c r="D323" s="409" t="s">
        <v>2429</v>
      </c>
      <c r="E323" s="410" t="s">
        <v>3251</v>
      </c>
      <c r="F323" s="907" t="s">
        <v>3252</v>
      </c>
      <c r="G323" s="908"/>
      <c r="H323" s="908"/>
      <c r="I323" s="908"/>
      <c r="J323" s="412" t="s">
        <v>3779</v>
      </c>
      <c r="K323" s="413">
        <v>13.92</v>
      </c>
      <c r="L323" s="909">
        <v>0</v>
      </c>
      <c r="M323" s="908"/>
      <c r="N323" s="909">
        <f>ROUND($L$323*$K$323,2)</f>
        <v>0</v>
      </c>
      <c r="O323" s="908"/>
      <c r="P323" s="908"/>
      <c r="Q323" s="908"/>
      <c r="R323" s="411" t="s">
        <v>2433</v>
      </c>
      <c r="S323" s="354"/>
      <c r="T323" s="414"/>
      <c r="U323" s="415" t="s">
        <v>2358</v>
      </c>
      <c r="X323" s="416">
        <v>0.01838</v>
      </c>
      <c r="Y323" s="416">
        <f>$X$323*$K$323</f>
        <v>0.2558496</v>
      </c>
      <c r="Z323" s="416">
        <v>0</v>
      </c>
      <c r="AA323" s="417">
        <f>$Z$323*$K$323</f>
        <v>0</v>
      </c>
      <c r="AR323" s="360" t="s">
        <v>2434</v>
      </c>
      <c r="AT323" s="360" t="s">
        <v>2429</v>
      </c>
      <c r="AU323" s="360" t="s">
        <v>2451</v>
      </c>
      <c r="AY323" s="353" t="s">
        <v>2428</v>
      </c>
      <c r="BE323" s="418">
        <f>IF($U$323="základní",$N$323,0)</f>
        <v>0</v>
      </c>
      <c r="BF323" s="418">
        <f>IF($U$323="snížená",$N$323,0)</f>
        <v>0</v>
      </c>
      <c r="BG323" s="418">
        <f>IF($U$323="zákl. přenesená",$N$323,0)</f>
        <v>0</v>
      </c>
      <c r="BH323" s="418">
        <f>IF($U$323="sníž. přenesená",$N$323,0)</f>
        <v>0</v>
      </c>
      <c r="BI323" s="418">
        <f>IF($U$323="nulová",$N$323,0)</f>
        <v>0</v>
      </c>
      <c r="BJ323" s="360" t="s">
        <v>2426</v>
      </c>
      <c r="BK323" s="418">
        <f>ROUND($L$323*$K$323,2)</f>
        <v>0</v>
      </c>
      <c r="BL323" s="360" t="s">
        <v>2434</v>
      </c>
      <c r="BM323" s="360" t="s">
        <v>3253</v>
      </c>
    </row>
    <row r="324" spans="2:47" s="353" customFormat="1" ht="16.5" customHeight="1">
      <c r="B324" s="354"/>
      <c r="F324" s="912" t="s">
        <v>1222</v>
      </c>
      <c r="G324" s="873"/>
      <c r="H324" s="873"/>
      <c r="I324" s="873"/>
      <c r="J324" s="873"/>
      <c r="K324" s="873"/>
      <c r="L324" s="873"/>
      <c r="M324" s="873"/>
      <c r="N324" s="873"/>
      <c r="O324" s="873"/>
      <c r="P324" s="873"/>
      <c r="Q324" s="873"/>
      <c r="R324" s="873"/>
      <c r="S324" s="354"/>
      <c r="T324" s="419"/>
      <c r="AA324" s="420"/>
      <c r="AT324" s="353" t="s">
        <v>2437</v>
      </c>
      <c r="AU324" s="353" t="s">
        <v>2451</v>
      </c>
    </row>
    <row r="325" spans="2:51" s="353" customFormat="1" ht="15.75" customHeight="1">
      <c r="B325" s="421"/>
      <c r="E325" s="422"/>
      <c r="F325" s="899" t="s">
        <v>1223</v>
      </c>
      <c r="G325" s="900"/>
      <c r="H325" s="900"/>
      <c r="I325" s="900"/>
      <c r="K325" s="424">
        <v>13.92</v>
      </c>
      <c r="S325" s="421"/>
      <c r="T325" s="425"/>
      <c r="AA325" s="426"/>
      <c r="AT325" s="422" t="s">
        <v>2439</v>
      </c>
      <c r="AU325" s="422" t="s">
        <v>2451</v>
      </c>
      <c r="AV325" s="422" t="s">
        <v>2336</v>
      </c>
      <c r="AW325" s="422" t="s">
        <v>2371</v>
      </c>
      <c r="AX325" s="422" t="s">
        <v>2427</v>
      </c>
      <c r="AY325" s="422" t="s">
        <v>2428</v>
      </c>
    </row>
    <row r="326" spans="2:65" s="353" customFormat="1" ht="27" customHeight="1">
      <c r="B326" s="354"/>
      <c r="C326" s="409" t="s">
        <v>1224</v>
      </c>
      <c r="D326" s="409" t="s">
        <v>2429</v>
      </c>
      <c r="E326" s="410" t="s">
        <v>1225</v>
      </c>
      <c r="F326" s="907" t="s">
        <v>1226</v>
      </c>
      <c r="G326" s="908"/>
      <c r="H326" s="908"/>
      <c r="I326" s="908"/>
      <c r="J326" s="412" t="s">
        <v>3779</v>
      </c>
      <c r="K326" s="413">
        <v>162</v>
      </c>
      <c r="L326" s="909">
        <v>0</v>
      </c>
      <c r="M326" s="908"/>
      <c r="N326" s="909">
        <f>ROUND($L$326*$K$326,2)</f>
        <v>0</v>
      </c>
      <c r="O326" s="908"/>
      <c r="P326" s="908"/>
      <c r="Q326" s="908"/>
      <c r="R326" s="411" t="s">
        <v>2433</v>
      </c>
      <c r="S326" s="354"/>
      <c r="T326" s="414"/>
      <c r="U326" s="415" t="s">
        <v>2358</v>
      </c>
      <c r="X326" s="416">
        <v>0.04153</v>
      </c>
      <c r="Y326" s="416">
        <f>$X$326*$K$326</f>
        <v>6.72786</v>
      </c>
      <c r="Z326" s="416">
        <v>0</v>
      </c>
      <c r="AA326" s="417">
        <f>$Z$326*$K$326</f>
        <v>0</v>
      </c>
      <c r="AR326" s="360" t="s">
        <v>2434</v>
      </c>
      <c r="AT326" s="360" t="s">
        <v>2429</v>
      </c>
      <c r="AU326" s="360" t="s">
        <v>2451</v>
      </c>
      <c r="AY326" s="353" t="s">
        <v>2428</v>
      </c>
      <c r="BE326" s="418">
        <f>IF($U$326="základní",$N$326,0)</f>
        <v>0</v>
      </c>
      <c r="BF326" s="418">
        <f>IF($U$326="snížená",$N$326,0)</f>
        <v>0</v>
      </c>
      <c r="BG326" s="418">
        <f>IF($U$326="zákl. přenesená",$N$326,0)</f>
        <v>0</v>
      </c>
      <c r="BH326" s="418">
        <f>IF($U$326="sníž. přenesená",$N$326,0)</f>
        <v>0</v>
      </c>
      <c r="BI326" s="418">
        <f>IF($U$326="nulová",$N$326,0)</f>
        <v>0</v>
      </c>
      <c r="BJ326" s="360" t="s">
        <v>2426</v>
      </c>
      <c r="BK326" s="418">
        <f>ROUND($L$326*$K$326,2)</f>
        <v>0</v>
      </c>
      <c r="BL326" s="360" t="s">
        <v>2434</v>
      </c>
      <c r="BM326" s="360" t="s">
        <v>1227</v>
      </c>
    </row>
    <row r="327" spans="2:47" s="353" customFormat="1" ht="16.5" customHeight="1">
      <c r="B327" s="354"/>
      <c r="F327" s="912" t="s">
        <v>1228</v>
      </c>
      <c r="G327" s="873"/>
      <c r="H327" s="873"/>
      <c r="I327" s="873"/>
      <c r="J327" s="873"/>
      <c r="K327" s="873"/>
      <c r="L327" s="873"/>
      <c r="M327" s="873"/>
      <c r="N327" s="873"/>
      <c r="O327" s="873"/>
      <c r="P327" s="873"/>
      <c r="Q327" s="873"/>
      <c r="R327" s="873"/>
      <c r="S327" s="354"/>
      <c r="T327" s="419"/>
      <c r="AA327" s="420"/>
      <c r="AT327" s="353" t="s">
        <v>2437</v>
      </c>
      <c r="AU327" s="353" t="s">
        <v>2451</v>
      </c>
    </row>
    <row r="328" spans="2:65" s="353" customFormat="1" ht="27" customHeight="1">
      <c r="B328" s="354"/>
      <c r="C328" s="409" t="s">
        <v>1229</v>
      </c>
      <c r="D328" s="409" t="s">
        <v>2429</v>
      </c>
      <c r="E328" s="410" t="s">
        <v>1230</v>
      </c>
      <c r="F328" s="907" t="s">
        <v>1231</v>
      </c>
      <c r="G328" s="908"/>
      <c r="H328" s="908"/>
      <c r="I328" s="908"/>
      <c r="J328" s="412" t="s">
        <v>3779</v>
      </c>
      <c r="K328" s="413">
        <v>441.286</v>
      </c>
      <c r="L328" s="909">
        <v>0</v>
      </c>
      <c r="M328" s="908"/>
      <c r="N328" s="909">
        <f>ROUND($L$328*$K$328,2)</f>
        <v>0</v>
      </c>
      <c r="O328" s="908"/>
      <c r="P328" s="908"/>
      <c r="Q328" s="908"/>
      <c r="R328" s="411" t="s">
        <v>2433</v>
      </c>
      <c r="S328" s="354"/>
      <c r="T328" s="414"/>
      <c r="U328" s="415" t="s">
        <v>2358</v>
      </c>
      <c r="X328" s="416">
        <v>0.017</v>
      </c>
      <c r="Y328" s="416">
        <f>$X$328*$K$328</f>
        <v>7.501862000000001</v>
      </c>
      <c r="Z328" s="416">
        <v>0</v>
      </c>
      <c r="AA328" s="417">
        <f>$Z$328*$K$328</f>
        <v>0</v>
      </c>
      <c r="AR328" s="360" t="s">
        <v>2434</v>
      </c>
      <c r="AT328" s="360" t="s">
        <v>2429</v>
      </c>
      <c r="AU328" s="360" t="s">
        <v>2451</v>
      </c>
      <c r="AY328" s="353" t="s">
        <v>2428</v>
      </c>
      <c r="BE328" s="418">
        <f>IF($U$328="základní",$N$328,0)</f>
        <v>0</v>
      </c>
      <c r="BF328" s="418">
        <f>IF($U$328="snížená",$N$328,0)</f>
        <v>0</v>
      </c>
      <c r="BG328" s="418">
        <f>IF($U$328="zákl. přenesená",$N$328,0)</f>
        <v>0</v>
      </c>
      <c r="BH328" s="418">
        <f>IF($U$328="sníž. přenesená",$N$328,0)</f>
        <v>0</v>
      </c>
      <c r="BI328" s="418">
        <f>IF($U$328="nulová",$N$328,0)</f>
        <v>0</v>
      </c>
      <c r="BJ328" s="360" t="s">
        <v>2426</v>
      </c>
      <c r="BK328" s="418">
        <f>ROUND($L$328*$K$328,2)</f>
        <v>0</v>
      </c>
      <c r="BL328" s="360" t="s">
        <v>2434</v>
      </c>
      <c r="BM328" s="360" t="s">
        <v>1232</v>
      </c>
    </row>
    <row r="329" spans="2:47" s="353" customFormat="1" ht="16.5" customHeight="1">
      <c r="B329" s="354"/>
      <c r="F329" s="912" t="s">
        <v>1233</v>
      </c>
      <c r="G329" s="873"/>
      <c r="H329" s="873"/>
      <c r="I329" s="873"/>
      <c r="J329" s="873"/>
      <c r="K329" s="873"/>
      <c r="L329" s="873"/>
      <c r="M329" s="873"/>
      <c r="N329" s="873"/>
      <c r="O329" s="873"/>
      <c r="P329" s="873"/>
      <c r="Q329" s="873"/>
      <c r="R329" s="873"/>
      <c r="S329" s="354"/>
      <c r="T329" s="419"/>
      <c r="AA329" s="420"/>
      <c r="AT329" s="353" t="s">
        <v>2437</v>
      </c>
      <c r="AU329" s="353" t="s">
        <v>2451</v>
      </c>
    </row>
    <row r="330" spans="2:51" s="353" customFormat="1" ht="15.75" customHeight="1">
      <c r="B330" s="427"/>
      <c r="E330" s="428"/>
      <c r="F330" s="905" t="s">
        <v>1234</v>
      </c>
      <c r="G330" s="906"/>
      <c r="H330" s="906"/>
      <c r="I330" s="906"/>
      <c r="K330" s="428"/>
      <c r="S330" s="427"/>
      <c r="T330" s="430"/>
      <c r="AA330" s="431"/>
      <c r="AT330" s="428" t="s">
        <v>2439</v>
      </c>
      <c r="AU330" s="428" t="s">
        <v>2451</v>
      </c>
      <c r="AV330" s="428" t="s">
        <v>2426</v>
      </c>
      <c r="AW330" s="428" t="s">
        <v>2371</v>
      </c>
      <c r="AX330" s="428" t="s">
        <v>2427</v>
      </c>
      <c r="AY330" s="428" t="s">
        <v>2428</v>
      </c>
    </row>
    <row r="331" spans="2:51" s="353" customFormat="1" ht="15.75" customHeight="1">
      <c r="B331" s="421"/>
      <c r="E331" s="422"/>
      <c r="F331" s="899" t="s">
        <v>1235</v>
      </c>
      <c r="G331" s="900"/>
      <c r="H331" s="900"/>
      <c r="I331" s="900"/>
      <c r="K331" s="424">
        <v>35.728</v>
      </c>
      <c r="S331" s="421"/>
      <c r="T331" s="425"/>
      <c r="AA331" s="426"/>
      <c r="AT331" s="422" t="s">
        <v>2439</v>
      </c>
      <c r="AU331" s="422" t="s">
        <v>2451</v>
      </c>
      <c r="AV331" s="422" t="s">
        <v>2336</v>
      </c>
      <c r="AW331" s="422" t="s">
        <v>2371</v>
      </c>
      <c r="AX331" s="422" t="s">
        <v>2427</v>
      </c>
      <c r="AY331" s="422" t="s">
        <v>2428</v>
      </c>
    </row>
    <row r="332" spans="2:51" s="353" customFormat="1" ht="15.75" customHeight="1">
      <c r="B332" s="427"/>
      <c r="E332" s="428"/>
      <c r="F332" s="905" t="s">
        <v>1236</v>
      </c>
      <c r="G332" s="906"/>
      <c r="H332" s="906"/>
      <c r="I332" s="906"/>
      <c r="K332" s="428"/>
      <c r="S332" s="427"/>
      <c r="T332" s="430"/>
      <c r="AA332" s="431"/>
      <c r="AT332" s="428" t="s">
        <v>2439</v>
      </c>
      <c r="AU332" s="428" t="s">
        <v>2451</v>
      </c>
      <c r="AV332" s="428" t="s">
        <v>2426</v>
      </c>
      <c r="AW332" s="428" t="s">
        <v>2371</v>
      </c>
      <c r="AX332" s="428" t="s">
        <v>2427</v>
      </c>
      <c r="AY332" s="428" t="s">
        <v>2428</v>
      </c>
    </row>
    <row r="333" spans="2:51" s="353" customFormat="1" ht="27" customHeight="1">
      <c r="B333" s="421"/>
      <c r="E333" s="422"/>
      <c r="F333" s="899" t="s">
        <v>1237</v>
      </c>
      <c r="G333" s="900"/>
      <c r="H333" s="900"/>
      <c r="I333" s="900"/>
      <c r="K333" s="424">
        <v>28.504</v>
      </c>
      <c r="S333" s="421"/>
      <c r="T333" s="425"/>
      <c r="AA333" s="426"/>
      <c r="AT333" s="422" t="s">
        <v>2439</v>
      </c>
      <c r="AU333" s="422" t="s">
        <v>2451</v>
      </c>
      <c r="AV333" s="422" t="s">
        <v>2336</v>
      </c>
      <c r="AW333" s="422" t="s">
        <v>2371</v>
      </c>
      <c r="AX333" s="422" t="s">
        <v>2427</v>
      </c>
      <c r="AY333" s="422" t="s">
        <v>2428</v>
      </c>
    </row>
    <row r="334" spans="2:51" s="353" customFormat="1" ht="15.75" customHeight="1">
      <c r="B334" s="427"/>
      <c r="E334" s="428"/>
      <c r="F334" s="905" t="s">
        <v>1238</v>
      </c>
      <c r="G334" s="906"/>
      <c r="H334" s="906"/>
      <c r="I334" s="906"/>
      <c r="K334" s="428"/>
      <c r="S334" s="427"/>
      <c r="T334" s="430"/>
      <c r="AA334" s="431"/>
      <c r="AT334" s="428" t="s">
        <v>2439</v>
      </c>
      <c r="AU334" s="428" t="s">
        <v>2451</v>
      </c>
      <c r="AV334" s="428" t="s">
        <v>2426</v>
      </c>
      <c r="AW334" s="428" t="s">
        <v>2371</v>
      </c>
      <c r="AX334" s="428" t="s">
        <v>2427</v>
      </c>
      <c r="AY334" s="428" t="s">
        <v>2428</v>
      </c>
    </row>
    <row r="335" spans="2:51" s="353" customFormat="1" ht="27" customHeight="1">
      <c r="B335" s="421"/>
      <c r="E335" s="422"/>
      <c r="F335" s="899" t="s">
        <v>1239</v>
      </c>
      <c r="G335" s="900"/>
      <c r="H335" s="900"/>
      <c r="I335" s="900"/>
      <c r="K335" s="424">
        <v>45.496</v>
      </c>
      <c r="S335" s="421"/>
      <c r="T335" s="425"/>
      <c r="AA335" s="426"/>
      <c r="AT335" s="422" t="s">
        <v>2439</v>
      </c>
      <c r="AU335" s="422" t="s">
        <v>2451</v>
      </c>
      <c r="AV335" s="422" t="s">
        <v>2336</v>
      </c>
      <c r="AW335" s="422" t="s">
        <v>2371</v>
      </c>
      <c r="AX335" s="422" t="s">
        <v>2427</v>
      </c>
      <c r="AY335" s="422" t="s">
        <v>2428</v>
      </c>
    </row>
    <row r="336" spans="2:51" s="353" customFormat="1" ht="15.75" customHeight="1">
      <c r="B336" s="427"/>
      <c r="E336" s="428"/>
      <c r="F336" s="905" t="s">
        <v>1240</v>
      </c>
      <c r="G336" s="906"/>
      <c r="H336" s="906"/>
      <c r="I336" s="906"/>
      <c r="K336" s="428"/>
      <c r="S336" s="427"/>
      <c r="T336" s="430"/>
      <c r="AA336" s="431"/>
      <c r="AT336" s="428" t="s">
        <v>2439</v>
      </c>
      <c r="AU336" s="428" t="s">
        <v>2451</v>
      </c>
      <c r="AV336" s="428" t="s">
        <v>2426</v>
      </c>
      <c r="AW336" s="428" t="s">
        <v>2371</v>
      </c>
      <c r="AX336" s="428" t="s">
        <v>2427</v>
      </c>
      <c r="AY336" s="428" t="s">
        <v>2428</v>
      </c>
    </row>
    <row r="337" spans="2:51" s="353" customFormat="1" ht="15.75" customHeight="1">
      <c r="B337" s="421"/>
      <c r="E337" s="422"/>
      <c r="F337" s="899" t="s">
        <v>1241</v>
      </c>
      <c r="G337" s="900"/>
      <c r="H337" s="900"/>
      <c r="I337" s="900"/>
      <c r="K337" s="424">
        <v>37.101</v>
      </c>
      <c r="S337" s="421"/>
      <c r="T337" s="425"/>
      <c r="AA337" s="426"/>
      <c r="AT337" s="422" t="s">
        <v>2439</v>
      </c>
      <c r="AU337" s="422" t="s">
        <v>2451</v>
      </c>
      <c r="AV337" s="422" t="s">
        <v>2336</v>
      </c>
      <c r="AW337" s="422" t="s">
        <v>2371</v>
      </c>
      <c r="AX337" s="422" t="s">
        <v>2427</v>
      </c>
      <c r="AY337" s="422" t="s">
        <v>2428</v>
      </c>
    </row>
    <row r="338" spans="2:51" s="353" customFormat="1" ht="15.75" customHeight="1">
      <c r="B338" s="427"/>
      <c r="E338" s="428"/>
      <c r="F338" s="905" t="s">
        <v>1242</v>
      </c>
      <c r="G338" s="906"/>
      <c r="H338" s="906"/>
      <c r="I338" s="906"/>
      <c r="K338" s="428"/>
      <c r="S338" s="427"/>
      <c r="T338" s="430"/>
      <c r="AA338" s="431"/>
      <c r="AT338" s="428" t="s">
        <v>2439</v>
      </c>
      <c r="AU338" s="428" t="s">
        <v>2451</v>
      </c>
      <c r="AV338" s="428" t="s">
        <v>2426</v>
      </c>
      <c r="AW338" s="428" t="s">
        <v>2371</v>
      </c>
      <c r="AX338" s="428" t="s">
        <v>2427</v>
      </c>
      <c r="AY338" s="428" t="s">
        <v>2428</v>
      </c>
    </row>
    <row r="339" spans="2:51" s="353" customFormat="1" ht="27" customHeight="1">
      <c r="B339" s="421"/>
      <c r="E339" s="422"/>
      <c r="F339" s="899" t="s">
        <v>1243</v>
      </c>
      <c r="G339" s="900"/>
      <c r="H339" s="900"/>
      <c r="I339" s="900"/>
      <c r="K339" s="424">
        <v>14.072</v>
      </c>
      <c r="S339" s="421"/>
      <c r="T339" s="425"/>
      <c r="AA339" s="426"/>
      <c r="AT339" s="422" t="s">
        <v>2439</v>
      </c>
      <c r="AU339" s="422" t="s">
        <v>2451</v>
      </c>
      <c r="AV339" s="422" t="s">
        <v>2336</v>
      </c>
      <c r="AW339" s="422" t="s">
        <v>2371</v>
      </c>
      <c r="AX339" s="422" t="s">
        <v>2427</v>
      </c>
      <c r="AY339" s="422" t="s">
        <v>2428</v>
      </c>
    </row>
    <row r="340" spans="2:51" s="353" customFormat="1" ht="15.75" customHeight="1">
      <c r="B340" s="427"/>
      <c r="E340" s="428"/>
      <c r="F340" s="905" t="s">
        <v>1244</v>
      </c>
      <c r="G340" s="906"/>
      <c r="H340" s="906"/>
      <c r="I340" s="906"/>
      <c r="K340" s="428"/>
      <c r="S340" s="427"/>
      <c r="T340" s="430"/>
      <c r="AA340" s="431"/>
      <c r="AT340" s="428" t="s">
        <v>2439</v>
      </c>
      <c r="AU340" s="428" t="s">
        <v>2451</v>
      </c>
      <c r="AV340" s="428" t="s">
        <v>2426</v>
      </c>
      <c r="AW340" s="428" t="s">
        <v>2371</v>
      </c>
      <c r="AX340" s="428" t="s">
        <v>2427</v>
      </c>
      <c r="AY340" s="428" t="s">
        <v>2428</v>
      </c>
    </row>
    <row r="341" spans="2:51" s="353" customFormat="1" ht="15.75" customHeight="1">
      <c r="B341" s="421"/>
      <c r="E341" s="422"/>
      <c r="F341" s="899" t="s">
        <v>1245</v>
      </c>
      <c r="G341" s="900"/>
      <c r="H341" s="900"/>
      <c r="I341" s="900"/>
      <c r="K341" s="424">
        <v>17.585</v>
      </c>
      <c r="S341" s="421"/>
      <c r="T341" s="425"/>
      <c r="AA341" s="426"/>
      <c r="AT341" s="422" t="s">
        <v>2439</v>
      </c>
      <c r="AU341" s="422" t="s">
        <v>2451</v>
      </c>
      <c r="AV341" s="422" t="s">
        <v>2336</v>
      </c>
      <c r="AW341" s="422" t="s">
        <v>2371</v>
      </c>
      <c r="AX341" s="422" t="s">
        <v>2427</v>
      </c>
      <c r="AY341" s="422" t="s">
        <v>2428</v>
      </c>
    </row>
    <row r="342" spans="2:51" s="353" customFormat="1" ht="15.75" customHeight="1">
      <c r="B342" s="427"/>
      <c r="E342" s="428"/>
      <c r="F342" s="905" t="s">
        <v>1246</v>
      </c>
      <c r="G342" s="906"/>
      <c r="H342" s="906"/>
      <c r="I342" s="906"/>
      <c r="K342" s="428"/>
      <c r="S342" s="427"/>
      <c r="T342" s="430"/>
      <c r="AA342" s="431"/>
      <c r="AT342" s="428" t="s">
        <v>2439</v>
      </c>
      <c r="AU342" s="428" t="s">
        <v>2451</v>
      </c>
      <c r="AV342" s="428" t="s">
        <v>2426</v>
      </c>
      <c r="AW342" s="428" t="s">
        <v>2371</v>
      </c>
      <c r="AX342" s="428" t="s">
        <v>2427</v>
      </c>
      <c r="AY342" s="428" t="s">
        <v>2428</v>
      </c>
    </row>
    <row r="343" spans="2:51" s="353" customFormat="1" ht="15.75" customHeight="1">
      <c r="B343" s="421"/>
      <c r="E343" s="422"/>
      <c r="F343" s="899" t="s">
        <v>1247</v>
      </c>
      <c r="G343" s="900"/>
      <c r="H343" s="900"/>
      <c r="I343" s="900"/>
      <c r="K343" s="424">
        <v>15.428</v>
      </c>
      <c r="S343" s="421"/>
      <c r="T343" s="425"/>
      <c r="AA343" s="426"/>
      <c r="AT343" s="422" t="s">
        <v>2439</v>
      </c>
      <c r="AU343" s="422" t="s">
        <v>2451</v>
      </c>
      <c r="AV343" s="422" t="s">
        <v>2336</v>
      </c>
      <c r="AW343" s="422" t="s">
        <v>2371</v>
      </c>
      <c r="AX343" s="422" t="s">
        <v>2427</v>
      </c>
      <c r="AY343" s="422" t="s">
        <v>2428</v>
      </c>
    </row>
    <row r="344" spans="2:51" s="353" customFormat="1" ht="15.75" customHeight="1">
      <c r="B344" s="427"/>
      <c r="E344" s="428"/>
      <c r="F344" s="905" t="s">
        <v>1248</v>
      </c>
      <c r="G344" s="906"/>
      <c r="H344" s="906"/>
      <c r="I344" s="906"/>
      <c r="K344" s="428"/>
      <c r="S344" s="427"/>
      <c r="T344" s="430"/>
      <c r="AA344" s="431"/>
      <c r="AT344" s="428" t="s">
        <v>2439</v>
      </c>
      <c r="AU344" s="428" t="s">
        <v>2451</v>
      </c>
      <c r="AV344" s="428" t="s">
        <v>2426</v>
      </c>
      <c r="AW344" s="428" t="s">
        <v>2371</v>
      </c>
      <c r="AX344" s="428" t="s">
        <v>2427</v>
      </c>
      <c r="AY344" s="428" t="s">
        <v>2428</v>
      </c>
    </row>
    <row r="345" spans="2:51" s="353" customFormat="1" ht="27" customHeight="1">
      <c r="B345" s="421"/>
      <c r="E345" s="422"/>
      <c r="F345" s="899" t="s">
        <v>1249</v>
      </c>
      <c r="G345" s="900"/>
      <c r="H345" s="900"/>
      <c r="I345" s="900"/>
      <c r="K345" s="424">
        <v>12.91</v>
      </c>
      <c r="S345" s="421"/>
      <c r="T345" s="425"/>
      <c r="AA345" s="426"/>
      <c r="AT345" s="422" t="s">
        <v>2439</v>
      </c>
      <c r="AU345" s="422" t="s">
        <v>2451</v>
      </c>
      <c r="AV345" s="422" t="s">
        <v>2336</v>
      </c>
      <c r="AW345" s="422" t="s">
        <v>2371</v>
      </c>
      <c r="AX345" s="422" t="s">
        <v>2427</v>
      </c>
      <c r="AY345" s="422" t="s">
        <v>2428</v>
      </c>
    </row>
    <row r="346" spans="2:51" s="353" customFormat="1" ht="15.75" customHeight="1">
      <c r="B346" s="427"/>
      <c r="E346" s="428"/>
      <c r="F346" s="905" t="s">
        <v>1250</v>
      </c>
      <c r="G346" s="906"/>
      <c r="H346" s="906"/>
      <c r="I346" s="906"/>
      <c r="K346" s="428"/>
      <c r="S346" s="427"/>
      <c r="T346" s="430"/>
      <c r="AA346" s="431"/>
      <c r="AT346" s="428" t="s">
        <v>2439</v>
      </c>
      <c r="AU346" s="428" t="s">
        <v>2451</v>
      </c>
      <c r="AV346" s="428" t="s">
        <v>2426</v>
      </c>
      <c r="AW346" s="428" t="s">
        <v>2371</v>
      </c>
      <c r="AX346" s="428" t="s">
        <v>2427</v>
      </c>
      <c r="AY346" s="428" t="s">
        <v>2428</v>
      </c>
    </row>
    <row r="347" spans="2:51" s="353" customFormat="1" ht="15.75" customHeight="1">
      <c r="B347" s="421"/>
      <c r="E347" s="422"/>
      <c r="F347" s="899" t="s">
        <v>1251</v>
      </c>
      <c r="G347" s="900"/>
      <c r="H347" s="900"/>
      <c r="I347" s="900"/>
      <c r="K347" s="424">
        <v>13.983</v>
      </c>
      <c r="S347" s="421"/>
      <c r="T347" s="425"/>
      <c r="AA347" s="426"/>
      <c r="AT347" s="422" t="s">
        <v>2439</v>
      </c>
      <c r="AU347" s="422" t="s">
        <v>2451</v>
      </c>
      <c r="AV347" s="422" t="s">
        <v>2336</v>
      </c>
      <c r="AW347" s="422" t="s">
        <v>2371</v>
      </c>
      <c r="AX347" s="422" t="s">
        <v>2427</v>
      </c>
      <c r="AY347" s="422" t="s">
        <v>2428</v>
      </c>
    </row>
    <row r="348" spans="2:51" s="353" customFormat="1" ht="15.75" customHeight="1">
      <c r="B348" s="427"/>
      <c r="E348" s="428"/>
      <c r="F348" s="905" t="s">
        <v>1252</v>
      </c>
      <c r="G348" s="906"/>
      <c r="H348" s="906"/>
      <c r="I348" s="906"/>
      <c r="K348" s="428"/>
      <c r="S348" s="427"/>
      <c r="T348" s="430"/>
      <c r="AA348" s="431"/>
      <c r="AT348" s="428" t="s">
        <v>2439</v>
      </c>
      <c r="AU348" s="428" t="s">
        <v>2451</v>
      </c>
      <c r="AV348" s="428" t="s">
        <v>2426</v>
      </c>
      <c r="AW348" s="428" t="s">
        <v>2371</v>
      </c>
      <c r="AX348" s="428" t="s">
        <v>2427</v>
      </c>
      <c r="AY348" s="428" t="s">
        <v>2428</v>
      </c>
    </row>
    <row r="349" spans="2:51" s="353" customFormat="1" ht="15.75" customHeight="1">
      <c r="B349" s="421"/>
      <c r="E349" s="422"/>
      <c r="F349" s="899" t="s">
        <v>1253</v>
      </c>
      <c r="G349" s="900"/>
      <c r="H349" s="900"/>
      <c r="I349" s="900"/>
      <c r="K349" s="424">
        <v>37.399</v>
      </c>
      <c r="S349" s="421"/>
      <c r="T349" s="425"/>
      <c r="AA349" s="426"/>
      <c r="AT349" s="422" t="s">
        <v>2439</v>
      </c>
      <c r="AU349" s="422" t="s">
        <v>2451</v>
      </c>
      <c r="AV349" s="422" t="s">
        <v>2336</v>
      </c>
      <c r="AW349" s="422" t="s">
        <v>2371</v>
      </c>
      <c r="AX349" s="422" t="s">
        <v>2427</v>
      </c>
      <c r="AY349" s="422" t="s">
        <v>2428</v>
      </c>
    </row>
    <row r="350" spans="2:51" s="353" customFormat="1" ht="15.75" customHeight="1">
      <c r="B350" s="427"/>
      <c r="E350" s="428"/>
      <c r="F350" s="905" t="s">
        <v>1254</v>
      </c>
      <c r="G350" s="906"/>
      <c r="H350" s="906"/>
      <c r="I350" s="906"/>
      <c r="K350" s="428"/>
      <c r="S350" s="427"/>
      <c r="T350" s="430"/>
      <c r="AA350" s="431"/>
      <c r="AT350" s="428" t="s">
        <v>2439</v>
      </c>
      <c r="AU350" s="428" t="s">
        <v>2451</v>
      </c>
      <c r="AV350" s="428" t="s">
        <v>2426</v>
      </c>
      <c r="AW350" s="428" t="s">
        <v>2371</v>
      </c>
      <c r="AX350" s="428" t="s">
        <v>2427</v>
      </c>
      <c r="AY350" s="428" t="s">
        <v>2428</v>
      </c>
    </row>
    <row r="351" spans="2:51" s="353" customFormat="1" ht="27" customHeight="1">
      <c r="B351" s="421"/>
      <c r="E351" s="422"/>
      <c r="F351" s="899" t="s">
        <v>1255</v>
      </c>
      <c r="G351" s="900"/>
      <c r="H351" s="900"/>
      <c r="I351" s="900"/>
      <c r="K351" s="424">
        <v>16.427</v>
      </c>
      <c r="S351" s="421"/>
      <c r="T351" s="425"/>
      <c r="AA351" s="426"/>
      <c r="AT351" s="422" t="s">
        <v>2439</v>
      </c>
      <c r="AU351" s="422" t="s">
        <v>2451</v>
      </c>
      <c r="AV351" s="422" t="s">
        <v>2336</v>
      </c>
      <c r="AW351" s="422" t="s">
        <v>2371</v>
      </c>
      <c r="AX351" s="422" t="s">
        <v>2427</v>
      </c>
      <c r="AY351" s="422" t="s">
        <v>2428</v>
      </c>
    </row>
    <row r="352" spans="2:51" s="353" customFormat="1" ht="15.75" customHeight="1">
      <c r="B352" s="427"/>
      <c r="E352" s="428"/>
      <c r="F352" s="905" t="s">
        <v>1256</v>
      </c>
      <c r="G352" s="906"/>
      <c r="H352" s="906"/>
      <c r="I352" s="906"/>
      <c r="K352" s="428"/>
      <c r="S352" s="427"/>
      <c r="T352" s="430"/>
      <c r="AA352" s="431"/>
      <c r="AT352" s="428" t="s">
        <v>2439</v>
      </c>
      <c r="AU352" s="428" t="s">
        <v>2451</v>
      </c>
      <c r="AV352" s="428" t="s">
        <v>2426</v>
      </c>
      <c r="AW352" s="428" t="s">
        <v>2371</v>
      </c>
      <c r="AX352" s="428" t="s">
        <v>2427</v>
      </c>
      <c r="AY352" s="428" t="s">
        <v>2428</v>
      </c>
    </row>
    <row r="353" spans="2:51" s="353" customFormat="1" ht="15.75" customHeight="1">
      <c r="B353" s="421"/>
      <c r="E353" s="422"/>
      <c r="F353" s="899" t="s">
        <v>1257</v>
      </c>
      <c r="G353" s="900"/>
      <c r="H353" s="900"/>
      <c r="I353" s="900"/>
      <c r="K353" s="424">
        <v>16.915</v>
      </c>
      <c r="S353" s="421"/>
      <c r="T353" s="425"/>
      <c r="AA353" s="426"/>
      <c r="AT353" s="422" t="s">
        <v>2439</v>
      </c>
      <c r="AU353" s="422" t="s">
        <v>2451</v>
      </c>
      <c r="AV353" s="422" t="s">
        <v>2336</v>
      </c>
      <c r="AW353" s="422" t="s">
        <v>2371</v>
      </c>
      <c r="AX353" s="422" t="s">
        <v>2427</v>
      </c>
      <c r="AY353" s="422" t="s">
        <v>2428</v>
      </c>
    </row>
    <row r="354" spans="2:51" s="353" customFormat="1" ht="15.75" customHeight="1">
      <c r="B354" s="427"/>
      <c r="E354" s="428"/>
      <c r="F354" s="905" t="s">
        <v>1258</v>
      </c>
      <c r="G354" s="906"/>
      <c r="H354" s="906"/>
      <c r="I354" s="906"/>
      <c r="K354" s="428"/>
      <c r="S354" s="427"/>
      <c r="T354" s="430"/>
      <c r="AA354" s="431"/>
      <c r="AT354" s="428" t="s">
        <v>2439</v>
      </c>
      <c r="AU354" s="428" t="s">
        <v>2451</v>
      </c>
      <c r="AV354" s="428" t="s">
        <v>2426</v>
      </c>
      <c r="AW354" s="428" t="s">
        <v>2371</v>
      </c>
      <c r="AX354" s="428" t="s">
        <v>2427</v>
      </c>
      <c r="AY354" s="428" t="s">
        <v>2428</v>
      </c>
    </row>
    <row r="355" spans="2:51" s="353" customFormat="1" ht="15.75" customHeight="1">
      <c r="B355" s="421"/>
      <c r="E355" s="422"/>
      <c r="F355" s="899" t="s">
        <v>1259</v>
      </c>
      <c r="G355" s="900"/>
      <c r="H355" s="900"/>
      <c r="I355" s="900"/>
      <c r="K355" s="424">
        <v>20.044</v>
      </c>
      <c r="S355" s="421"/>
      <c r="T355" s="425"/>
      <c r="AA355" s="426"/>
      <c r="AT355" s="422" t="s">
        <v>2439</v>
      </c>
      <c r="AU355" s="422" t="s">
        <v>2451</v>
      </c>
      <c r="AV355" s="422" t="s">
        <v>2336</v>
      </c>
      <c r="AW355" s="422" t="s">
        <v>2371</v>
      </c>
      <c r="AX355" s="422" t="s">
        <v>2427</v>
      </c>
      <c r="AY355" s="422" t="s">
        <v>2428</v>
      </c>
    </row>
    <row r="356" spans="2:51" s="353" customFormat="1" ht="15.75" customHeight="1">
      <c r="B356" s="427"/>
      <c r="E356" s="428"/>
      <c r="F356" s="905" t="s">
        <v>1260</v>
      </c>
      <c r="G356" s="906"/>
      <c r="H356" s="906"/>
      <c r="I356" s="906"/>
      <c r="K356" s="428"/>
      <c r="S356" s="427"/>
      <c r="T356" s="430"/>
      <c r="AA356" s="431"/>
      <c r="AT356" s="428" t="s">
        <v>2439</v>
      </c>
      <c r="AU356" s="428" t="s">
        <v>2451</v>
      </c>
      <c r="AV356" s="428" t="s">
        <v>2426</v>
      </c>
      <c r="AW356" s="428" t="s">
        <v>2371</v>
      </c>
      <c r="AX356" s="428" t="s">
        <v>2427</v>
      </c>
      <c r="AY356" s="428" t="s">
        <v>2428</v>
      </c>
    </row>
    <row r="357" spans="2:51" s="353" customFormat="1" ht="15.75" customHeight="1">
      <c r="B357" s="421"/>
      <c r="E357" s="422"/>
      <c r="F357" s="899" t="s">
        <v>1261</v>
      </c>
      <c r="G357" s="900"/>
      <c r="H357" s="900"/>
      <c r="I357" s="900"/>
      <c r="K357" s="424">
        <v>15.95</v>
      </c>
      <c r="S357" s="421"/>
      <c r="T357" s="425"/>
      <c r="AA357" s="426"/>
      <c r="AT357" s="422" t="s">
        <v>2439</v>
      </c>
      <c r="AU357" s="422" t="s">
        <v>2451</v>
      </c>
      <c r="AV357" s="422" t="s">
        <v>2336</v>
      </c>
      <c r="AW357" s="422" t="s">
        <v>2371</v>
      </c>
      <c r="AX357" s="422" t="s">
        <v>2427</v>
      </c>
      <c r="AY357" s="422" t="s">
        <v>2428</v>
      </c>
    </row>
    <row r="358" spans="2:51" s="353" customFormat="1" ht="15.75" customHeight="1">
      <c r="B358" s="427"/>
      <c r="E358" s="428"/>
      <c r="F358" s="905" t="s">
        <v>1262</v>
      </c>
      <c r="G358" s="906"/>
      <c r="H358" s="906"/>
      <c r="I358" s="906"/>
      <c r="K358" s="428"/>
      <c r="S358" s="427"/>
      <c r="T358" s="430"/>
      <c r="AA358" s="431"/>
      <c r="AT358" s="428" t="s">
        <v>2439</v>
      </c>
      <c r="AU358" s="428" t="s">
        <v>2451</v>
      </c>
      <c r="AV358" s="428" t="s">
        <v>2426</v>
      </c>
      <c r="AW358" s="428" t="s">
        <v>2371</v>
      </c>
      <c r="AX358" s="428" t="s">
        <v>2427</v>
      </c>
      <c r="AY358" s="428" t="s">
        <v>2428</v>
      </c>
    </row>
    <row r="359" spans="2:51" s="353" customFormat="1" ht="15.75" customHeight="1">
      <c r="B359" s="421"/>
      <c r="E359" s="422"/>
      <c r="F359" s="899" t="s">
        <v>2904</v>
      </c>
      <c r="G359" s="900"/>
      <c r="H359" s="900"/>
      <c r="I359" s="900"/>
      <c r="K359" s="424">
        <v>13.476</v>
      </c>
      <c r="S359" s="421"/>
      <c r="T359" s="425"/>
      <c r="AA359" s="426"/>
      <c r="AT359" s="422" t="s">
        <v>2439</v>
      </c>
      <c r="AU359" s="422" t="s">
        <v>2451</v>
      </c>
      <c r="AV359" s="422" t="s">
        <v>2336</v>
      </c>
      <c r="AW359" s="422" t="s">
        <v>2371</v>
      </c>
      <c r="AX359" s="422" t="s">
        <v>2427</v>
      </c>
      <c r="AY359" s="422" t="s">
        <v>2428</v>
      </c>
    </row>
    <row r="360" spans="2:51" s="353" customFormat="1" ht="15.75" customHeight="1">
      <c r="B360" s="427"/>
      <c r="E360" s="428"/>
      <c r="F360" s="905" t="s">
        <v>2905</v>
      </c>
      <c r="G360" s="906"/>
      <c r="H360" s="906"/>
      <c r="I360" s="906"/>
      <c r="K360" s="428"/>
      <c r="S360" s="427"/>
      <c r="T360" s="430"/>
      <c r="AA360" s="431"/>
      <c r="AT360" s="428" t="s">
        <v>2439</v>
      </c>
      <c r="AU360" s="428" t="s">
        <v>2451</v>
      </c>
      <c r="AV360" s="428" t="s">
        <v>2426</v>
      </c>
      <c r="AW360" s="428" t="s">
        <v>2371</v>
      </c>
      <c r="AX360" s="428" t="s">
        <v>2427</v>
      </c>
      <c r="AY360" s="428" t="s">
        <v>2428</v>
      </c>
    </row>
    <row r="361" spans="2:51" s="353" customFormat="1" ht="15.75" customHeight="1">
      <c r="B361" s="421"/>
      <c r="E361" s="422"/>
      <c r="F361" s="899" t="s">
        <v>2906</v>
      </c>
      <c r="G361" s="900"/>
      <c r="H361" s="900"/>
      <c r="I361" s="900"/>
      <c r="K361" s="424">
        <v>16.96</v>
      </c>
      <c r="S361" s="421"/>
      <c r="T361" s="425"/>
      <c r="AA361" s="426"/>
      <c r="AT361" s="422" t="s">
        <v>2439</v>
      </c>
      <c r="AU361" s="422" t="s">
        <v>2451</v>
      </c>
      <c r="AV361" s="422" t="s">
        <v>2336</v>
      </c>
      <c r="AW361" s="422" t="s">
        <v>2371</v>
      </c>
      <c r="AX361" s="422" t="s">
        <v>2427</v>
      </c>
      <c r="AY361" s="422" t="s">
        <v>2428</v>
      </c>
    </row>
    <row r="362" spans="2:51" s="353" customFormat="1" ht="15.75" customHeight="1">
      <c r="B362" s="427"/>
      <c r="E362" s="428"/>
      <c r="F362" s="905" t="s">
        <v>2907</v>
      </c>
      <c r="G362" s="906"/>
      <c r="H362" s="906"/>
      <c r="I362" s="906"/>
      <c r="K362" s="428"/>
      <c r="S362" s="427"/>
      <c r="T362" s="430"/>
      <c r="AA362" s="431"/>
      <c r="AT362" s="428" t="s">
        <v>2439</v>
      </c>
      <c r="AU362" s="428" t="s">
        <v>2451</v>
      </c>
      <c r="AV362" s="428" t="s">
        <v>2426</v>
      </c>
      <c r="AW362" s="428" t="s">
        <v>2371</v>
      </c>
      <c r="AX362" s="428" t="s">
        <v>2427</v>
      </c>
      <c r="AY362" s="428" t="s">
        <v>2428</v>
      </c>
    </row>
    <row r="363" spans="2:51" s="353" customFormat="1" ht="15.75" customHeight="1">
      <c r="B363" s="421"/>
      <c r="E363" s="422"/>
      <c r="F363" s="899" t="s">
        <v>2908</v>
      </c>
      <c r="G363" s="900"/>
      <c r="H363" s="900"/>
      <c r="I363" s="900"/>
      <c r="K363" s="424">
        <v>15.347</v>
      </c>
      <c r="S363" s="421"/>
      <c r="T363" s="425"/>
      <c r="AA363" s="426"/>
      <c r="AT363" s="422" t="s">
        <v>2439</v>
      </c>
      <c r="AU363" s="422" t="s">
        <v>2451</v>
      </c>
      <c r="AV363" s="422" t="s">
        <v>2336</v>
      </c>
      <c r="AW363" s="422" t="s">
        <v>2371</v>
      </c>
      <c r="AX363" s="422" t="s">
        <v>2427</v>
      </c>
      <c r="AY363" s="422" t="s">
        <v>2428</v>
      </c>
    </row>
    <row r="364" spans="2:51" s="353" customFormat="1" ht="15.75" customHeight="1">
      <c r="B364" s="427"/>
      <c r="E364" s="428"/>
      <c r="F364" s="905" t="s">
        <v>2909</v>
      </c>
      <c r="G364" s="906"/>
      <c r="H364" s="906"/>
      <c r="I364" s="906"/>
      <c r="K364" s="428"/>
      <c r="S364" s="427"/>
      <c r="T364" s="430"/>
      <c r="AA364" s="431"/>
      <c r="AT364" s="428" t="s">
        <v>2439</v>
      </c>
      <c r="AU364" s="428" t="s">
        <v>2451</v>
      </c>
      <c r="AV364" s="428" t="s">
        <v>2426</v>
      </c>
      <c r="AW364" s="428" t="s">
        <v>2371</v>
      </c>
      <c r="AX364" s="428" t="s">
        <v>2427</v>
      </c>
      <c r="AY364" s="428" t="s">
        <v>2428</v>
      </c>
    </row>
    <row r="365" spans="2:51" s="353" customFormat="1" ht="39" customHeight="1">
      <c r="B365" s="421"/>
      <c r="E365" s="422"/>
      <c r="F365" s="899" t="s">
        <v>2910</v>
      </c>
      <c r="G365" s="900"/>
      <c r="H365" s="900"/>
      <c r="I365" s="900"/>
      <c r="K365" s="424">
        <v>28.138</v>
      </c>
      <c r="S365" s="421"/>
      <c r="T365" s="425"/>
      <c r="AA365" s="426"/>
      <c r="AT365" s="422" t="s">
        <v>2439</v>
      </c>
      <c r="AU365" s="422" t="s">
        <v>2451</v>
      </c>
      <c r="AV365" s="422" t="s">
        <v>2336</v>
      </c>
      <c r="AW365" s="422" t="s">
        <v>2371</v>
      </c>
      <c r="AX365" s="422" t="s">
        <v>2427</v>
      </c>
      <c r="AY365" s="422" t="s">
        <v>2428</v>
      </c>
    </row>
    <row r="366" spans="2:51" s="353" customFormat="1" ht="15.75" customHeight="1">
      <c r="B366" s="427"/>
      <c r="E366" s="428"/>
      <c r="F366" s="905" t="s">
        <v>2911</v>
      </c>
      <c r="G366" s="906"/>
      <c r="H366" s="906"/>
      <c r="I366" s="906"/>
      <c r="K366" s="428"/>
      <c r="S366" s="427"/>
      <c r="T366" s="430"/>
      <c r="AA366" s="431"/>
      <c r="AT366" s="428" t="s">
        <v>2439</v>
      </c>
      <c r="AU366" s="428" t="s">
        <v>2451</v>
      </c>
      <c r="AV366" s="428" t="s">
        <v>2426</v>
      </c>
      <c r="AW366" s="428" t="s">
        <v>2371</v>
      </c>
      <c r="AX366" s="428" t="s">
        <v>2427</v>
      </c>
      <c r="AY366" s="428" t="s">
        <v>2428</v>
      </c>
    </row>
    <row r="367" spans="2:51" s="353" customFormat="1" ht="15.75" customHeight="1">
      <c r="B367" s="421"/>
      <c r="E367" s="422"/>
      <c r="F367" s="899" t="s">
        <v>2912</v>
      </c>
      <c r="G367" s="900"/>
      <c r="H367" s="900"/>
      <c r="I367" s="900"/>
      <c r="K367" s="424">
        <v>21.91</v>
      </c>
      <c r="S367" s="421"/>
      <c r="T367" s="425"/>
      <c r="AA367" s="426"/>
      <c r="AT367" s="422" t="s">
        <v>2439</v>
      </c>
      <c r="AU367" s="422" t="s">
        <v>2451</v>
      </c>
      <c r="AV367" s="422" t="s">
        <v>2336</v>
      </c>
      <c r="AW367" s="422" t="s">
        <v>2371</v>
      </c>
      <c r="AX367" s="422" t="s">
        <v>2427</v>
      </c>
      <c r="AY367" s="422" t="s">
        <v>2428</v>
      </c>
    </row>
    <row r="368" spans="2:51" s="353" customFormat="1" ht="15.75" customHeight="1">
      <c r="B368" s="421"/>
      <c r="E368" s="422"/>
      <c r="F368" s="899" t="s">
        <v>2913</v>
      </c>
      <c r="G368" s="900"/>
      <c r="H368" s="900"/>
      <c r="I368" s="900"/>
      <c r="K368" s="424">
        <v>17.913</v>
      </c>
      <c r="S368" s="421"/>
      <c r="T368" s="425"/>
      <c r="AA368" s="426"/>
      <c r="AT368" s="422" t="s">
        <v>2439</v>
      </c>
      <c r="AU368" s="422" t="s">
        <v>2451</v>
      </c>
      <c r="AV368" s="422" t="s">
        <v>2336</v>
      </c>
      <c r="AW368" s="422" t="s">
        <v>2371</v>
      </c>
      <c r="AX368" s="422" t="s">
        <v>2427</v>
      </c>
      <c r="AY368" s="422" t="s">
        <v>2428</v>
      </c>
    </row>
    <row r="369" spans="2:51" s="353" customFormat="1" ht="15.75" customHeight="1">
      <c r="B369" s="432"/>
      <c r="E369" s="433"/>
      <c r="F369" s="901" t="s">
        <v>2450</v>
      </c>
      <c r="G369" s="902"/>
      <c r="H369" s="902"/>
      <c r="I369" s="902"/>
      <c r="K369" s="434">
        <v>441.286</v>
      </c>
      <c r="S369" s="432"/>
      <c r="T369" s="435"/>
      <c r="AA369" s="436"/>
      <c r="AT369" s="433" t="s">
        <v>2439</v>
      </c>
      <c r="AU369" s="433" t="s">
        <v>2451</v>
      </c>
      <c r="AV369" s="433" t="s">
        <v>2434</v>
      </c>
      <c r="AW369" s="433" t="s">
        <v>2371</v>
      </c>
      <c r="AX369" s="433" t="s">
        <v>2426</v>
      </c>
      <c r="AY369" s="433" t="s">
        <v>2428</v>
      </c>
    </row>
    <row r="370" spans="2:65" s="353" customFormat="1" ht="27" customHeight="1">
      <c r="B370" s="354"/>
      <c r="C370" s="409" t="s">
        <v>2914</v>
      </c>
      <c r="D370" s="409" t="s">
        <v>2429</v>
      </c>
      <c r="E370" s="410" t="s">
        <v>2915</v>
      </c>
      <c r="F370" s="907" t="s">
        <v>2916</v>
      </c>
      <c r="G370" s="908"/>
      <c r="H370" s="908"/>
      <c r="I370" s="908"/>
      <c r="J370" s="412" t="s">
        <v>3779</v>
      </c>
      <c r="K370" s="413">
        <v>441.286</v>
      </c>
      <c r="L370" s="909">
        <v>0</v>
      </c>
      <c r="M370" s="908"/>
      <c r="N370" s="909">
        <f>ROUND($L$370*$K$370,2)</f>
        <v>0</v>
      </c>
      <c r="O370" s="908"/>
      <c r="P370" s="908"/>
      <c r="Q370" s="908"/>
      <c r="R370" s="411" t="s">
        <v>2433</v>
      </c>
      <c r="S370" s="354"/>
      <c r="T370" s="414"/>
      <c r="U370" s="415" t="s">
        <v>2358</v>
      </c>
      <c r="X370" s="416">
        <v>0.0284</v>
      </c>
      <c r="Y370" s="416">
        <f>$X$370*$K$370</f>
        <v>12.532522400000001</v>
      </c>
      <c r="Z370" s="416">
        <v>0</v>
      </c>
      <c r="AA370" s="417">
        <f>$Z$370*$K$370</f>
        <v>0</v>
      </c>
      <c r="AR370" s="360" t="s">
        <v>2434</v>
      </c>
      <c r="AT370" s="360" t="s">
        <v>2429</v>
      </c>
      <c r="AU370" s="360" t="s">
        <v>2451</v>
      </c>
      <c r="AY370" s="353" t="s">
        <v>2428</v>
      </c>
      <c r="BE370" s="418">
        <f>IF($U$370="základní",$N$370,0)</f>
        <v>0</v>
      </c>
      <c r="BF370" s="418">
        <f>IF($U$370="snížená",$N$370,0)</f>
        <v>0</v>
      </c>
      <c r="BG370" s="418">
        <f>IF($U$370="zákl. přenesená",$N$370,0)</f>
        <v>0</v>
      </c>
      <c r="BH370" s="418">
        <f>IF($U$370="sníž. přenesená",$N$370,0)</f>
        <v>0</v>
      </c>
      <c r="BI370" s="418">
        <f>IF($U$370="nulová",$N$370,0)</f>
        <v>0</v>
      </c>
      <c r="BJ370" s="360" t="s">
        <v>2426</v>
      </c>
      <c r="BK370" s="418">
        <f>ROUND($L$370*$K$370,2)</f>
        <v>0</v>
      </c>
      <c r="BL370" s="360" t="s">
        <v>2434</v>
      </c>
      <c r="BM370" s="360" t="s">
        <v>2917</v>
      </c>
    </row>
    <row r="371" spans="2:47" s="353" customFormat="1" ht="16.5" customHeight="1">
      <c r="B371" s="354"/>
      <c r="F371" s="912" t="s">
        <v>2918</v>
      </c>
      <c r="G371" s="873"/>
      <c r="H371" s="873"/>
      <c r="I371" s="873"/>
      <c r="J371" s="873"/>
      <c r="K371" s="873"/>
      <c r="L371" s="873"/>
      <c r="M371" s="873"/>
      <c r="N371" s="873"/>
      <c r="O371" s="873"/>
      <c r="P371" s="873"/>
      <c r="Q371" s="873"/>
      <c r="R371" s="873"/>
      <c r="S371" s="354"/>
      <c r="T371" s="419"/>
      <c r="AA371" s="420"/>
      <c r="AT371" s="353" t="s">
        <v>2437</v>
      </c>
      <c r="AU371" s="353" t="s">
        <v>2451</v>
      </c>
    </row>
    <row r="372" spans="2:65" s="353" customFormat="1" ht="27" customHeight="1">
      <c r="B372" s="354"/>
      <c r="C372" s="409" t="s">
        <v>2919</v>
      </c>
      <c r="D372" s="409" t="s">
        <v>2429</v>
      </c>
      <c r="E372" s="410" t="s">
        <v>2920</v>
      </c>
      <c r="F372" s="907" t="s">
        <v>2921</v>
      </c>
      <c r="G372" s="908"/>
      <c r="H372" s="908"/>
      <c r="I372" s="908"/>
      <c r="J372" s="412" t="s">
        <v>3779</v>
      </c>
      <c r="K372" s="413">
        <v>441.286</v>
      </c>
      <c r="L372" s="909">
        <v>0</v>
      </c>
      <c r="M372" s="908"/>
      <c r="N372" s="909">
        <f>ROUND($L$372*$K$372,2)</f>
        <v>0</v>
      </c>
      <c r="O372" s="908"/>
      <c r="P372" s="908"/>
      <c r="Q372" s="908"/>
      <c r="R372" s="411" t="s">
        <v>2433</v>
      </c>
      <c r="S372" s="354"/>
      <c r="T372" s="414"/>
      <c r="U372" s="415" t="s">
        <v>2358</v>
      </c>
      <c r="X372" s="416">
        <v>0.0062</v>
      </c>
      <c r="Y372" s="416">
        <f>$X$372*$K$372</f>
        <v>2.7359732</v>
      </c>
      <c r="Z372" s="416">
        <v>0</v>
      </c>
      <c r="AA372" s="417">
        <f>$Z$372*$K$372</f>
        <v>0</v>
      </c>
      <c r="AR372" s="360" t="s">
        <v>2434</v>
      </c>
      <c r="AT372" s="360" t="s">
        <v>2429</v>
      </c>
      <c r="AU372" s="360" t="s">
        <v>2451</v>
      </c>
      <c r="AY372" s="353" t="s">
        <v>2428</v>
      </c>
      <c r="BE372" s="418">
        <f>IF($U$372="základní",$N$372,0)</f>
        <v>0</v>
      </c>
      <c r="BF372" s="418">
        <f>IF($U$372="snížená",$N$372,0)</f>
        <v>0</v>
      </c>
      <c r="BG372" s="418">
        <f>IF($U$372="zákl. přenesená",$N$372,0)</f>
        <v>0</v>
      </c>
      <c r="BH372" s="418">
        <f>IF($U$372="sníž. přenesená",$N$372,0)</f>
        <v>0</v>
      </c>
      <c r="BI372" s="418">
        <f>IF($U$372="nulová",$N$372,0)</f>
        <v>0</v>
      </c>
      <c r="BJ372" s="360" t="s">
        <v>2426</v>
      </c>
      <c r="BK372" s="418">
        <f>ROUND($L$372*$K$372,2)</f>
        <v>0</v>
      </c>
      <c r="BL372" s="360" t="s">
        <v>2434</v>
      </c>
      <c r="BM372" s="360" t="s">
        <v>2922</v>
      </c>
    </row>
    <row r="373" spans="2:47" s="353" customFormat="1" ht="27" customHeight="1">
      <c r="B373" s="354"/>
      <c r="F373" s="912" t="s">
        <v>2923</v>
      </c>
      <c r="G373" s="873"/>
      <c r="H373" s="873"/>
      <c r="I373" s="873"/>
      <c r="J373" s="873"/>
      <c r="K373" s="873"/>
      <c r="L373" s="873"/>
      <c r="M373" s="873"/>
      <c r="N373" s="873"/>
      <c r="O373" s="873"/>
      <c r="P373" s="873"/>
      <c r="Q373" s="873"/>
      <c r="R373" s="873"/>
      <c r="S373" s="354"/>
      <c r="T373" s="419"/>
      <c r="AA373" s="420"/>
      <c r="AT373" s="353" t="s">
        <v>2437</v>
      </c>
      <c r="AU373" s="353" t="s">
        <v>2451</v>
      </c>
    </row>
    <row r="374" spans="2:65" s="353" customFormat="1" ht="27" customHeight="1">
      <c r="B374" s="354"/>
      <c r="C374" s="409" t="s">
        <v>2924</v>
      </c>
      <c r="D374" s="409" t="s">
        <v>2429</v>
      </c>
      <c r="E374" s="410" t="s">
        <v>2925</v>
      </c>
      <c r="F374" s="907" t="s">
        <v>2926</v>
      </c>
      <c r="G374" s="908"/>
      <c r="H374" s="908"/>
      <c r="I374" s="908"/>
      <c r="J374" s="412" t="s">
        <v>3779</v>
      </c>
      <c r="K374" s="413">
        <v>441.286</v>
      </c>
      <c r="L374" s="909">
        <v>0</v>
      </c>
      <c r="M374" s="908"/>
      <c r="N374" s="909">
        <f>ROUND($L$374*$K$374,2)</f>
        <v>0</v>
      </c>
      <c r="O374" s="908"/>
      <c r="P374" s="908"/>
      <c r="Q374" s="908"/>
      <c r="R374" s="411" t="s">
        <v>2433</v>
      </c>
      <c r="S374" s="354"/>
      <c r="T374" s="414"/>
      <c r="U374" s="415" t="s">
        <v>2358</v>
      </c>
      <c r="X374" s="416">
        <v>0.0104</v>
      </c>
      <c r="Y374" s="416">
        <f>$X$374*$K$374</f>
        <v>4.5893744</v>
      </c>
      <c r="Z374" s="416">
        <v>0</v>
      </c>
      <c r="AA374" s="417">
        <f>$Z$374*$K$374</f>
        <v>0</v>
      </c>
      <c r="AR374" s="360" t="s">
        <v>2434</v>
      </c>
      <c r="AT374" s="360" t="s">
        <v>2429</v>
      </c>
      <c r="AU374" s="360" t="s">
        <v>2451</v>
      </c>
      <c r="AY374" s="353" t="s">
        <v>2428</v>
      </c>
      <c r="BE374" s="418">
        <f>IF($U$374="základní",$N$374,0)</f>
        <v>0</v>
      </c>
      <c r="BF374" s="418">
        <f>IF($U$374="snížená",$N$374,0)</f>
        <v>0</v>
      </c>
      <c r="BG374" s="418">
        <f>IF($U$374="zákl. přenesená",$N$374,0)</f>
        <v>0</v>
      </c>
      <c r="BH374" s="418">
        <f>IF($U$374="sníž. přenesená",$N$374,0)</f>
        <v>0</v>
      </c>
      <c r="BI374" s="418">
        <f>IF($U$374="nulová",$N$374,0)</f>
        <v>0</v>
      </c>
      <c r="BJ374" s="360" t="s">
        <v>2426</v>
      </c>
      <c r="BK374" s="418">
        <f>ROUND($L$374*$K$374,2)</f>
        <v>0</v>
      </c>
      <c r="BL374" s="360" t="s">
        <v>2434</v>
      </c>
      <c r="BM374" s="360" t="s">
        <v>2927</v>
      </c>
    </row>
    <row r="375" spans="2:47" s="353" customFormat="1" ht="27" customHeight="1">
      <c r="B375" s="354"/>
      <c r="F375" s="912" t="s">
        <v>2928</v>
      </c>
      <c r="G375" s="873"/>
      <c r="H375" s="873"/>
      <c r="I375" s="873"/>
      <c r="J375" s="873"/>
      <c r="K375" s="873"/>
      <c r="L375" s="873"/>
      <c r="M375" s="873"/>
      <c r="N375" s="873"/>
      <c r="O375" s="873"/>
      <c r="P375" s="873"/>
      <c r="Q375" s="873"/>
      <c r="R375" s="873"/>
      <c r="S375" s="354"/>
      <c r="T375" s="419"/>
      <c r="AA375" s="420"/>
      <c r="AT375" s="353" t="s">
        <v>2437</v>
      </c>
      <c r="AU375" s="353" t="s">
        <v>2451</v>
      </c>
    </row>
    <row r="376" spans="2:65" s="353" customFormat="1" ht="27" customHeight="1">
      <c r="B376" s="354"/>
      <c r="C376" s="409" t="s">
        <v>2929</v>
      </c>
      <c r="D376" s="409" t="s">
        <v>2429</v>
      </c>
      <c r="E376" s="410" t="s">
        <v>2930</v>
      </c>
      <c r="F376" s="907" t="s">
        <v>2931</v>
      </c>
      <c r="G376" s="908"/>
      <c r="H376" s="908"/>
      <c r="I376" s="908"/>
      <c r="J376" s="412" t="s">
        <v>3779</v>
      </c>
      <c r="K376" s="413">
        <v>673.962</v>
      </c>
      <c r="L376" s="909">
        <v>0</v>
      </c>
      <c r="M376" s="908"/>
      <c r="N376" s="909">
        <f>ROUND($L$376*$K$376,2)</f>
        <v>0</v>
      </c>
      <c r="O376" s="908"/>
      <c r="P376" s="908"/>
      <c r="Q376" s="908"/>
      <c r="R376" s="411" t="s">
        <v>2433</v>
      </c>
      <c r="S376" s="354"/>
      <c r="T376" s="414"/>
      <c r="U376" s="415" t="s">
        <v>2358</v>
      </c>
      <c r="X376" s="416">
        <v>0.0154</v>
      </c>
      <c r="Y376" s="416">
        <f>$X$376*$K$376</f>
        <v>10.3790148</v>
      </c>
      <c r="Z376" s="416">
        <v>0</v>
      </c>
      <c r="AA376" s="417">
        <f>$Z$376*$K$376</f>
        <v>0</v>
      </c>
      <c r="AR376" s="360" t="s">
        <v>2434</v>
      </c>
      <c r="AT376" s="360" t="s">
        <v>2429</v>
      </c>
      <c r="AU376" s="360" t="s">
        <v>2451</v>
      </c>
      <c r="AY376" s="353" t="s">
        <v>2428</v>
      </c>
      <c r="BE376" s="418">
        <f>IF($U$376="základní",$N$376,0)</f>
        <v>0</v>
      </c>
      <c r="BF376" s="418">
        <f>IF($U$376="snížená",$N$376,0)</f>
        <v>0</v>
      </c>
      <c r="BG376" s="418">
        <f>IF($U$376="zákl. přenesená",$N$376,0)</f>
        <v>0</v>
      </c>
      <c r="BH376" s="418">
        <f>IF($U$376="sníž. přenesená",$N$376,0)</f>
        <v>0</v>
      </c>
      <c r="BI376" s="418">
        <f>IF($U$376="nulová",$N$376,0)</f>
        <v>0</v>
      </c>
      <c r="BJ376" s="360" t="s">
        <v>2426</v>
      </c>
      <c r="BK376" s="418">
        <f>ROUND($L$376*$K$376,2)</f>
        <v>0</v>
      </c>
      <c r="BL376" s="360" t="s">
        <v>2434</v>
      </c>
      <c r="BM376" s="360" t="s">
        <v>2932</v>
      </c>
    </row>
    <row r="377" spans="2:47" s="353" customFormat="1" ht="16.5" customHeight="1">
      <c r="B377" s="354"/>
      <c r="F377" s="912" t="s">
        <v>2933</v>
      </c>
      <c r="G377" s="873"/>
      <c r="H377" s="873"/>
      <c r="I377" s="873"/>
      <c r="J377" s="873"/>
      <c r="K377" s="873"/>
      <c r="L377" s="873"/>
      <c r="M377" s="873"/>
      <c r="N377" s="873"/>
      <c r="O377" s="873"/>
      <c r="P377" s="873"/>
      <c r="Q377" s="873"/>
      <c r="R377" s="873"/>
      <c r="S377" s="354"/>
      <c r="T377" s="419"/>
      <c r="AA377" s="420"/>
      <c r="AT377" s="353" t="s">
        <v>2437</v>
      </c>
      <c r="AU377" s="353" t="s">
        <v>2451</v>
      </c>
    </row>
    <row r="378" spans="2:65" s="353" customFormat="1" ht="27" customHeight="1">
      <c r="B378" s="354"/>
      <c r="C378" s="409" t="s">
        <v>2934</v>
      </c>
      <c r="D378" s="409" t="s">
        <v>2429</v>
      </c>
      <c r="E378" s="410" t="s">
        <v>2935</v>
      </c>
      <c r="F378" s="907" t="s">
        <v>2936</v>
      </c>
      <c r="G378" s="908"/>
      <c r="H378" s="908"/>
      <c r="I378" s="908"/>
      <c r="J378" s="412" t="s">
        <v>3779</v>
      </c>
      <c r="K378" s="413">
        <v>307.828</v>
      </c>
      <c r="L378" s="909">
        <v>0</v>
      </c>
      <c r="M378" s="908"/>
      <c r="N378" s="909">
        <f>ROUND($L$378*$K$378,2)</f>
        <v>0</v>
      </c>
      <c r="O378" s="908"/>
      <c r="P378" s="908"/>
      <c r="Q378" s="908"/>
      <c r="R378" s="411" t="s">
        <v>2433</v>
      </c>
      <c r="S378" s="354"/>
      <c r="T378" s="414"/>
      <c r="U378" s="415" t="s">
        <v>2358</v>
      </c>
      <c r="X378" s="416">
        <v>0.01838</v>
      </c>
      <c r="Y378" s="416">
        <f>$X$378*$K$378</f>
        <v>5.65787864</v>
      </c>
      <c r="Z378" s="416">
        <v>0</v>
      </c>
      <c r="AA378" s="417">
        <f>$Z$378*$K$378</f>
        <v>0</v>
      </c>
      <c r="AR378" s="360" t="s">
        <v>2434</v>
      </c>
      <c r="AT378" s="360" t="s">
        <v>2429</v>
      </c>
      <c r="AU378" s="360" t="s">
        <v>2451</v>
      </c>
      <c r="AY378" s="353" t="s">
        <v>2428</v>
      </c>
      <c r="BE378" s="418">
        <f>IF($U$378="základní",$N$378,0)</f>
        <v>0</v>
      </c>
      <c r="BF378" s="418">
        <f>IF($U$378="snížená",$N$378,0)</f>
        <v>0</v>
      </c>
      <c r="BG378" s="418">
        <f>IF($U$378="zákl. přenesená",$N$378,0)</f>
        <v>0</v>
      </c>
      <c r="BH378" s="418">
        <f>IF($U$378="sníž. přenesená",$N$378,0)</f>
        <v>0</v>
      </c>
      <c r="BI378" s="418">
        <f>IF($U$378="nulová",$N$378,0)</f>
        <v>0</v>
      </c>
      <c r="BJ378" s="360" t="s">
        <v>2426</v>
      </c>
      <c r="BK378" s="418">
        <f>ROUND($L$378*$K$378,2)</f>
        <v>0</v>
      </c>
      <c r="BL378" s="360" t="s">
        <v>2434</v>
      </c>
      <c r="BM378" s="360" t="s">
        <v>2937</v>
      </c>
    </row>
    <row r="379" spans="2:47" s="353" customFormat="1" ht="16.5" customHeight="1">
      <c r="B379" s="354"/>
      <c r="F379" s="912" t="s">
        <v>2938</v>
      </c>
      <c r="G379" s="873"/>
      <c r="H379" s="873"/>
      <c r="I379" s="873"/>
      <c r="J379" s="873"/>
      <c r="K379" s="873"/>
      <c r="L379" s="873"/>
      <c r="M379" s="873"/>
      <c r="N379" s="873"/>
      <c r="O379" s="873"/>
      <c r="P379" s="873"/>
      <c r="Q379" s="873"/>
      <c r="R379" s="873"/>
      <c r="S379" s="354"/>
      <c r="T379" s="419"/>
      <c r="AA379" s="420"/>
      <c r="AT379" s="353" t="s">
        <v>2437</v>
      </c>
      <c r="AU379" s="353" t="s">
        <v>2451</v>
      </c>
    </row>
    <row r="380" spans="2:65" s="353" customFormat="1" ht="27" customHeight="1">
      <c r="B380" s="354"/>
      <c r="C380" s="409" t="s">
        <v>2939</v>
      </c>
      <c r="D380" s="409" t="s">
        <v>2429</v>
      </c>
      <c r="E380" s="410" t="s">
        <v>2940</v>
      </c>
      <c r="F380" s="907" t="s">
        <v>2941</v>
      </c>
      <c r="G380" s="908"/>
      <c r="H380" s="908"/>
      <c r="I380" s="908"/>
      <c r="J380" s="412" t="s">
        <v>3779</v>
      </c>
      <c r="K380" s="413">
        <v>234</v>
      </c>
      <c r="L380" s="909">
        <v>0</v>
      </c>
      <c r="M380" s="908"/>
      <c r="N380" s="909">
        <f>ROUND($L$380*$K$380,2)</f>
        <v>0</v>
      </c>
      <c r="O380" s="908"/>
      <c r="P380" s="908"/>
      <c r="Q380" s="908"/>
      <c r="R380" s="411" t="s">
        <v>2433</v>
      </c>
      <c r="S380" s="354"/>
      <c r="T380" s="414"/>
      <c r="U380" s="415" t="s">
        <v>2358</v>
      </c>
      <c r="X380" s="416">
        <v>0.04</v>
      </c>
      <c r="Y380" s="416">
        <f>$X$380*$K$380</f>
        <v>9.36</v>
      </c>
      <c r="Z380" s="416">
        <v>0</v>
      </c>
      <c r="AA380" s="417">
        <f>$Z$380*$K$380</f>
        <v>0</v>
      </c>
      <c r="AR380" s="360" t="s">
        <v>2434</v>
      </c>
      <c r="AT380" s="360" t="s">
        <v>2429</v>
      </c>
      <c r="AU380" s="360" t="s">
        <v>2451</v>
      </c>
      <c r="AY380" s="353" t="s">
        <v>2428</v>
      </c>
      <c r="BE380" s="418">
        <f>IF($U$380="základní",$N$380,0)</f>
        <v>0</v>
      </c>
      <c r="BF380" s="418">
        <f>IF($U$380="snížená",$N$380,0)</f>
        <v>0</v>
      </c>
      <c r="BG380" s="418">
        <f>IF($U$380="zákl. přenesená",$N$380,0)</f>
        <v>0</v>
      </c>
      <c r="BH380" s="418">
        <f>IF($U$380="sníž. přenesená",$N$380,0)</f>
        <v>0</v>
      </c>
      <c r="BI380" s="418">
        <f>IF($U$380="nulová",$N$380,0)</f>
        <v>0</v>
      </c>
      <c r="BJ380" s="360" t="s">
        <v>2426</v>
      </c>
      <c r="BK380" s="418">
        <f>ROUND($L$380*$K$380,2)</f>
        <v>0</v>
      </c>
      <c r="BL380" s="360" t="s">
        <v>2434</v>
      </c>
      <c r="BM380" s="360" t="s">
        <v>2942</v>
      </c>
    </row>
    <row r="381" spans="2:47" s="353" customFormat="1" ht="16.5" customHeight="1">
      <c r="B381" s="354"/>
      <c r="F381" s="912" t="s">
        <v>2943</v>
      </c>
      <c r="G381" s="873"/>
      <c r="H381" s="873"/>
      <c r="I381" s="873"/>
      <c r="J381" s="873"/>
      <c r="K381" s="873"/>
      <c r="L381" s="873"/>
      <c r="M381" s="873"/>
      <c r="N381" s="873"/>
      <c r="O381" s="873"/>
      <c r="P381" s="873"/>
      <c r="Q381" s="873"/>
      <c r="R381" s="873"/>
      <c r="S381" s="354"/>
      <c r="T381" s="419"/>
      <c r="AA381" s="420"/>
      <c r="AT381" s="353" t="s">
        <v>2437</v>
      </c>
      <c r="AU381" s="353" t="s">
        <v>2451</v>
      </c>
    </row>
    <row r="382" spans="2:65" s="353" customFormat="1" ht="27" customHeight="1">
      <c r="B382" s="354"/>
      <c r="C382" s="409" t="s">
        <v>2944</v>
      </c>
      <c r="D382" s="409" t="s">
        <v>2429</v>
      </c>
      <c r="E382" s="410" t="s">
        <v>2945</v>
      </c>
      <c r="F382" s="907" t="s">
        <v>2946</v>
      </c>
      <c r="G382" s="908"/>
      <c r="H382" s="908"/>
      <c r="I382" s="908"/>
      <c r="J382" s="412" t="s">
        <v>3779</v>
      </c>
      <c r="K382" s="413">
        <v>226.196</v>
      </c>
      <c r="L382" s="909">
        <v>0</v>
      </c>
      <c r="M382" s="908"/>
      <c r="N382" s="909">
        <f>ROUND($L$382*$K$382,2)</f>
        <v>0</v>
      </c>
      <c r="O382" s="908"/>
      <c r="P382" s="908"/>
      <c r="Q382" s="908"/>
      <c r="R382" s="411" t="s">
        <v>2433</v>
      </c>
      <c r="S382" s="354"/>
      <c r="T382" s="414"/>
      <c r="U382" s="415" t="s">
        <v>2358</v>
      </c>
      <c r="X382" s="416">
        <v>0.03358</v>
      </c>
      <c r="Y382" s="416">
        <f>$X$382*$K$382</f>
        <v>7.59566168</v>
      </c>
      <c r="Z382" s="416">
        <v>0</v>
      </c>
      <c r="AA382" s="417">
        <f>$Z$382*$K$382</f>
        <v>0</v>
      </c>
      <c r="AR382" s="360" t="s">
        <v>2434</v>
      </c>
      <c r="AT382" s="360" t="s">
        <v>2429</v>
      </c>
      <c r="AU382" s="360" t="s">
        <v>2451</v>
      </c>
      <c r="AY382" s="353" t="s">
        <v>2428</v>
      </c>
      <c r="BE382" s="418">
        <f>IF($U$382="základní",$N$382,0)</f>
        <v>0</v>
      </c>
      <c r="BF382" s="418">
        <f>IF($U$382="snížená",$N$382,0)</f>
        <v>0</v>
      </c>
      <c r="BG382" s="418">
        <f>IF($U$382="zákl. přenesená",$N$382,0)</f>
        <v>0</v>
      </c>
      <c r="BH382" s="418">
        <f>IF($U$382="sníž. přenesená",$N$382,0)</f>
        <v>0</v>
      </c>
      <c r="BI382" s="418">
        <f>IF($U$382="nulová",$N$382,0)</f>
        <v>0</v>
      </c>
      <c r="BJ382" s="360" t="s">
        <v>2426</v>
      </c>
      <c r="BK382" s="418">
        <f>ROUND($L$382*$K$382,2)</f>
        <v>0</v>
      </c>
      <c r="BL382" s="360" t="s">
        <v>2434</v>
      </c>
      <c r="BM382" s="360" t="s">
        <v>2947</v>
      </c>
    </row>
    <row r="383" spans="2:47" s="353" customFormat="1" ht="16.5" customHeight="1">
      <c r="B383" s="354"/>
      <c r="F383" s="912" t="s">
        <v>2948</v>
      </c>
      <c r="G383" s="873"/>
      <c r="H383" s="873"/>
      <c r="I383" s="873"/>
      <c r="J383" s="873"/>
      <c r="K383" s="873"/>
      <c r="L383" s="873"/>
      <c r="M383" s="873"/>
      <c r="N383" s="873"/>
      <c r="O383" s="873"/>
      <c r="P383" s="873"/>
      <c r="Q383" s="873"/>
      <c r="R383" s="873"/>
      <c r="S383" s="354"/>
      <c r="T383" s="419"/>
      <c r="AA383" s="420"/>
      <c r="AT383" s="353" t="s">
        <v>2437</v>
      </c>
      <c r="AU383" s="353" t="s">
        <v>2451</v>
      </c>
    </row>
    <row r="384" spans="2:51" s="353" customFormat="1" ht="15.75" customHeight="1">
      <c r="B384" s="421"/>
      <c r="E384" s="422"/>
      <c r="F384" s="899" t="s">
        <v>2949</v>
      </c>
      <c r="G384" s="900"/>
      <c r="H384" s="900"/>
      <c r="I384" s="900"/>
      <c r="K384" s="424">
        <v>226.196</v>
      </c>
      <c r="S384" s="421"/>
      <c r="T384" s="425"/>
      <c r="AA384" s="426"/>
      <c r="AT384" s="422" t="s">
        <v>2439</v>
      </c>
      <c r="AU384" s="422" t="s">
        <v>2451</v>
      </c>
      <c r="AV384" s="422" t="s">
        <v>2336</v>
      </c>
      <c r="AW384" s="422" t="s">
        <v>2371</v>
      </c>
      <c r="AX384" s="422" t="s">
        <v>2426</v>
      </c>
      <c r="AY384" s="422" t="s">
        <v>2428</v>
      </c>
    </row>
    <row r="385" spans="2:65" s="353" customFormat="1" ht="27" customHeight="1">
      <c r="B385" s="354"/>
      <c r="C385" s="409" t="s">
        <v>2950</v>
      </c>
      <c r="D385" s="409" t="s">
        <v>2429</v>
      </c>
      <c r="E385" s="410" t="s">
        <v>2951</v>
      </c>
      <c r="F385" s="907" t="s">
        <v>2952</v>
      </c>
      <c r="G385" s="908"/>
      <c r="H385" s="908"/>
      <c r="I385" s="908"/>
      <c r="J385" s="412" t="s">
        <v>3779</v>
      </c>
      <c r="K385" s="413">
        <v>234</v>
      </c>
      <c r="L385" s="909">
        <v>0</v>
      </c>
      <c r="M385" s="908"/>
      <c r="N385" s="909">
        <f>ROUND($L$385*$K$385,2)</f>
        <v>0</v>
      </c>
      <c r="O385" s="908"/>
      <c r="P385" s="908"/>
      <c r="Q385" s="908"/>
      <c r="R385" s="411" t="s">
        <v>2433</v>
      </c>
      <c r="S385" s="354"/>
      <c r="T385" s="414"/>
      <c r="U385" s="415" t="s">
        <v>2358</v>
      </c>
      <c r="X385" s="416">
        <v>0.04153</v>
      </c>
      <c r="Y385" s="416">
        <f>$X$385*$K$385</f>
        <v>9.71802</v>
      </c>
      <c r="Z385" s="416">
        <v>0</v>
      </c>
      <c r="AA385" s="417">
        <f>$Z$385*$K$385</f>
        <v>0</v>
      </c>
      <c r="AR385" s="360" t="s">
        <v>2434</v>
      </c>
      <c r="AT385" s="360" t="s">
        <v>2429</v>
      </c>
      <c r="AU385" s="360" t="s">
        <v>2451</v>
      </c>
      <c r="AY385" s="353" t="s">
        <v>2428</v>
      </c>
      <c r="BE385" s="418">
        <f>IF($U$385="základní",$N$385,0)</f>
        <v>0</v>
      </c>
      <c r="BF385" s="418">
        <f>IF($U$385="snížená",$N$385,0)</f>
        <v>0</v>
      </c>
      <c r="BG385" s="418">
        <f>IF($U$385="zákl. přenesená",$N$385,0)</f>
        <v>0</v>
      </c>
      <c r="BH385" s="418">
        <f>IF($U$385="sníž. přenesená",$N$385,0)</f>
        <v>0</v>
      </c>
      <c r="BI385" s="418">
        <f>IF($U$385="nulová",$N$385,0)</f>
        <v>0</v>
      </c>
      <c r="BJ385" s="360" t="s">
        <v>2426</v>
      </c>
      <c r="BK385" s="418">
        <f>ROUND($L$385*$K$385,2)</f>
        <v>0</v>
      </c>
      <c r="BL385" s="360" t="s">
        <v>2434</v>
      </c>
      <c r="BM385" s="360" t="s">
        <v>2953</v>
      </c>
    </row>
    <row r="386" spans="2:47" s="353" customFormat="1" ht="16.5" customHeight="1">
      <c r="B386" s="354"/>
      <c r="F386" s="912" t="s">
        <v>2954</v>
      </c>
      <c r="G386" s="873"/>
      <c r="H386" s="873"/>
      <c r="I386" s="873"/>
      <c r="J386" s="873"/>
      <c r="K386" s="873"/>
      <c r="L386" s="873"/>
      <c r="M386" s="873"/>
      <c r="N386" s="873"/>
      <c r="O386" s="873"/>
      <c r="P386" s="873"/>
      <c r="Q386" s="873"/>
      <c r="R386" s="873"/>
      <c r="S386" s="354"/>
      <c r="T386" s="419"/>
      <c r="AA386" s="420"/>
      <c r="AT386" s="353" t="s">
        <v>2437</v>
      </c>
      <c r="AU386" s="353" t="s">
        <v>2451</v>
      </c>
    </row>
    <row r="387" spans="2:65" s="353" customFormat="1" ht="27" customHeight="1">
      <c r="B387" s="354"/>
      <c r="C387" s="409" t="s">
        <v>2955</v>
      </c>
      <c r="D387" s="409" t="s">
        <v>2429</v>
      </c>
      <c r="E387" s="410" t="s">
        <v>2956</v>
      </c>
      <c r="F387" s="907" t="s">
        <v>2957</v>
      </c>
      <c r="G387" s="908"/>
      <c r="H387" s="908"/>
      <c r="I387" s="908"/>
      <c r="J387" s="412" t="s">
        <v>3779</v>
      </c>
      <c r="K387" s="413">
        <v>145.8</v>
      </c>
      <c r="L387" s="909">
        <v>0</v>
      </c>
      <c r="M387" s="908"/>
      <c r="N387" s="909">
        <f>ROUND($L$387*$K$387,2)</f>
        <v>0</v>
      </c>
      <c r="O387" s="908"/>
      <c r="P387" s="908"/>
      <c r="Q387" s="908"/>
      <c r="R387" s="411" t="s">
        <v>2433</v>
      </c>
      <c r="S387" s="354"/>
      <c r="T387" s="414"/>
      <c r="U387" s="415" t="s">
        <v>2358</v>
      </c>
      <c r="X387" s="416">
        <v>0.01838</v>
      </c>
      <c r="Y387" s="416">
        <f>$X$387*$K$387</f>
        <v>2.6798040000000003</v>
      </c>
      <c r="Z387" s="416">
        <v>0</v>
      </c>
      <c r="AA387" s="417">
        <f>$Z$387*$K$387</f>
        <v>0</v>
      </c>
      <c r="AR387" s="360" t="s">
        <v>2434</v>
      </c>
      <c r="AT387" s="360" t="s">
        <v>2429</v>
      </c>
      <c r="AU387" s="360" t="s">
        <v>2451</v>
      </c>
      <c r="AY387" s="353" t="s">
        <v>2428</v>
      </c>
      <c r="BE387" s="418">
        <f>IF($U$387="základní",$N$387,0)</f>
        <v>0</v>
      </c>
      <c r="BF387" s="418">
        <f>IF($U$387="snížená",$N$387,0)</f>
        <v>0</v>
      </c>
      <c r="BG387" s="418">
        <f>IF($U$387="zákl. přenesená",$N$387,0)</f>
        <v>0</v>
      </c>
      <c r="BH387" s="418">
        <f>IF($U$387="sníž. přenesená",$N$387,0)</f>
        <v>0</v>
      </c>
      <c r="BI387" s="418">
        <f>IF($U$387="nulová",$N$387,0)</f>
        <v>0</v>
      </c>
      <c r="BJ387" s="360" t="s">
        <v>2426</v>
      </c>
      <c r="BK387" s="418">
        <f>ROUND($L$387*$K$387,2)</f>
        <v>0</v>
      </c>
      <c r="BL387" s="360" t="s">
        <v>2434</v>
      </c>
      <c r="BM387" s="360" t="s">
        <v>2958</v>
      </c>
    </row>
    <row r="388" spans="2:47" s="353" customFormat="1" ht="16.5" customHeight="1">
      <c r="B388" s="354"/>
      <c r="F388" s="912" t="s">
        <v>2959</v>
      </c>
      <c r="G388" s="873"/>
      <c r="H388" s="873"/>
      <c r="I388" s="873"/>
      <c r="J388" s="873"/>
      <c r="K388" s="873"/>
      <c r="L388" s="873"/>
      <c r="M388" s="873"/>
      <c r="N388" s="873"/>
      <c r="O388" s="873"/>
      <c r="P388" s="873"/>
      <c r="Q388" s="873"/>
      <c r="R388" s="873"/>
      <c r="S388" s="354"/>
      <c r="T388" s="419"/>
      <c r="AA388" s="420"/>
      <c r="AT388" s="353" t="s">
        <v>2437</v>
      </c>
      <c r="AU388" s="353" t="s">
        <v>2451</v>
      </c>
    </row>
    <row r="389" spans="2:65" s="353" customFormat="1" ht="27" customHeight="1">
      <c r="B389" s="354"/>
      <c r="C389" s="409" t="s">
        <v>2960</v>
      </c>
      <c r="D389" s="409" t="s">
        <v>2429</v>
      </c>
      <c r="E389" s="410" t="s">
        <v>2961</v>
      </c>
      <c r="F389" s="907" t="s">
        <v>2962</v>
      </c>
      <c r="G389" s="908"/>
      <c r="H389" s="908"/>
      <c r="I389" s="908"/>
      <c r="J389" s="412" t="s">
        <v>3779</v>
      </c>
      <c r="K389" s="413">
        <v>145.8</v>
      </c>
      <c r="L389" s="909">
        <v>0</v>
      </c>
      <c r="M389" s="908"/>
      <c r="N389" s="909">
        <f>ROUND($L$389*$K$389,2)</f>
        <v>0</v>
      </c>
      <c r="O389" s="908"/>
      <c r="P389" s="908"/>
      <c r="Q389" s="908"/>
      <c r="R389" s="411" t="s">
        <v>2433</v>
      </c>
      <c r="S389" s="354"/>
      <c r="T389" s="414"/>
      <c r="U389" s="415" t="s">
        <v>2358</v>
      </c>
      <c r="X389" s="416">
        <v>0.0079</v>
      </c>
      <c r="Y389" s="416">
        <f>$X$389*$K$389</f>
        <v>1.1518200000000003</v>
      </c>
      <c r="Z389" s="416">
        <v>0</v>
      </c>
      <c r="AA389" s="417">
        <f>$Z$389*$K$389</f>
        <v>0</v>
      </c>
      <c r="AR389" s="360" t="s">
        <v>2434</v>
      </c>
      <c r="AT389" s="360" t="s">
        <v>2429</v>
      </c>
      <c r="AU389" s="360" t="s">
        <v>2451</v>
      </c>
      <c r="AY389" s="353" t="s">
        <v>2428</v>
      </c>
      <c r="BE389" s="418">
        <f>IF($U$389="základní",$N$389,0)</f>
        <v>0</v>
      </c>
      <c r="BF389" s="418">
        <f>IF($U$389="snížená",$N$389,0)</f>
        <v>0</v>
      </c>
      <c r="BG389" s="418">
        <f>IF($U$389="zákl. přenesená",$N$389,0)</f>
        <v>0</v>
      </c>
      <c r="BH389" s="418">
        <f>IF($U$389="sníž. přenesená",$N$389,0)</f>
        <v>0</v>
      </c>
      <c r="BI389" s="418">
        <f>IF($U$389="nulová",$N$389,0)</f>
        <v>0</v>
      </c>
      <c r="BJ389" s="360" t="s">
        <v>2426</v>
      </c>
      <c r="BK389" s="418">
        <f>ROUND($L$389*$K$389,2)</f>
        <v>0</v>
      </c>
      <c r="BL389" s="360" t="s">
        <v>2434</v>
      </c>
      <c r="BM389" s="360" t="s">
        <v>2963</v>
      </c>
    </row>
    <row r="390" spans="2:47" s="353" customFormat="1" ht="16.5" customHeight="1">
      <c r="B390" s="354"/>
      <c r="F390" s="912" t="s">
        <v>2964</v>
      </c>
      <c r="G390" s="873"/>
      <c r="H390" s="873"/>
      <c r="I390" s="873"/>
      <c r="J390" s="873"/>
      <c r="K390" s="873"/>
      <c r="L390" s="873"/>
      <c r="M390" s="873"/>
      <c r="N390" s="873"/>
      <c r="O390" s="873"/>
      <c r="P390" s="873"/>
      <c r="Q390" s="873"/>
      <c r="R390" s="873"/>
      <c r="S390" s="354"/>
      <c r="T390" s="419"/>
      <c r="AA390" s="420"/>
      <c r="AT390" s="353" t="s">
        <v>2437</v>
      </c>
      <c r="AU390" s="353" t="s">
        <v>2451</v>
      </c>
    </row>
    <row r="391" spans="2:65" s="353" customFormat="1" ht="27" customHeight="1">
      <c r="B391" s="354"/>
      <c r="C391" s="409" t="s">
        <v>2965</v>
      </c>
      <c r="D391" s="409" t="s">
        <v>2429</v>
      </c>
      <c r="E391" s="410" t="s">
        <v>2966</v>
      </c>
      <c r="F391" s="907" t="s">
        <v>2967</v>
      </c>
      <c r="G391" s="908"/>
      <c r="H391" s="908"/>
      <c r="I391" s="908"/>
      <c r="J391" s="412" t="s">
        <v>3779</v>
      </c>
      <c r="K391" s="413">
        <v>392.7</v>
      </c>
      <c r="L391" s="909">
        <v>0</v>
      </c>
      <c r="M391" s="908"/>
      <c r="N391" s="909">
        <f>ROUND($L$391*$K$391,2)</f>
        <v>0</v>
      </c>
      <c r="O391" s="908"/>
      <c r="P391" s="908"/>
      <c r="Q391" s="908"/>
      <c r="R391" s="411"/>
      <c r="S391" s="354"/>
      <c r="T391" s="414"/>
      <c r="U391" s="415" t="s">
        <v>2358</v>
      </c>
      <c r="X391" s="416">
        <v>0.0014</v>
      </c>
      <c r="Y391" s="416">
        <f>$X$391*$K$391</f>
        <v>0.5497799999999999</v>
      </c>
      <c r="Z391" s="416">
        <v>0</v>
      </c>
      <c r="AA391" s="417">
        <f>$Z$391*$K$391</f>
        <v>0</v>
      </c>
      <c r="AR391" s="360" t="s">
        <v>2434</v>
      </c>
      <c r="AT391" s="360" t="s">
        <v>2429</v>
      </c>
      <c r="AU391" s="360" t="s">
        <v>2451</v>
      </c>
      <c r="AY391" s="353" t="s">
        <v>2428</v>
      </c>
      <c r="BE391" s="418">
        <f>IF($U$391="základní",$N$391,0)</f>
        <v>0</v>
      </c>
      <c r="BF391" s="418">
        <f>IF($U$391="snížená",$N$391,0)</f>
        <v>0</v>
      </c>
      <c r="BG391" s="418">
        <f>IF($U$391="zákl. přenesená",$N$391,0)</f>
        <v>0</v>
      </c>
      <c r="BH391" s="418">
        <f>IF($U$391="sníž. přenesená",$N$391,0)</f>
        <v>0</v>
      </c>
      <c r="BI391" s="418">
        <f>IF($U$391="nulová",$N$391,0)</f>
        <v>0</v>
      </c>
      <c r="BJ391" s="360" t="s">
        <v>2426</v>
      </c>
      <c r="BK391" s="418">
        <f>ROUND($L$391*$K$391,2)</f>
        <v>0</v>
      </c>
      <c r="BL391" s="360" t="s">
        <v>2434</v>
      </c>
      <c r="BM391" s="360" t="s">
        <v>2968</v>
      </c>
    </row>
    <row r="392" spans="2:47" s="353" customFormat="1" ht="16.5" customHeight="1">
      <c r="B392" s="354"/>
      <c r="F392" s="912" t="s">
        <v>2969</v>
      </c>
      <c r="G392" s="873"/>
      <c r="H392" s="873"/>
      <c r="I392" s="873"/>
      <c r="J392" s="873"/>
      <c r="K392" s="873"/>
      <c r="L392" s="873"/>
      <c r="M392" s="873"/>
      <c r="N392" s="873"/>
      <c r="O392" s="873"/>
      <c r="P392" s="873"/>
      <c r="Q392" s="873"/>
      <c r="R392" s="873"/>
      <c r="S392" s="354"/>
      <c r="T392" s="419"/>
      <c r="AA392" s="420"/>
      <c r="AT392" s="353" t="s">
        <v>2437</v>
      </c>
      <c r="AU392" s="353" t="s">
        <v>2451</v>
      </c>
    </row>
    <row r="393" spans="2:65" s="353" customFormat="1" ht="27" customHeight="1">
      <c r="B393" s="354"/>
      <c r="C393" s="409" t="s">
        <v>2970</v>
      </c>
      <c r="D393" s="409" t="s">
        <v>2429</v>
      </c>
      <c r="E393" s="410" t="s">
        <v>2971</v>
      </c>
      <c r="F393" s="907" t="s">
        <v>2972</v>
      </c>
      <c r="G393" s="908"/>
      <c r="H393" s="908"/>
      <c r="I393" s="908"/>
      <c r="J393" s="412" t="s">
        <v>3779</v>
      </c>
      <c r="K393" s="413">
        <v>392.7</v>
      </c>
      <c r="L393" s="909">
        <v>0</v>
      </c>
      <c r="M393" s="908"/>
      <c r="N393" s="909">
        <f>ROUND($L$393*$K$393,2)</f>
        <v>0</v>
      </c>
      <c r="O393" s="908"/>
      <c r="P393" s="908"/>
      <c r="Q393" s="908"/>
      <c r="R393" s="411"/>
      <c r="S393" s="354"/>
      <c r="T393" s="414"/>
      <c r="U393" s="415" t="s">
        <v>2358</v>
      </c>
      <c r="X393" s="416">
        <v>0.00832</v>
      </c>
      <c r="Y393" s="416">
        <f>$X$393*$K$393</f>
        <v>3.2672639999999995</v>
      </c>
      <c r="Z393" s="416">
        <v>0</v>
      </c>
      <c r="AA393" s="417">
        <f>$Z$393*$K$393</f>
        <v>0</v>
      </c>
      <c r="AR393" s="360" t="s">
        <v>2434</v>
      </c>
      <c r="AT393" s="360" t="s">
        <v>2429</v>
      </c>
      <c r="AU393" s="360" t="s">
        <v>2451</v>
      </c>
      <c r="AY393" s="353" t="s">
        <v>2428</v>
      </c>
      <c r="BE393" s="418">
        <f>IF($U$393="základní",$N$393,0)</f>
        <v>0</v>
      </c>
      <c r="BF393" s="418">
        <f>IF($U$393="snížená",$N$393,0)</f>
        <v>0</v>
      </c>
      <c r="BG393" s="418">
        <f>IF($U$393="zákl. přenesená",$N$393,0)</f>
        <v>0</v>
      </c>
      <c r="BH393" s="418">
        <f>IF($U$393="sníž. přenesená",$N$393,0)</f>
        <v>0</v>
      </c>
      <c r="BI393" s="418">
        <f>IF($U$393="nulová",$N$393,0)</f>
        <v>0</v>
      </c>
      <c r="BJ393" s="360" t="s">
        <v>2426</v>
      </c>
      <c r="BK393" s="418">
        <f>ROUND($L$393*$K$393,2)</f>
        <v>0</v>
      </c>
      <c r="BL393" s="360" t="s">
        <v>2434</v>
      </c>
      <c r="BM393" s="360" t="s">
        <v>2973</v>
      </c>
    </row>
    <row r="394" spans="2:47" s="353" customFormat="1" ht="16.5" customHeight="1">
      <c r="B394" s="354"/>
      <c r="F394" s="912" t="s">
        <v>2974</v>
      </c>
      <c r="G394" s="873"/>
      <c r="H394" s="873"/>
      <c r="I394" s="873"/>
      <c r="J394" s="873"/>
      <c r="K394" s="873"/>
      <c r="L394" s="873"/>
      <c r="M394" s="873"/>
      <c r="N394" s="873"/>
      <c r="O394" s="873"/>
      <c r="P394" s="873"/>
      <c r="Q394" s="873"/>
      <c r="R394" s="873"/>
      <c r="S394" s="354"/>
      <c r="T394" s="419"/>
      <c r="AA394" s="420"/>
      <c r="AT394" s="353" t="s">
        <v>2437</v>
      </c>
      <c r="AU394" s="353" t="s">
        <v>2451</v>
      </c>
    </row>
    <row r="395" spans="2:51" s="353" customFormat="1" ht="15.75" customHeight="1">
      <c r="B395" s="421"/>
      <c r="E395" s="422"/>
      <c r="F395" s="899" t="s">
        <v>2975</v>
      </c>
      <c r="G395" s="900"/>
      <c r="H395" s="900"/>
      <c r="I395" s="900"/>
      <c r="K395" s="424">
        <v>112.886</v>
      </c>
      <c r="S395" s="421"/>
      <c r="T395" s="425"/>
      <c r="AA395" s="426"/>
      <c r="AT395" s="422" t="s">
        <v>2439</v>
      </c>
      <c r="AU395" s="422" t="s">
        <v>2451</v>
      </c>
      <c r="AV395" s="422" t="s">
        <v>2336</v>
      </c>
      <c r="AW395" s="422" t="s">
        <v>2371</v>
      </c>
      <c r="AX395" s="422" t="s">
        <v>2427</v>
      </c>
      <c r="AY395" s="422" t="s">
        <v>2428</v>
      </c>
    </row>
    <row r="396" spans="2:51" s="353" customFormat="1" ht="15.75" customHeight="1">
      <c r="B396" s="421"/>
      <c r="E396" s="422"/>
      <c r="F396" s="899" t="s">
        <v>2976</v>
      </c>
      <c r="G396" s="900"/>
      <c r="H396" s="900"/>
      <c r="I396" s="900"/>
      <c r="K396" s="424">
        <v>91.802</v>
      </c>
      <c r="S396" s="421"/>
      <c r="T396" s="425"/>
      <c r="AA396" s="426"/>
      <c r="AT396" s="422" t="s">
        <v>2439</v>
      </c>
      <c r="AU396" s="422" t="s">
        <v>2451</v>
      </c>
      <c r="AV396" s="422" t="s">
        <v>2336</v>
      </c>
      <c r="AW396" s="422" t="s">
        <v>2371</v>
      </c>
      <c r="AX396" s="422" t="s">
        <v>2427</v>
      </c>
      <c r="AY396" s="422" t="s">
        <v>2428</v>
      </c>
    </row>
    <row r="397" spans="2:51" s="353" customFormat="1" ht="15.75" customHeight="1">
      <c r="B397" s="421"/>
      <c r="E397" s="422"/>
      <c r="F397" s="899" t="s">
        <v>2977</v>
      </c>
      <c r="G397" s="900"/>
      <c r="H397" s="900"/>
      <c r="I397" s="900"/>
      <c r="K397" s="424">
        <v>90.288</v>
      </c>
      <c r="S397" s="421"/>
      <c r="T397" s="425"/>
      <c r="AA397" s="426"/>
      <c r="AT397" s="422" t="s">
        <v>2439</v>
      </c>
      <c r="AU397" s="422" t="s">
        <v>2451</v>
      </c>
      <c r="AV397" s="422" t="s">
        <v>2336</v>
      </c>
      <c r="AW397" s="422" t="s">
        <v>2371</v>
      </c>
      <c r="AX397" s="422" t="s">
        <v>2427</v>
      </c>
      <c r="AY397" s="422" t="s">
        <v>2428</v>
      </c>
    </row>
    <row r="398" spans="2:51" s="353" customFormat="1" ht="15.75" customHeight="1">
      <c r="B398" s="421"/>
      <c r="E398" s="422"/>
      <c r="F398" s="899" t="s">
        <v>2978</v>
      </c>
      <c r="G398" s="900"/>
      <c r="H398" s="900"/>
      <c r="I398" s="900"/>
      <c r="K398" s="424">
        <v>97.724</v>
      </c>
      <c r="S398" s="421"/>
      <c r="T398" s="425"/>
      <c r="AA398" s="426"/>
      <c r="AT398" s="422" t="s">
        <v>2439</v>
      </c>
      <c r="AU398" s="422" t="s">
        <v>2451</v>
      </c>
      <c r="AV398" s="422" t="s">
        <v>2336</v>
      </c>
      <c r="AW398" s="422" t="s">
        <v>2371</v>
      </c>
      <c r="AX398" s="422" t="s">
        <v>2427</v>
      </c>
      <c r="AY398" s="422" t="s">
        <v>2428</v>
      </c>
    </row>
    <row r="399" spans="2:51" s="353" customFormat="1" ht="15.75" customHeight="1">
      <c r="B399" s="432"/>
      <c r="E399" s="433"/>
      <c r="F399" s="901" t="s">
        <v>2450</v>
      </c>
      <c r="G399" s="902"/>
      <c r="H399" s="902"/>
      <c r="I399" s="902"/>
      <c r="K399" s="434">
        <v>392.7</v>
      </c>
      <c r="S399" s="432"/>
      <c r="T399" s="435"/>
      <c r="AA399" s="436"/>
      <c r="AT399" s="433" t="s">
        <v>2439</v>
      </c>
      <c r="AU399" s="433" t="s">
        <v>2451</v>
      </c>
      <c r="AV399" s="433" t="s">
        <v>2434</v>
      </c>
      <c r="AW399" s="433" t="s">
        <v>2427</v>
      </c>
      <c r="AX399" s="433" t="s">
        <v>2426</v>
      </c>
      <c r="AY399" s="433" t="s">
        <v>2428</v>
      </c>
    </row>
    <row r="400" spans="2:65" s="353" customFormat="1" ht="27" customHeight="1">
      <c r="B400" s="354"/>
      <c r="C400" s="437" t="s">
        <v>2979</v>
      </c>
      <c r="D400" s="437" t="s">
        <v>2462</v>
      </c>
      <c r="E400" s="438" t="s">
        <v>2980</v>
      </c>
      <c r="F400" s="915" t="s">
        <v>2981</v>
      </c>
      <c r="G400" s="914"/>
      <c r="H400" s="914"/>
      <c r="I400" s="914"/>
      <c r="J400" s="439" t="s">
        <v>3779</v>
      </c>
      <c r="K400" s="440">
        <v>471.24</v>
      </c>
      <c r="L400" s="913">
        <v>0</v>
      </c>
      <c r="M400" s="914"/>
      <c r="N400" s="913">
        <f>ROUND($L$400*$K$400,2)</f>
        <v>0</v>
      </c>
      <c r="O400" s="908"/>
      <c r="P400" s="908"/>
      <c r="Q400" s="908"/>
      <c r="R400" s="411" t="s">
        <v>2433</v>
      </c>
      <c r="S400" s="354"/>
      <c r="T400" s="414"/>
      <c r="U400" s="415" t="s">
        <v>2358</v>
      </c>
      <c r="X400" s="416">
        <v>0.0017</v>
      </c>
      <c r="Y400" s="416">
        <f>$X$400*$K$400</f>
        <v>0.8011079999999999</v>
      </c>
      <c r="Z400" s="416">
        <v>0</v>
      </c>
      <c r="AA400" s="417">
        <f>$Z$400*$K$400</f>
        <v>0</v>
      </c>
      <c r="AR400" s="360" t="s">
        <v>2465</v>
      </c>
      <c r="AT400" s="360" t="s">
        <v>2462</v>
      </c>
      <c r="AU400" s="360" t="s">
        <v>2451</v>
      </c>
      <c r="AY400" s="353" t="s">
        <v>2428</v>
      </c>
      <c r="BE400" s="418">
        <f>IF($U$400="základní",$N$400,0)</f>
        <v>0</v>
      </c>
      <c r="BF400" s="418">
        <f>IF($U$400="snížená",$N$400,0)</f>
        <v>0</v>
      </c>
      <c r="BG400" s="418">
        <f>IF($U$400="zákl. přenesená",$N$400,0)</f>
        <v>0</v>
      </c>
      <c r="BH400" s="418">
        <f>IF($U$400="sníž. přenesená",$N$400,0)</f>
        <v>0</v>
      </c>
      <c r="BI400" s="418">
        <f>IF($U$400="nulová",$N$400,0)</f>
        <v>0</v>
      </c>
      <c r="BJ400" s="360" t="s">
        <v>2426</v>
      </c>
      <c r="BK400" s="418">
        <f>ROUND($L$400*$K$400,2)</f>
        <v>0</v>
      </c>
      <c r="BL400" s="360" t="s">
        <v>2434</v>
      </c>
      <c r="BM400" s="360" t="s">
        <v>2982</v>
      </c>
    </row>
    <row r="401" spans="2:47" s="353" customFormat="1" ht="16.5" customHeight="1">
      <c r="B401" s="354"/>
      <c r="F401" s="912" t="s">
        <v>2983</v>
      </c>
      <c r="G401" s="873"/>
      <c r="H401" s="873"/>
      <c r="I401" s="873"/>
      <c r="J401" s="873"/>
      <c r="K401" s="873"/>
      <c r="L401" s="873"/>
      <c r="M401" s="873"/>
      <c r="N401" s="873"/>
      <c r="O401" s="873"/>
      <c r="P401" s="873"/>
      <c r="Q401" s="873"/>
      <c r="R401" s="873"/>
      <c r="S401" s="354"/>
      <c r="T401" s="419"/>
      <c r="AA401" s="420"/>
      <c r="AT401" s="353" t="s">
        <v>2437</v>
      </c>
      <c r="AU401" s="353" t="s">
        <v>2451</v>
      </c>
    </row>
    <row r="402" spans="2:51" s="353" customFormat="1" ht="15.75" customHeight="1">
      <c r="B402" s="421"/>
      <c r="E402" s="422"/>
      <c r="F402" s="899" t="s">
        <v>2984</v>
      </c>
      <c r="G402" s="900"/>
      <c r="H402" s="900"/>
      <c r="I402" s="900"/>
      <c r="K402" s="424">
        <v>471.24</v>
      </c>
      <c r="S402" s="421"/>
      <c r="T402" s="425"/>
      <c r="AA402" s="426"/>
      <c r="AT402" s="422" t="s">
        <v>2439</v>
      </c>
      <c r="AU402" s="422" t="s">
        <v>2451</v>
      </c>
      <c r="AV402" s="422" t="s">
        <v>2336</v>
      </c>
      <c r="AW402" s="422" t="s">
        <v>2371</v>
      </c>
      <c r="AX402" s="422" t="s">
        <v>2427</v>
      </c>
      <c r="AY402" s="422" t="s">
        <v>2428</v>
      </c>
    </row>
    <row r="403" spans="2:65" s="353" customFormat="1" ht="27" customHeight="1">
      <c r="B403" s="354"/>
      <c r="C403" s="409" t="s">
        <v>2985</v>
      </c>
      <c r="D403" s="409" t="s">
        <v>2429</v>
      </c>
      <c r="E403" s="410" t="s">
        <v>2986</v>
      </c>
      <c r="F403" s="907" t="s">
        <v>2987</v>
      </c>
      <c r="G403" s="908"/>
      <c r="H403" s="908"/>
      <c r="I403" s="908"/>
      <c r="J403" s="412" t="s">
        <v>3779</v>
      </c>
      <c r="K403" s="413">
        <v>392.7</v>
      </c>
      <c r="L403" s="909">
        <v>0</v>
      </c>
      <c r="M403" s="908"/>
      <c r="N403" s="909">
        <f>ROUND($L$403*$K$403,2)</f>
        <v>0</v>
      </c>
      <c r="O403" s="908"/>
      <c r="P403" s="908"/>
      <c r="Q403" s="908"/>
      <c r="R403" s="411"/>
      <c r="S403" s="354"/>
      <c r="T403" s="414"/>
      <c r="U403" s="415" t="s">
        <v>2358</v>
      </c>
      <c r="X403" s="416">
        <v>0.00489</v>
      </c>
      <c r="Y403" s="416">
        <f>$X$403*$K$403</f>
        <v>1.920303</v>
      </c>
      <c r="Z403" s="416">
        <v>0</v>
      </c>
      <c r="AA403" s="417">
        <f>$Z$403*$K$403</f>
        <v>0</v>
      </c>
      <c r="AR403" s="360" t="s">
        <v>2434</v>
      </c>
      <c r="AT403" s="360" t="s">
        <v>2429</v>
      </c>
      <c r="AU403" s="360" t="s">
        <v>2451</v>
      </c>
      <c r="AY403" s="353" t="s">
        <v>2428</v>
      </c>
      <c r="BE403" s="418">
        <f>IF($U$403="základní",$N$403,0)</f>
        <v>0</v>
      </c>
      <c r="BF403" s="418">
        <f>IF($U$403="snížená",$N$403,0)</f>
        <v>0</v>
      </c>
      <c r="BG403" s="418">
        <f>IF($U$403="zákl. přenesená",$N$403,0)</f>
        <v>0</v>
      </c>
      <c r="BH403" s="418">
        <f>IF($U$403="sníž. přenesená",$N$403,0)</f>
        <v>0</v>
      </c>
      <c r="BI403" s="418">
        <f>IF($U$403="nulová",$N$403,0)</f>
        <v>0</v>
      </c>
      <c r="BJ403" s="360" t="s">
        <v>2426</v>
      </c>
      <c r="BK403" s="418">
        <f>ROUND($L$403*$K$403,2)</f>
        <v>0</v>
      </c>
      <c r="BL403" s="360" t="s">
        <v>2434</v>
      </c>
      <c r="BM403" s="360" t="s">
        <v>2988</v>
      </c>
    </row>
    <row r="404" spans="2:47" s="353" customFormat="1" ht="16.5" customHeight="1">
      <c r="B404" s="354"/>
      <c r="F404" s="912" t="s">
        <v>2989</v>
      </c>
      <c r="G404" s="873"/>
      <c r="H404" s="873"/>
      <c r="I404" s="873"/>
      <c r="J404" s="873"/>
      <c r="K404" s="873"/>
      <c r="L404" s="873"/>
      <c r="M404" s="873"/>
      <c r="N404" s="873"/>
      <c r="O404" s="873"/>
      <c r="P404" s="873"/>
      <c r="Q404" s="873"/>
      <c r="R404" s="873"/>
      <c r="S404" s="354"/>
      <c r="T404" s="419"/>
      <c r="AA404" s="420"/>
      <c r="AT404" s="353" t="s">
        <v>2437</v>
      </c>
      <c r="AU404" s="353" t="s">
        <v>2451</v>
      </c>
    </row>
    <row r="405" spans="2:65" s="353" customFormat="1" ht="15.75" customHeight="1">
      <c r="B405" s="354"/>
      <c r="C405" s="409" t="s">
        <v>2990</v>
      </c>
      <c r="D405" s="409" t="s">
        <v>2429</v>
      </c>
      <c r="E405" s="410" t="s">
        <v>2991</v>
      </c>
      <c r="F405" s="907" t="s">
        <v>2992</v>
      </c>
      <c r="G405" s="908"/>
      <c r="H405" s="908"/>
      <c r="I405" s="908"/>
      <c r="J405" s="412" t="s">
        <v>3779</v>
      </c>
      <c r="K405" s="413">
        <v>392.7</v>
      </c>
      <c r="L405" s="909">
        <v>0</v>
      </c>
      <c r="M405" s="908"/>
      <c r="N405" s="909">
        <f>ROUND($L$405*$K$405,2)</f>
        <v>0</v>
      </c>
      <c r="O405" s="908"/>
      <c r="P405" s="908"/>
      <c r="Q405" s="908"/>
      <c r="R405" s="411"/>
      <c r="S405" s="354"/>
      <c r="T405" s="414"/>
      <c r="U405" s="415" t="s">
        <v>2358</v>
      </c>
      <c r="X405" s="416">
        <v>0.001</v>
      </c>
      <c r="Y405" s="416">
        <f>$X$405*$K$405</f>
        <v>0.3927</v>
      </c>
      <c r="Z405" s="416">
        <v>0</v>
      </c>
      <c r="AA405" s="417">
        <f>$Z$405*$K$405</f>
        <v>0</v>
      </c>
      <c r="AR405" s="360" t="s">
        <v>2434</v>
      </c>
      <c r="AT405" s="360" t="s">
        <v>2429</v>
      </c>
      <c r="AU405" s="360" t="s">
        <v>2451</v>
      </c>
      <c r="AY405" s="353" t="s">
        <v>2428</v>
      </c>
      <c r="BE405" s="418">
        <f>IF($U$405="základní",$N$405,0)</f>
        <v>0</v>
      </c>
      <c r="BF405" s="418">
        <f>IF($U$405="snížená",$N$405,0)</f>
        <v>0</v>
      </c>
      <c r="BG405" s="418">
        <f>IF($U$405="zákl. přenesená",$N$405,0)</f>
        <v>0</v>
      </c>
      <c r="BH405" s="418">
        <f>IF($U$405="sníž. přenesená",$N$405,0)</f>
        <v>0</v>
      </c>
      <c r="BI405" s="418">
        <f>IF($U$405="nulová",$N$405,0)</f>
        <v>0</v>
      </c>
      <c r="BJ405" s="360" t="s">
        <v>2426</v>
      </c>
      <c r="BK405" s="418">
        <f>ROUND($L$405*$K$405,2)</f>
        <v>0</v>
      </c>
      <c r="BL405" s="360" t="s">
        <v>2434</v>
      </c>
      <c r="BM405" s="360" t="s">
        <v>2993</v>
      </c>
    </row>
    <row r="406" spans="2:47" s="353" customFormat="1" ht="16.5" customHeight="1">
      <c r="B406" s="354"/>
      <c r="F406" s="912" t="s">
        <v>2994</v>
      </c>
      <c r="G406" s="873"/>
      <c r="H406" s="873"/>
      <c r="I406" s="873"/>
      <c r="J406" s="873"/>
      <c r="K406" s="873"/>
      <c r="L406" s="873"/>
      <c r="M406" s="873"/>
      <c r="N406" s="873"/>
      <c r="O406" s="873"/>
      <c r="P406" s="873"/>
      <c r="Q406" s="873"/>
      <c r="R406" s="873"/>
      <c r="S406" s="354"/>
      <c r="T406" s="419"/>
      <c r="AA406" s="420"/>
      <c r="AT406" s="353" t="s">
        <v>2437</v>
      </c>
      <c r="AU406" s="353" t="s">
        <v>2451</v>
      </c>
    </row>
    <row r="407" spans="2:65" s="353" customFormat="1" ht="27" customHeight="1">
      <c r="B407" s="354"/>
      <c r="C407" s="409" t="s">
        <v>2995</v>
      </c>
      <c r="D407" s="409" t="s">
        <v>2429</v>
      </c>
      <c r="E407" s="410" t="s">
        <v>2996</v>
      </c>
      <c r="F407" s="907" t="s">
        <v>2997</v>
      </c>
      <c r="G407" s="908"/>
      <c r="H407" s="908"/>
      <c r="I407" s="908"/>
      <c r="J407" s="412" t="s">
        <v>2770</v>
      </c>
      <c r="K407" s="413">
        <v>64</v>
      </c>
      <c r="L407" s="909">
        <v>0</v>
      </c>
      <c r="M407" s="908"/>
      <c r="N407" s="909">
        <f>ROUND($L$407*$K$407,2)</f>
        <v>0</v>
      </c>
      <c r="O407" s="908"/>
      <c r="P407" s="908"/>
      <c r="Q407" s="908"/>
      <c r="R407" s="411"/>
      <c r="S407" s="354"/>
      <c r="T407" s="414"/>
      <c r="U407" s="415" t="s">
        <v>2358</v>
      </c>
      <c r="X407" s="416">
        <v>0.1787</v>
      </c>
      <c r="Y407" s="416">
        <f>$X$407*$K$407</f>
        <v>11.4368</v>
      </c>
      <c r="Z407" s="416">
        <v>0</v>
      </c>
      <c r="AA407" s="417">
        <f>$Z$407*$K$407</f>
        <v>0</v>
      </c>
      <c r="AR407" s="360" t="s">
        <v>2434</v>
      </c>
      <c r="AT407" s="360" t="s">
        <v>2429</v>
      </c>
      <c r="AU407" s="360" t="s">
        <v>2451</v>
      </c>
      <c r="AY407" s="353" t="s">
        <v>2428</v>
      </c>
      <c r="BE407" s="418">
        <f>IF($U$407="základní",$N$407,0)</f>
        <v>0</v>
      </c>
      <c r="BF407" s="418">
        <f>IF($U$407="snížená",$N$407,0)</f>
        <v>0</v>
      </c>
      <c r="BG407" s="418">
        <f>IF($U$407="zákl. přenesená",$N$407,0)</f>
        <v>0</v>
      </c>
      <c r="BH407" s="418">
        <f>IF($U$407="sníž. přenesená",$N$407,0)</f>
        <v>0</v>
      </c>
      <c r="BI407" s="418">
        <f>IF($U$407="nulová",$N$407,0)</f>
        <v>0</v>
      </c>
      <c r="BJ407" s="360" t="s">
        <v>2426</v>
      </c>
      <c r="BK407" s="418">
        <f>ROUND($L$407*$K$407,2)</f>
        <v>0</v>
      </c>
      <c r="BL407" s="360" t="s">
        <v>2434</v>
      </c>
      <c r="BM407" s="360" t="s">
        <v>2998</v>
      </c>
    </row>
    <row r="408" spans="2:47" s="353" customFormat="1" ht="17.25" customHeight="1">
      <c r="B408" s="354"/>
      <c r="F408" s="912" t="s">
        <v>2997</v>
      </c>
      <c r="G408" s="873"/>
      <c r="H408" s="873"/>
      <c r="I408" s="873"/>
      <c r="J408" s="873"/>
      <c r="K408" s="873"/>
      <c r="L408" s="873"/>
      <c r="M408" s="873"/>
      <c r="N408" s="873"/>
      <c r="O408" s="873"/>
      <c r="P408" s="873"/>
      <c r="Q408" s="873"/>
      <c r="R408" s="873"/>
      <c r="S408" s="354"/>
      <c r="T408" s="419"/>
      <c r="AA408" s="420"/>
      <c r="AT408" s="353" t="s">
        <v>2437</v>
      </c>
      <c r="AU408" s="353" t="s">
        <v>2451</v>
      </c>
    </row>
    <row r="409" spans="2:65" s="353" customFormat="1" ht="27" customHeight="1">
      <c r="B409" s="354"/>
      <c r="C409" s="409" t="s">
        <v>2999</v>
      </c>
      <c r="D409" s="409" t="s">
        <v>2429</v>
      </c>
      <c r="E409" s="410" t="s">
        <v>3000</v>
      </c>
      <c r="F409" s="907" t="s">
        <v>3001</v>
      </c>
      <c r="G409" s="908"/>
      <c r="H409" s="908"/>
      <c r="I409" s="908"/>
      <c r="J409" s="412" t="s">
        <v>3779</v>
      </c>
      <c r="K409" s="413">
        <v>15.12</v>
      </c>
      <c r="L409" s="909">
        <v>0</v>
      </c>
      <c r="M409" s="908"/>
      <c r="N409" s="909">
        <f>ROUND($L$409*$K$409,2)</f>
        <v>0</v>
      </c>
      <c r="O409" s="908"/>
      <c r="P409" s="908"/>
      <c r="Q409" s="908"/>
      <c r="R409" s="411"/>
      <c r="S409" s="354"/>
      <c r="T409" s="414"/>
      <c r="U409" s="415" t="s">
        <v>2358</v>
      </c>
      <c r="X409" s="416">
        <v>0.09868</v>
      </c>
      <c r="Y409" s="416">
        <f>$X$409*$K$409</f>
        <v>1.4920416</v>
      </c>
      <c r="Z409" s="416">
        <v>0</v>
      </c>
      <c r="AA409" s="417">
        <f>$Z$409*$K$409</f>
        <v>0</v>
      </c>
      <c r="AR409" s="360" t="s">
        <v>2434</v>
      </c>
      <c r="AT409" s="360" t="s">
        <v>2429</v>
      </c>
      <c r="AU409" s="360" t="s">
        <v>2451</v>
      </c>
      <c r="AY409" s="353" t="s">
        <v>2428</v>
      </c>
      <c r="BE409" s="418">
        <f>IF($U$409="základní",$N$409,0)</f>
        <v>0</v>
      </c>
      <c r="BF409" s="418">
        <f>IF($U$409="snížená",$N$409,0)</f>
        <v>0</v>
      </c>
      <c r="BG409" s="418">
        <f>IF($U$409="zákl. přenesená",$N$409,0)</f>
        <v>0</v>
      </c>
      <c r="BH409" s="418">
        <f>IF($U$409="sníž. přenesená",$N$409,0)</f>
        <v>0</v>
      </c>
      <c r="BI409" s="418">
        <f>IF($U$409="nulová",$N$409,0)</f>
        <v>0</v>
      </c>
      <c r="BJ409" s="360" t="s">
        <v>2426</v>
      </c>
      <c r="BK409" s="418">
        <f>ROUND($L$409*$K$409,2)</f>
        <v>0</v>
      </c>
      <c r="BL409" s="360" t="s">
        <v>2434</v>
      </c>
      <c r="BM409" s="360" t="s">
        <v>3002</v>
      </c>
    </row>
    <row r="410" spans="2:47" s="353" customFormat="1" ht="16.5" customHeight="1">
      <c r="B410" s="354"/>
      <c r="F410" s="912" t="s">
        <v>3003</v>
      </c>
      <c r="G410" s="873"/>
      <c r="H410" s="873"/>
      <c r="I410" s="873"/>
      <c r="J410" s="873"/>
      <c r="K410" s="873"/>
      <c r="L410" s="873"/>
      <c r="M410" s="873"/>
      <c r="N410" s="873"/>
      <c r="O410" s="873"/>
      <c r="P410" s="873"/>
      <c r="Q410" s="873"/>
      <c r="R410" s="873"/>
      <c r="S410" s="354"/>
      <c r="T410" s="419"/>
      <c r="AA410" s="420"/>
      <c r="AT410" s="353" t="s">
        <v>2437</v>
      </c>
      <c r="AU410" s="353" t="s">
        <v>2451</v>
      </c>
    </row>
    <row r="411" spans="2:51" s="353" customFormat="1" ht="15.75" customHeight="1">
      <c r="B411" s="421"/>
      <c r="E411" s="422"/>
      <c r="F411" s="899" t="s">
        <v>3004</v>
      </c>
      <c r="G411" s="900"/>
      <c r="H411" s="900"/>
      <c r="I411" s="900"/>
      <c r="K411" s="424">
        <v>15.12</v>
      </c>
      <c r="S411" s="421"/>
      <c r="T411" s="425"/>
      <c r="AA411" s="426"/>
      <c r="AT411" s="422" t="s">
        <v>2439</v>
      </c>
      <c r="AU411" s="422" t="s">
        <v>2451</v>
      </c>
      <c r="AV411" s="422" t="s">
        <v>2336</v>
      </c>
      <c r="AW411" s="422" t="s">
        <v>2371</v>
      </c>
      <c r="AX411" s="422" t="s">
        <v>2426</v>
      </c>
      <c r="AY411" s="422" t="s">
        <v>2428</v>
      </c>
    </row>
    <row r="412" spans="2:65" s="353" customFormat="1" ht="27" customHeight="1">
      <c r="B412" s="354"/>
      <c r="C412" s="409" t="s">
        <v>3005</v>
      </c>
      <c r="D412" s="409" t="s">
        <v>2429</v>
      </c>
      <c r="E412" s="410" t="s">
        <v>3006</v>
      </c>
      <c r="F412" s="907" t="s">
        <v>3007</v>
      </c>
      <c r="G412" s="908"/>
      <c r="H412" s="908"/>
      <c r="I412" s="908"/>
      <c r="J412" s="412" t="s">
        <v>3779</v>
      </c>
      <c r="K412" s="413">
        <v>10.5</v>
      </c>
      <c r="L412" s="909">
        <v>0</v>
      </c>
      <c r="M412" s="908"/>
      <c r="N412" s="909">
        <f>ROUND($L$412*$K$412,2)</f>
        <v>0</v>
      </c>
      <c r="O412" s="908"/>
      <c r="P412" s="908"/>
      <c r="Q412" s="908"/>
      <c r="R412" s="411"/>
      <c r="S412" s="354"/>
      <c r="T412" s="414"/>
      <c r="U412" s="415" t="s">
        <v>2358</v>
      </c>
      <c r="X412" s="416">
        <v>0.04785</v>
      </c>
      <c r="Y412" s="416">
        <f>$X$412*$K$412</f>
        <v>0.502425</v>
      </c>
      <c r="Z412" s="416">
        <v>0</v>
      </c>
      <c r="AA412" s="417">
        <f>$Z$412*$K$412</f>
        <v>0</v>
      </c>
      <c r="AR412" s="360" t="s">
        <v>2434</v>
      </c>
      <c r="AT412" s="360" t="s">
        <v>2429</v>
      </c>
      <c r="AU412" s="360" t="s">
        <v>2451</v>
      </c>
      <c r="AY412" s="353" t="s">
        <v>2428</v>
      </c>
      <c r="BE412" s="418">
        <f>IF($U$412="základní",$N$412,0)</f>
        <v>0</v>
      </c>
      <c r="BF412" s="418">
        <f>IF($U$412="snížená",$N$412,0)</f>
        <v>0</v>
      </c>
      <c r="BG412" s="418">
        <f>IF($U$412="zákl. přenesená",$N$412,0)</f>
        <v>0</v>
      </c>
      <c r="BH412" s="418">
        <f>IF($U$412="sníž. přenesená",$N$412,0)</f>
        <v>0</v>
      </c>
      <c r="BI412" s="418">
        <f>IF($U$412="nulová",$N$412,0)</f>
        <v>0</v>
      </c>
      <c r="BJ412" s="360" t="s">
        <v>2426</v>
      </c>
      <c r="BK412" s="418">
        <f>ROUND($L$412*$K$412,2)</f>
        <v>0</v>
      </c>
      <c r="BL412" s="360" t="s">
        <v>2434</v>
      </c>
      <c r="BM412" s="360" t="s">
        <v>3008</v>
      </c>
    </row>
    <row r="413" spans="2:47" s="353" customFormat="1" ht="16.5" customHeight="1">
      <c r="B413" s="354"/>
      <c r="F413" s="912" t="s">
        <v>3007</v>
      </c>
      <c r="G413" s="873"/>
      <c r="H413" s="873"/>
      <c r="I413" s="873"/>
      <c r="J413" s="873"/>
      <c r="K413" s="873"/>
      <c r="L413" s="873"/>
      <c r="M413" s="873"/>
      <c r="N413" s="873"/>
      <c r="O413" s="873"/>
      <c r="P413" s="873"/>
      <c r="Q413" s="873"/>
      <c r="R413" s="873"/>
      <c r="S413" s="354"/>
      <c r="T413" s="419"/>
      <c r="AA413" s="420"/>
      <c r="AT413" s="353" t="s">
        <v>2437</v>
      </c>
      <c r="AU413" s="353" t="s">
        <v>2451</v>
      </c>
    </row>
    <row r="414" spans="2:51" s="353" customFormat="1" ht="15.75" customHeight="1">
      <c r="B414" s="421"/>
      <c r="E414" s="422"/>
      <c r="F414" s="899" t="s">
        <v>3009</v>
      </c>
      <c r="G414" s="900"/>
      <c r="H414" s="900"/>
      <c r="I414" s="900"/>
      <c r="K414" s="424">
        <v>10.5</v>
      </c>
      <c r="S414" s="421"/>
      <c r="T414" s="425"/>
      <c r="AA414" s="426"/>
      <c r="AT414" s="422" t="s">
        <v>2439</v>
      </c>
      <c r="AU414" s="422" t="s">
        <v>2451</v>
      </c>
      <c r="AV414" s="422" t="s">
        <v>2336</v>
      </c>
      <c r="AW414" s="422" t="s">
        <v>2371</v>
      </c>
      <c r="AX414" s="422" t="s">
        <v>2426</v>
      </c>
      <c r="AY414" s="422" t="s">
        <v>2428</v>
      </c>
    </row>
    <row r="415" spans="2:65" s="353" customFormat="1" ht="27" customHeight="1">
      <c r="B415" s="354"/>
      <c r="C415" s="409" t="s">
        <v>3010</v>
      </c>
      <c r="D415" s="409" t="s">
        <v>2429</v>
      </c>
      <c r="E415" s="410" t="s">
        <v>3011</v>
      </c>
      <c r="F415" s="907" t="s">
        <v>3012</v>
      </c>
      <c r="G415" s="908"/>
      <c r="H415" s="908"/>
      <c r="I415" s="908"/>
      <c r="J415" s="412" t="s">
        <v>3779</v>
      </c>
      <c r="K415" s="413">
        <v>64</v>
      </c>
      <c r="L415" s="909">
        <v>0</v>
      </c>
      <c r="M415" s="908"/>
      <c r="N415" s="909">
        <f>ROUND($L$415*$K$415,2)</f>
        <v>0</v>
      </c>
      <c r="O415" s="908"/>
      <c r="P415" s="908"/>
      <c r="Q415" s="908"/>
      <c r="R415" s="411"/>
      <c r="S415" s="354"/>
      <c r="T415" s="414"/>
      <c r="U415" s="415" t="s">
        <v>2358</v>
      </c>
      <c r="X415" s="416">
        <v>0</v>
      </c>
      <c r="Y415" s="416">
        <f>$X$415*$K$415</f>
        <v>0</v>
      </c>
      <c r="Z415" s="416">
        <v>0</v>
      </c>
      <c r="AA415" s="417">
        <f>$Z$415*$K$415</f>
        <v>0</v>
      </c>
      <c r="AR415" s="360" t="s">
        <v>2434</v>
      </c>
      <c r="AT415" s="360" t="s">
        <v>2429</v>
      </c>
      <c r="AU415" s="360" t="s">
        <v>2451</v>
      </c>
      <c r="AY415" s="353" t="s">
        <v>2428</v>
      </c>
      <c r="BE415" s="418">
        <f>IF($U$415="základní",$N$415,0)</f>
        <v>0</v>
      </c>
      <c r="BF415" s="418">
        <f>IF($U$415="snížená",$N$415,0)</f>
        <v>0</v>
      </c>
      <c r="BG415" s="418">
        <f>IF($U$415="zákl. přenesená",$N$415,0)</f>
        <v>0</v>
      </c>
      <c r="BH415" s="418">
        <f>IF($U$415="sníž. přenesená",$N$415,0)</f>
        <v>0</v>
      </c>
      <c r="BI415" s="418">
        <f>IF($U$415="nulová",$N$415,0)</f>
        <v>0</v>
      </c>
      <c r="BJ415" s="360" t="s">
        <v>2426</v>
      </c>
      <c r="BK415" s="418">
        <f>ROUND($L$415*$K$415,2)</f>
        <v>0</v>
      </c>
      <c r="BL415" s="360" t="s">
        <v>2434</v>
      </c>
      <c r="BM415" s="360" t="s">
        <v>3013</v>
      </c>
    </row>
    <row r="416" spans="2:47" s="353" customFormat="1" ht="16.5" customHeight="1">
      <c r="B416" s="354"/>
      <c r="F416" s="912" t="s">
        <v>3014</v>
      </c>
      <c r="G416" s="873"/>
      <c r="H416" s="873"/>
      <c r="I416" s="873"/>
      <c r="J416" s="873"/>
      <c r="K416" s="873"/>
      <c r="L416" s="873"/>
      <c r="M416" s="873"/>
      <c r="N416" s="873"/>
      <c r="O416" s="873"/>
      <c r="P416" s="873"/>
      <c r="Q416" s="873"/>
      <c r="R416" s="873"/>
      <c r="S416" s="354"/>
      <c r="T416" s="419"/>
      <c r="AA416" s="420"/>
      <c r="AT416" s="353" t="s">
        <v>2437</v>
      </c>
      <c r="AU416" s="353" t="s">
        <v>2451</v>
      </c>
    </row>
    <row r="417" spans="2:65" s="353" customFormat="1" ht="27" customHeight="1">
      <c r="B417" s="354"/>
      <c r="C417" s="409" t="s">
        <v>3015</v>
      </c>
      <c r="D417" s="409" t="s">
        <v>2429</v>
      </c>
      <c r="E417" s="410" t="s">
        <v>3016</v>
      </c>
      <c r="F417" s="907" t="s">
        <v>3017</v>
      </c>
      <c r="G417" s="908"/>
      <c r="H417" s="908"/>
      <c r="I417" s="908"/>
      <c r="J417" s="412" t="s">
        <v>2432</v>
      </c>
      <c r="K417" s="413">
        <v>21.609</v>
      </c>
      <c r="L417" s="909">
        <v>0</v>
      </c>
      <c r="M417" s="908"/>
      <c r="N417" s="909">
        <f>ROUND($L$417*$K$417,2)</f>
        <v>0</v>
      </c>
      <c r="O417" s="908"/>
      <c r="P417" s="908"/>
      <c r="Q417" s="908"/>
      <c r="R417" s="411" t="s">
        <v>2433</v>
      </c>
      <c r="S417" s="354"/>
      <c r="T417" s="414"/>
      <c r="U417" s="415" t="s">
        <v>2358</v>
      </c>
      <c r="X417" s="416">
        <v>1.837</v>
      </c>
      <c r="Y417" s="416">
        <f>$X$417*$K$417</f>
        <v>39.695733000000004</v>
      </c>
      <c r="Z417" s="416">
        <v>0</v>
      </c>
      <c r="AA417" s="417">
        <f>$Z$417*$K$417</f>
        <v>0</v>
      </c>
      <c r="AR417" s="360" t="s">
        <v>2434</v>
      </c>
      <c r="AT417" s="360" t="s">
        <v>2429</v>
      </c>
      <c r="AU417" s="360" t="s">
        <v>2451</v>
      </c>
      <c r="AY417" s="353" t="s">
        <v>2428</v>
      </c>
      <c r="BE417" s="418">
        <f>IF($U$417="základní",$N$417,0)</f>
        <v>0</v>
      </c>
      <c r="BF417" s="418">
        <f>IF($U$417="snížená",$N$417,0)</f>
        <v>0</v>
      </c>
      <c r="BG417" s="418">
        <f>IF($U$417="zákl. přenesená",$N$417,0)</f>
        <v>0</v>
      </c>
      <c r="BH417" s="418">
        <f>IF($U$417="sníž. přenesená",$N$417,0)</f>
        <v>0</v>
      </c>
      <c r="BI417" s="418">
        <f>IF($U$417="nulová",$N$417,0)</f>
        <v>0</v>
      </c>
      <c r="BJ417" s="360" t="s">
        <v>2426</v>
      </c>
      <c r="BK417" s="418">
        <f>ROUND($L$417*$K$417,2)</f>
        <v>0</v>
      </c>
      <c r="BL417" s="360" t="s">
        <v>2434</v>
      </c>
      <c r="BM417" s="360" t="s">
        <v>3018</v>
      </c>
    </row>
    <row r="418" spans="2:47" s="353" customFormat="1" ht="16.5" customHeight="1">
      <c r="B418" s="354"/>
      <c r="F418" s="912" t="s">
        <v>3019</v>
      </c>
      <c r="G418" s="873"/>
      <c r="H418" s="873"/>
      <c r="I418" s="873"/>
      <c r="J418" s="873"/>
      <c r="K418" s="873"/>
      <c r="L418" s="873"/>
      <c r="M418" s="873"/>
      <c r="N418" s="873"/>
      <c r="O418" s="873"/>
      <c r="P418" s="873"/>
      <c r="Q418" s="873"/>
      <c r="R418" s="873"/>
      <c r="S418" s="354"/>
      <c r="T418" s="419"/>
      <c r="AA418" s="420"/>
      <c r="AT418" s="353" t="s">
        <v>2437</v>
      </c>
      <c r="AU418" s="353" t="s">
        <v>2451</v>
      </c>
    </row>
    <row r="419" spans="2:51" s="353" customFormat="1" ht="15.75" customHeight="1">
      <c r="B419" s="421"/>
      <c r="E419" s="422"/>
      <c r="F419" s="899" t="s">
        <v>3020</v>
      </c>
      <c r="G419" s="900"/>
      <c r="H419" s="900"/>
      <c r="I419" s="900"/>
      <c r="K419" s="424">
        <v>21.609</v>
      </c>
      <c r="S419" s="421"/>
      <c r="T419" s="425"/>
      <c r="AA419" s="426"/>
      <c r="AT419" s="422" t="s">
        <v>2439</v>
      </c>
      <c r="AU419" s="422" t="s">
        <v>2451</v>
      </c>
      <c r="AV419" s="422" t="s">
        <v>2336</v>
      </c>
      <c r="AW419" s="422" t="s">
        <v>2371</v>
      </c>
      <c r="AX419" s="422" t="s">
        <v>2426</v>
      </c>
      <c r="AY419" s="422" t="s">
        <v>2428</v>
      </c>
    </row>
    <row r="420" spans="2:65" s="353" customFormat="1" ht="27" customHeight="1">
      <c r="B420" s="354"/>
      <c r="C420" s="409" t="s">
        <v>3021</v>
      </c>
      <c r="D420" s="409" t="s">
        <v>2429</v>
      </c>
      <c r="E420" s="410" t="s">
        <v>3022</v>
      </c>
      <c r="F420" s="907" t="s">
        <v>3023</v>
      </c>
      <c r="G420" s="908"/>
      <c r="H420" s="908"/>
      <c r="I420" s="908"/>
      <c r="J420" s="412" t="s">
        <v>2770</v>
      </c>
      <c r="K420" s="413">
        <v>16</v>
      </c>
      <c r="L420" s="909">
        <v>0</v>
      </c>
      <c r="M420" s="908"/>
      <c r="N420" s="909">
        <f>ROUND($L$420*$K$420,2)</f>
        <v>0</v>
      </c>
      <c r="O420" s="908"/>
      <c r="P420" s="908"/>
      <c r="Q420" s="908"/>
      <c r="R420" s="411" t="s">
        <v>2433</v>
      </c>
      <c r="S420" s="354"/>
      <c r="T420" s="414"/>
      <c r="U420" s="415" t="s">
        <v>2358</v>
      </c>
      <c r="X420" s="416">
        <v>0.00048</v>
      </c>
      <c r="Y420" s="416">
        <f>$X$420*$K$420</f>
        <v>0.00768</v>
      </c>
      <c r="Z420" s="416">
        <v>0</v>
      </c>
      <c r="AA420" s="417">
        <f>$Z$420*$K$420</f>
        <v>0</v>
      </c>
      <c r="AR420" s="360" t="s">
        <v>2434</v>
      </c>
      <c r="AT420" s="360" t="s">
        <v>2429</v>
      </c>
      <c r="AU420" s="360" t="s">
        <v>2451</v>
      </c>
      <c r="AY420" s="353" t="s">
        <v>2428</v>
      </c>
      <c r="BE420" s="418">
        <f>IF($U$420="základní",$N$420,0)</f>
        <v>0</v>
      </c>
      <c r="BF420" s="418">
        <f>IF($U$420="snížená",$N$420,0)</f>
        <v>0</v>
      </c>
      <c r="BG420" s="418">
        <f>IF($U$420="zákl. přenesená",$N$420,0)</f>
        <v>0</v>
      </c>
      <c r="BH420" s="418">
        <f>IF($U$420="sníž. přenesená",$N$420,0)</f>
        <v>0</v>
      </c>
      <c r="BI420" s="418">
        <f>IF($U$420="nulová",$N$420,0)</f>
        <v>0</v>
      </c>
      <c r="BJ420" s="360" t="s">
        <v>2426</v>
      </c>
      <c r="BK420" s="418">
        <f>ROUND($L$420*$K$420,2)</f>
        <v>0</v>
      </c>
      <c r="BL420" s="360" t="s">
        <v>2434</v>
      </c>
      <c r="BM420" s="360" t="s">
        <v>3024</v>
      </c>
    </row>
    <row r="421" spans="2:47" s="353" customFormat="1" ht="16.5" customHeight="1">
      <c r="B421" s="354"/>
      <c r="F421" s="912" t="s">
        <v>3025</v>
      </c>
      <c r="G421" s="873"/>
      <c r="H421" s="873"/>
      <c r="I421" s="873"/>
      <c r="J421" s="873"/>
      <c r="K421" s="873"/>
      <c r="L421" s="873"/>
      <c r="M421" s="873"/>
      <c r="N421" s="873"/>
      <c r="O421" s="873"/>
      <c r="P421" s="873"/>
      <c r="Q421" s="873"/>
      <c r="R421" s="873"/>
      <c r="S421" s="354"/>
      <c r="T421" s="419"/>
      <c r="AA421" s="420"/>
      <c r="AT421" s="353" t="s">
        <v>2437</v>
      </c>
      <c r="AU421" s="353" t="s">
        <v>2451</v>
      </c>
    </row>
    <row r="422" spans="2:51" s="353" customFormat="1" ht="15.75" customHeight="1">
      <c r="B422" s="421"/>
      <c r="E422" s="422"/>
      <c r="F422" s="899" t="s">
        <v>3026</v>
      </c>
      <c r="G422" s="900"/>
      <c r="H422" s="900"/>
      <c r="I422" s="900"/>
      <c r="K422" s="424">
        <v>16</v>
      </c>
      <c r="S422" s="421"/>
      <c r="T422" s="425"/>
      <c r="AA422" s="426"/>
      <c r="AT422" s="422" t="s">
        <v>2439</v>
      </c>
      <c r="AU422" s="422" t="s">
        <v>2451</v>
      </c>
      <c r="AV422" s="422" t="s">
        <v>2336</v>
      </c>
      <c r="AW422" s="422" t="s">
        <v>2371</v>
      </c>
      <c r="AX422" s="422" t="s">
        <v>2426</v>
      </c>
      <c r="AY422" s="422" t="s">
        <v>2428</v>
      </c>
    </row>
    <row r="423" spans="2:65" s="353" customFormat="1" ht="27" customHeight="1">
      <c r="B423" s="354"/>
      <c r="C423" s="437" t="s">
        <v>3027</v>
      </c>
      <c r="D423" s="437" t="s">
        <v>2462</v>
      </c>
      <c r="E423" s="438" t="s">
        <v>3028</v>
      </c>
      <c r="F423" s="915" t="s">
        <v>3029</v>
      </c>
      <c r="G423" s="914"/>
      <c r="H423" s="914"/>
      <c r="I423" s="914"/>
      <c r="J423" s="439" t="s">
        <v>2770</v>
      </c>
      <c r="K423" s="440">
        <v>4</v>
      </c>
      <c r="L423" s="913">
        <v>0</v>
      </c>
      <c r="M423" s="914"/>
      <c r="N423" s="913">
        <f>ROUND($L$423*$K$423,2)</f>
        <v>0</v>
      </c>
      <c r="O423" s="908"/>
      <c r="P423" s="908"/>
      <c r="Q423" s="908"/>
      <c r="R423" s="411"/>
      <c r="S423" s="354"/>
      <c r="T423" s="414"/>
      <c r="U423" s="415" t="s">
        <v>2358</v>
      </c>
      <c r="X423" s="416">
        <v>0.01802</v>
      </c>
      <c r="Y423" s="416">
        <f>$X$423*$K$423</f>
        <v>0.07208</v>
      </c>
      <c r="Z423" s="416">
        <v>0</v>
      </c>
      <c r="AA423" s="417">
        <f>$Z$423*$K$423</f>
        <v>0</v>
      </c>
      <c r="AR423" s="360" t="s">
        <v>2465</v>
      </c>
      <c r="AT423" s="360" t="s">
        <v>2462</v>
      </c>
      <c r="AU423" s="360" t="s">
        <v>2451</v>
      </c>
      <c r="AY423" s="353" t="s">
        <v>2428</v>
      </c>
      <c r="BE423" s="418">
        <f>IF($U$423="základní",$N$423,0)</f>
        <v>0</v>
      </c>
      <c r="BF423" s="418">
        <f>IF($U$423="snížená",$N$423,0)</f>
        <v>0</v>
      </c>
      <c r="BG423" s="418">
        <f>IF($U$423="zákl. přenesená",$N$423,0)</f>
        <v>0</v>
      </c>
      <c r="BH423" s="418">
        <f>IF($U$423="sníž. přenesená",$N$423,0)</f>
        <v>0</v>
      </c>
      <c r="BI423" s="418">
        <f>IF($U$423="nulová",$N$423,0)</f>
        <v>0</v>
      </c>
      <c r="BJ423" s="360" t="s">
        <v>2426</v>
      </c>
      <c r="BK423" s="418">
        <f>ROUND($L$423*$K$423,2)</f>
        <v>0</v>
      </c>
      <c r="BL423" s="360" t="s">
        <v>2434</v>
      </c>
      <c r="BM423" s="360" t="s">
        <v>3030</v>
      </c>
    </row>
    <row r="424" spans="2:65" s="353" customFormat="1" ht="27" customHeight="1">
      <c r="B424" s="354"/>
      <c r="C424" s="439" t="s">
        <v>3031</v>
      </c>
      <c r="D424" s="439" t="s">
        <v>2462</v>
      </c>
      <c r="E424" s="438" t="s">
        <v>3032</v>
      </c>
      <c r="F424" s="915" t="s">
        <v>3033</v>
      </c>
      <c r="G424" s="914"/>
      <c r="H424" s="914"/>
      <c r="I424" s="914"/>
      <c r="J424" s="439" t="s">
        <v>2770</v>
      </c>
      <c r="K424" s="440">
        <v>9</v>
      </c>
      <c r="L424" s="913">
        <v>0</v>
      </c>
      <c r="M424" s="914"/>
      <c r="N424" s="913">
        <f>ROUND($L$424*$K$424,2)</f>
        <v>0</v>
      </c>
      <c r="O424" s="908"/>
      <c r="P424" s="908"/>
      <c r="Q424" s="908"/>
      <c r="R424" s="411"/>
      <c r="S424" s="354"/>
      <c r="T424" s="414"/>
      <c r="U424" s="415" t="s">
        <v>2358</v>
      </c>
      <c r="X424" s="416">
        <v>0.02188</v>
      </c>
      <c r="Y424" s="416">
        <f>$X$424*$K$424</f>
        <v>0.19692</v>
      </c>
      <c r="Z424" s="416">
        <v>0</v>
      </c>
      <c r="AA424" s="417">
        <f>$Z$424*$K$424</f>
        <v>0</v>
      </c>
      <c r="AR424" s="360" t="s">
        <v>2465</v>
      </c>
      <c r="AT424" s="360" t="s">
        <v>2462</v>
      </c>
      <c r="AU424" s="360" t="s">
        <v>2451</v>
      </c>
      <c r="AY424" s="360" t="s">
        <v>2428</v>
      </c>
      <c r="BE424" s="418">
        <f>IF($U$424="základní",$N$424,0)</f>
        <v>0</v>
      </c>
      <c r="BF424" s="418">
        <f>IF($U$424="snížená",$N$424,0)</f>
        <v>0</v>
      </c>
      <c r="BG424" s="418">
        <f>IF($U$424="zákl. přenesená",$N$424,0)</f>
        <v>0</v>
      </c>
      <c r="BH424" s="418">
        <f>IF($U$424="sníž. přenesená",$N$424,0)</f>
        <v>0</v>
      </c>
      <c r="BI424" s="418">
        <f>IF($U$424="nulová",$N$424,0)</f>
        <v>0</v>
      </c>
      <c r="BJ424" s="360" t="s">
        <v>2426</v>
      </c>
      <c r="BK424" s="418">
        <f>ROUND($L$424*$K$424,2)</f>
        <v>0</v>
      </c>
      <c r="BL424" s="360" t="s">
        <v>2434</v>
      </c>
      <c r="BM424" s="360" t="s">
        <v>3034</v>
      </c>
    </row>
    <row r="425" spans="2:65" s="353" customFormat="1" ht="27" customHeight="1">
      <c r="B425" s="354"/>
      <c r="C425" s="439" t="s">
        <v>3035</v>
      </c>
      <c r="D425" s="439" t="s">
        <v>2462</v>
      </c>
      <c r="E425" s="438" t="s">
        <v>3036</v>
      </c>
      <c r="F425" s="915" t="s">
        <v>3037</v>
      </c>
      <c r="G425" s="914"/>
      <c r="H425" s="914"/>
      <c r="I425" s="914"/>
      <c r="J425" s="439" t="s">
        <v>2770</v>
      </c>
      <c r="K425" s="440">
        <v>3</v>
      </c>
      <c r="L425" s="913">
        <v>0</v>
      </c>
      <c r="M425" s="914"/>
      <c r="N425" s="913">
        <f>ROUND($L$425*$K$425,2)</f>
        <v>0</v>
      </c>
      <c r="O425" s="908"/>
      <c r="P425" s="908"/>
      <c r="Q425" s="908"/>
      <c r="R425" s="411"/>
      <c r="S425" s="354"/>
      <c r="T425" s="414"/>
      <c r="U425" s="415" t="s">
        <v>2358</v>
      </c>
      <c r="X425" s="416">
        <v>0.02333</v>
      </c>
      <c r="Y425" s="416">
        <f>$X$425*$K$425</f>
        <v>0.06999</v>
      </c>
      <c r="Z425" s="416">
        <v>0</v>
      </c>
      <c r="AA425" s="417">
        <f>$Z$425*$K$425</f>
        <v>0</v>
      </c>
      <c r="AR425" s="360" t="s">
        <v>2465</v>
      </c>
      <c r="AT425" s="360" t="s">
        <v>2462</v>
      </c>
      <c r="AU425" s="360" t="s">
        <v>2451</v>
      </c>
      <c r="AY425" s="360" t="s">
        <v>2428</v>
      </c>
      <c r="BE425" s="418">
        <f>IF($U$425="základní",$N$425,0)</f>
        <v>0</v>
      </c>
      <c r="BF425" s="418">
        <f>IF($U$425="snížená",$N$425,0)</f>
        <v>0</v>
      </c>
      <c r="BG425" s="418">
        <f>IF($U$425="zákl. přenesená",$N$425,0)</f>
        <v>0</v>
      </c>
      <c r="BH425" s="418">
        <f>IF($U$425="sníž. přenesená",$N$425,0)</f>
        <v>0</v>
      </c>
      <c r="BI425" s="418">
        <f>IF($U$425="nulová",$N$425,0)</f>
        <v>0</v>
      </c>
      <c r="BJ425" s="360" t="s">
        <v>2426</v>
      </c>
      <c r="BK425" s="418">
        <f>ROUND($L$425*$K$425,2)</f>
        <v>0</v>
      </c>
      <c r="BL425" s="360" t="s">
        <v>2434</v>
      </c>
      <c r="BM425" s="360" t="s">
        <v>3038</v>
      </c>
    </row>
    <row r="426" spans="2:63" s="401" customFormat="1" ht="23.25" customHeight="1">
      <c r="B426" s="400"/>
      <c r="D426" s="408" t="s">
        <v>2378</v>
      </c>
      <c r="N426" s="911">
        <f>$BK$426</f>
        <v>0</v>
      </c>
      <c r="O426" s="904"/>
      <c r="P426" s="904"/>
      <c r="Q426" s="904"/>
      <c r="S426" s="400"/>
      <c r="T426" s="404"/>
      <c r="W426" s="405">
        <f>SUM($W$427:$W$438)</f>
        <v>0</v>
      </c>
      <c r="Y426" s="405">
        <f>SUM($Y$427:$Y$438)</f>
        <v>1.05167268</v>
      </c>
      <c r="AA426" s="406">
        <f>SUM($AA$427:$AA$438)</f>
        <v>0</v>
      </c>
      <c r="AR426" s="403" t="s">
        <v>2426</v>
      </c>
      <c r="AT426" s="403" t="s">
        <v>2425</v>
      </c>
      <c r="AU426" s="403" t="s">
        <v>2336</v>
      </c>
      <c r="AY426" s="403" t="s">
        <v>2428</v>
      </c>
      <c r="BK426" s="407">
        <f>SUM($BK$427:$BK$438)</f>
        <v>0</v>
      </c>
    </row>
    <row r="427" spans="2:65" s="353" customFormat="1" ht="27" customHeight="1">
      <c r="B427" s="354"/>
      <c r="C427" s="412" t="s">
        <v>3039</v>
      </c>
      <c r="D427" s="412" t="s">
        <v>2429</v>
      </c>
      <c r="E427" s="410" t="s">
        <v>3040</v>
      </c>
      <c r="F427" s="907" t="s">
        <v>3041</v>
      </c>
      <c r="G427" s="908"/>
      <c r="H427" s="908"/>
      <c r="I427" s="908"/>
      <c r="J427" s="412" t="s">
        <v>3779</v>
      </c>
      <c r="K427" s="413">
        <v>49.43</v>
      </c>
      <c r="L427" s="909">
        <v>0</v>
      </c>
      <c r="M427" s="908"/>
      <c r="N427" s="909">
        <f>ROUND($L$427*$K$427,2)</f>
        <v>0</v>
      </c>
      <c r="O427" s="908"/>
      <c r="P427" s="908"/>
      <c r="Q427" s="908"/>
      <c r="R427" s="411" t="s">
        <v>2433</v>
      </c>
      <c r="S427" s="354"/>
      <c r="T427" s="414"/>
      <c r="U427" s="415" t="s">
        <v>2358</v>
      </c>
      <c r="X427" s="416">
        <v>0.0014</v>
      </c>
      <c r="Y427" s="416">
        <f>$X$427*$K$427</f>
        <v>0.069202</v>
      </c>
      <c r="Z427" s="416">
        <v>0</v>
      </c>
      <c r="AA427" s="417">
        <f>$Z$427*$K$427</f>
        <v>0</v>
      </c>
      <c r="AR427" s="360" t="s">
        <v>2434</v>
      </c>
      <c r="AT427" s="360" t="s">
        <v>2429</v>
      </c>
      <c r="AU427" s="360" t="s">
        <v>2451</v>
      </c>
      <c r="AY427" s="360" t="s">
        <v>2428</v>
      </c>
      <c r="BE427" s="418">
        <f>IF($U$427="základní",$N$427,0)</f>
        <v>0</v>
      </c>
      <c r="BF427" s="418">
        <f>IF($U$427="snížená",$N$427,0)</f>
        <v>0</v>
      </c>
      <c r="BG427" s="418">
        <f>IF($U$427="zákl. přenesená",$N$427,0)</f>
        <v>0</v>
      </c>
      <c r="BH427" s="418">
        <f>IF($U$427="sníž. přenesená",$N$427,0)</f>
        <v>0</v>
      </c>
      <c r="BI427" s="418">
        <f>IF($U$427="nulová",$N$427,0)</f>
        <v>0</v>
      </c>
      <c r="BJ427" s="360" t="s">
        <v>2426</v>
      </c>
      <c r="BK427" s="418">
        <f>ROUND($L$427*$K$427,2)</f>
        <v>0</v>
      </c>
      <c r="BL427" s="360" t="s">
        <v>2434</v>
      </c>
      <c r="BM427" s="360" t="s">
        <v>3042</v>
      </c>
    </row>
    <row r="428" spans="2:47" s="353" customFormat="1" ht="16.5" customHeight="1">
      <c r="B428" s="354"/>
      <c r="F428" s="912" t="s">
        <v>3043</v>
      </c>
      <c r="G428" s="873"/>
      <c r="H428" s="873"/>
      <c r="I428" s="873"/>
      <c r="J428" s="873"/>
      <c r="K428" s="873"/>
      <c r="L428" s="873"/>
      <c r="M428" s="873"/>
      <c r="N428" s="873"/>
      <c r="O428" s="873"/>
      <c r="P428" s="873"/>
      <c r="Q428" s="873"/>
      <c r="R428" s="873"/>
      <c r="S428" s="354"/>
      <c r="T428" s="419"/>
      <c r="AA428" s="420"/>
      <c r="AT428" s="353" t="s">
        <v>2437</v>
      </c>
      <c r="AU428" s="353" t="s">
        <v>2451</v>
      </c>
    </row>
    <row r="429" spans="2:65" s="353" customFormat="1" ht="27" customHeight="1">
      <c r="B429" s="354"/>
      <c r="C429" s="409" t="s">
        <v>3044</v>
      </c>
      <c r="D429" s="409" t="s">
        <v>2429</v>
      </c>
      <c r="E429" s="410" t="s">
        <v>3045</v>
      </c>
      <c r="F429" s="907" t="s">
        <v>3046</v>
      </c>
      <c r="G429" s="908"/>
      <c r="H429" s="908"/>
      <c r="I429" s="908"/>
      <c r="J429" s="412" t="s">
        <v>3779</v>
      </c>
      <c r="K429" s="413">
        <v>49.43</v>
      </c>
      <c r="L429" s="909">
        <v>0</v>
      </c>
      <c r="M429" s="908"/>
      <c r="N429" s="909">
        <f>ROUND($L$429*$K$429,2)</f>
        <v>0</v>
      </c>
      <c r="O429" s="908"/>
      <c r="P429" s="908"/>
      <c r="Q429" s="908"/>
      <c r="R429" s="411" t="s">
        <v>2433</v>
      </c>
      <c r="S429" s="354"/>
      <c r="T429" s="414"/>
      <c r="U429" s="415" t="s">
        <v>2358</v>
      </c>
      <c r="X429" s="416">
        <v>0.00865</v>
      </c>
      <c r="Y429" s="416">
        <f>$X$429*$K$429</f>
        <v>0.4275695</v>
      </c>
      <c r="Z429" s="416">
        <v>0</v>
      </c>
      <c r="AA429" s="417">
        <f>$Z$429*$K$429</f>
        <v>0</v>
      </c>
      <c r="AR429" s="360" t="s">
        <v>2434</v>
      </c>
      <c r="AT429" s="360" t="s">
        <v>2429</v>
      </c>
      <c r="AU429" s="360" t="s">
        <v>2451</v>
      </c>
      <c r="AY429" s="353" t="s">
        <v>2428</v>
      </c>
      <c r="BE429" s="418">
        <f>IF($U$429="základní",$N$429,0)</f>
        <v>0</v>
      </c>
      <c r="BF429" s="418">
        <f>IF($U$429="snížená",$N$429,0)</f>
        <v>0</v>
      </c>
      <c r="BG429" s="418">
        <f>IF($U$429="zákl. přenesená",$N$429,0)</f>
        <v>0</v>
      </c>
      <c r="BH429" s="418">
        <f>IF($U$429="sníž. přenesená",$N$429,0)</f>
        <v>0</v>
      </c>
      <c r="BI429" s="418">
        <f>IF($U$429="nulová",$N$429,0)</f>
        <v>0</v>
      </c>
      <c r="BJ429" s="360" t="s">
        <v>2426</v>
      </c>
      <c r="BK429" s="418">
        <f>ROUND($L$429*$K$429,2)</f>
        <v>0</v>
      </c>
      <c r="BL429" s="360" t="s">
        <v>2434</v>
      </c>
      <c r="BM429" s="360" t="s">
        <v>3047</v>
      </c>
    </row>
    <row r="430" spans="2:47" s="353" customFormat="1" ht="16.5" customHeight="1">
      <c r="B430" s="354"/>
      <c r="F430" s="912" t="s">
        <v>3048</v>
      </c>
      <c r="G430" s="873"/>
      <c r="H430" s="873"/>
      <c r="I430" s="873"/>
      <c r="J430" s="873"/>
      <c r="K430" s="873"/>
      <c r="L430" s="873"/>
      <c r="M430" s="873"/>
      <c r="N430" s="873"/>
      <c r="O430" s="873"/>
      <c r="P430" s="873"/>
      <c r="Q430" s="873"/>
      <c r="R430" s="873"/>
      <c r="S430" s="354"/>
      <c r="T430" s="419"/>
      <c r="AA430" s="420"/>
      <c r="AT430" s="353" t="s">
        <v>2437</v>
      </c>
      <c r="AU430" s="353" t="s">
        <v>2451</v>
      </c>
    </row>
    <row r="431" spans="2:51" s="353" customFormat="1" ht="15.75" customHeight="1">
      <c r="B431" s="421"/>
      <c r="E431" s="422"/>
      <c r="F431" s="899" t="s">
        <v>3049</v>
      </c>
      <c r="G431" s="900"/>
      <c r="H431" s="900"/>
      <c r="I431" s="900"/>
      <c r="K431" s="424">
        <v>49.43</v>
      </c>
      <c r="S431" s="421"/>
      <c r="T431" s="425"/>
      <c r="AA431" s="426"/>
      <c r="AT431" s="422" t="s">
        <v>2439</v>
      </c>
      <c r="AU431" s="422" t="s">
        <v>2451</v>
      </c>
      <c r="AV431" s="422" t="s">
        <v>2336</v>
      </c>
      <c r="AW431" s="422" t="s">
        <v>2371</v>
      </c>
      <c r="AX431" s="422" t="s">
        <v>2427</v>
      </c>
      <c r="AY431" s="422" t="s">
        <v>2428</v>
      </c>
    </row>
    <row r="432" spans="2:65" s="353" customFormat="1" ht="27" customHeight="1">
      <c r="B432" s="354"/>
      <c r="C432" s="437" t="s">
        <v>3050</v>
      </c>
      <c r="D432" s="437" t="s">
        <v>2462</v>
      </c>
      <c r="E432" s="438" t="s">
        <v>3051</v>
      </c>
      <c r="F432" s="915" t="s">
        <v>3052</v>
      </c>
      <c r="G432" s="914"/>
      <c r="H432" s="914"/>
      <c r="I432" s="914"/>
      <c r="J432" s="439" t="s">
        <v>3779</v>
      </c>
      <c r="K432" s="440">
        <v>59.316</v>
      </c>
      <c r="L432" s="913">
        <v>0</v>
      </c>
      <c r="M432" s="914"/>
      <c r="N432" s="913">
        <f>ROUND($L$432*$K$432,2)</f>
        <v>0</v>
      </c>
      <c r="O432" s="908"/>
      <c r="P432" s="908"/>
      <c r="Q432" s="908"/>
      <c r="R432" s="411"/>
      <c r="S432" s="354"/>
      <c r="T432" s="414"/>
      <c r="U432" s="415" t="s">
        <v>2358</v>
      </c>
      <c r="X432" s="416">
        <v>0.00238</v>
      </c>
      <c r="Y432" s="416">
        <f>$X$432*$K$432</f>
        <v>0.14117208</v>
      </c>
      <c r="Z432" s="416">
        <v>0</v>
      </c>
      <c r="AA432" s="417">
        <f>$Z$432*$K$432</f>
        <v>0</v>
      </c>
      <c r="AR432" s="360" t="s">
        <v>2465</v>
      </c>
      <c r="AT432" s="360" t="s">
        <v>2462</v>
      </c>
      <c r="AU432" s="360" t="s">
        <v>2451</v>
      </c>
      <c r="AY432" s="353" t="s">
        <v>2428</v>
      </c>
      <c r="BE432" s="418">
        <f>IF($U$432="základní",$N$432,0)</f>
        <v>0</v>
      </c>
      <c r="BF432" s="418">
        <f>IF($U$432="snížená",$N$432,0)</f>
        <v>0</v>
      </c>
      <c r="BG432" s="418">
        <f>IF($U$432="zákl. přenesená",$N$432,0)</f>
        <v>0</v>
      </c>
      <c r="BH432" s="418">
        <f>IF($U$432="sníž. přenesená",$N$432,0)</f>
        <v>0</v>
      </c>
      <c r="BI432" s="418">
        <f>IF($U$432="nulová",$N$432,0)</f>
        <v>0</v>
      </c>
      <c r="BJ432" s="360" t="s">
        <v>2426</v>
      </c>
      <c r="BK432" s="418">
        <f>ROUND($L$432*$K$432,2)</f>
        <v>0</v>
      </c>
      <c r="BL432" s="360" t="s">
        <v>2434</v>
      </c>
      <c r="BM432" s="360" t="s">
        <v>3053</v>
      </c>
    </row>
    <row r="433" spans="2:47" s="353" customFormat="1" ht="16.5" customHeight="1">
      <c r="B433" s="354"/>
      <c r="F433" s="912" t="s">
        <v>3054</v>
      </c>
      <c r="G433" s="873"/>
      <c r="H433" s="873"/>
      <c r="I433" s="873"/>
      <c r="J433" s="873"/>
      <c r="K433" s="873"/>
      <c r="L433" s="873"/>
      <c r="M433" s="873"/>
      <c r="N433" s="873"/>
      <c r="O433" s="873"/>
      <c r="P433" s="873"/>
      <c r="Q433" s="873"/>
      <c r="R433" s="873"/>
      <c r="S433" s="354"/>
      <c r="T433" s="419"/>
      <c r="AA433" s="420"/>
      <c r="AT433" s="353" t="s">
        <v>2437</v>
      </c>
      <c r="AU433" s="353" t="s">
        <v>2451</v>
      </c>
    </row>
    <row r="434" spans="2:51" s="353" customFormat="1" ht="15.75" customHeight="1">
      <c r="B434" s="421"/>
      <c r="E434" s="422"/>
      <c r="F434" s="899" t="s">
        <v>3055</v>
      </c>
      <c r="G434" s="900"/>
      <c r="H434" s="900"/>
      <c r="I434" s="900"/>
      <c r="K434" s="424">
        <v>59.316</v>
      </c>
      <c r="S434" s="421"/>
      <c r="T434" s="425"/>
      <c r="AA434" s="426"/>
      <c r="AT434" s="422" t="s">
        <v>2439</v>
      </c>
      <c r="AU434" s="422" t="s">
        <v>2451</v>
      </c>
      <c r="AV434" s="422" t="s">
        <v>2336</v>
      </c>
      <c r="AW434" s="422" t="s">
        <v>2371</v>
      </c>
      <c r="AX434" s="422" t="s">
        <v>2426</v>
      </c>
      <c r="AY434" s="422" t="s">
        <v>2428</v>
      </c>
    </row>
    <row r="435" spans="2:65" s="353" customFormat="1" ht="27" customHeight="1">
      <c r="B435" s="354"/>
      <c r="C435" s="409" t="s">
        <v>3056</v>
      </c>
      <c r="D435" s="409" t="s">
        <v>2429</v>
      </c>
      <c r="E435" s="410" t="s">
        <v>3057</v>
      </c>
      <c r="F435" s="907" t="s">
        <v>3058</v>
      </c>
      <c r="G435" s="908"/>
      <c r="H435" s="908"/>
      <c r="I435" s="908"/>
      <c r="J435" s="412" t="s">
        <v>3779</v>
      </c>
      <c r="K435" s="413">
        <v>49.43</v>
      </c>
      <c r="L435" s="909">
        <v>0</v>
      </c>
      <c r="M435" s="908"/>
      <c r="N435" s="909">
        <f>ROUND($L$435*$K$435,2)</f>
        <v>0</v>
      </c>
      <c r="O435" s="908"/>
      <c r="P435" s="908"/>
      <c r="Q435" s="908"/>
      <c r="R435" s="411" t="s">
        <v>2433</v>
      </c>
      <c r="S435" s="354"/>
      <c r="T435" s="414"/>
      <c r="U435" s="415" t="s">
        <v>2358</v>
      </c>
      <c r="X435" s="416">
        <v>0.00489</v>
      </c>
      <c r="Y435" s="416">
        <f>$X$435*$K$435</f>
        <v>0.2417127</v>
      </c>
      <c r="Z435" s="416">
        <v>0</v>
      </c>
      <c r="AA435" s="417">
        <f>$Z$435*$K$435</f>
        <v>0</v>
      </c>
      <c r="AR435" s="360" t="s">
        <v>2434</v>
      </c>
      <c r="AT435" s="360" t="s">
        <v>2429</v>
      </c>
      <c r="AU435" s="360" t="s">
        <v>2451</v>
      </c>
      <c r="AY435" s="353" t="s">
        <v>2428</v>
      </c>
      <c r="BE435" s="418">
        <f>IF($U$435="základní",$N$435,0)</f>
        <v>0</v>
      </c>
      <c r="BF435" s="418">
        <f>IF($U$435="snížená",$N$435,0)</f>
        <v>0</v>
      </c>
      <c r="BG435" s="418">
        <f>IF($U$435="zákl. přenesená",$N$435,0)</f>
        <v>0</v>
      </c>
      <c r="BH435" s="418">
        <f>IF($U$435="sníž. přenesená",$N$435,0)</f>
        <v>0</v>
      </c>
      <c r="BI435" s="418">
        <f>IF($U$435="nulová",$N$435,0)</f>
        <v>0</v>
      </c>
      <c r="BJ435" s="360" t="s">
        <v>2426</v>
      </c>
      <c r="BK435" s="418">
        <f>ROUND($L$435*$K$435,2)</f>
        <v>0</v>
      </c>
      <c r="BL435" s="360" t="s">
        <v>2434</v>
      </c>
      <c r="BM435" s="360" t="s">
        <v>3059</v>
      </c>
    </row>
    <row r="436" spans="2:47" s="353" customFormat="1" ht="16.5" customHeight="1">
      <c r="B436" s="354"/>
      <c r="F436" s="912" t="s">
        <v>3060</v>
      </c>
      <c r="G436" s="873"/>
      <c r="H436" s="873"/>
      <c r="I436" s="873"/>
      <c r="J436" s="873"/>
      <c r="K436" s="873"/>
      <c r="L436" s="873"/>
      <c r="M436" s="873"/>
      <c r="N436" s="873"/>
      <c r="O436" s="873"/>
      <c r="P436" s="873"/>
      <c r="Q436" s="873"/>
      <c r="R436" s="873"/>
      <c r="S436" s="354"/>
      <c r="T436" s="419"/>
      <c r="AA436" s="420"/>
      <c r="AT436" s="353" t="s">
        <v>2437</v>
      </c>
      <c r="AU436" s="353" t="s">
        <v>2451</v>
      </c>
    </row>
    <row r="437" spans="2:65" s="353" customFormat="1" ht="27" customHeight="1">
      <c r="B437" s="354"/>
      <c r="C437" s="409" t="s">
        <v>3061</v>
      </c>
      <c r="D437" s="409" t="s">
        <v>2429</v>
      </c>
      <c r="E437" s="410" t="s">
        <v>3062</v>
      </c>
      <c r="F437" s="907" t="s">
        <v>3063</v>
      </c>
      <c r="G437" s="908"/>
      <c r="H437" s="908"/>
      <c r="I437" s="908"/>
      <c r="J437" s="412" t="s">
        <v>3779</v>
      </c>
      <c r="K437" s="413">
        <v>49.43</v>
      </c>
      <c r="L437" s="909">
        <v>0</v>
      </c>
      <c r="M437" s="908"/>
      <c r="N437" s="909">
        <f>ROUND($L$437*$K$437,2)</f>
        <v>0</v>
      </c>
      <c r="O437" s="908"/>
      <c r="P437" s="908"/>
      <c r="Q437" s="908"/>
      <c r="R437" s="411" t="s">
        <v>2433</v>
      </c>
      <c r="S437" s="354"/>
      <c r="T437" s="414"/>
      <c r="U437" s="415" t="s">
        <v>2358</v>
      </c>
      <c r="X437" s="416">
        <v>0.00348</v>
      </c>
      <c r="Y437" s="416">
        <f>$X$437*$K$437</f>
        <v>0.1720164</v>
      </c>
      <c r="Z437" s="416">
        <v>0</v>
      </c>
      <c r="AA437" s="417">
        <f>$Z$437*$K$437</f>
        <v>0</v>
      </c>
      <c r="AR437" s="360" t="s">
        <v>2434</v>
      </c>
      <c r="AT437" s="360" t="s">
        <v>2429</v>
      </c>
      <c r="AU437" s="360" t="s">
        <v>2451</v>
      </c>
      <c r="AY437" s="353" t="s">
        <v>2428</v>
      </c>
      <c r="BE437" s="418">
        <f>IF($U$437="základní",$N$437,0)</f>
        <v>0</v>
      </c>
      <c r="BF437" s="418">
        <f>IF($U$437="snížená",$N$437,0)</f>
        <v>0</v>
      </c>
      <c r="BG437" s="418">
        <f>IF($U$437="zákl. přenesená",$N$437,0)</f>
        <v>0</v>
      </c>
      <c r="BH437" s="418">
        <f>IF($U$437="sníž. přenesená",$N$437,0)</f>
        <v>0</v>
      </c>
      <c r="BI437" s="418">
        <f>IF($U$437="nulová",$N$437,0)</f>
        <v>0</v>
      </c>
      <c r="BJ437" s="360" t="s">
        <v>2426</v>
      </c>
      <c r="BK437" s="418">
        <f>ROUND($L$437*$K$437,2)</f>
        <v>0</v>
      </c>
      <c r="BL437" s="360" t="s">
        <v>2434</v>
      </c>
      <c r="BM437" s="360" t="s">
        <v>3064</v>
      </c>
    </row>
    <row r="438" spans="2:47" s="353" customFormat="1" ht="16.5" customHeight="1">
      <c r="B438" s="354"/>
      <c r="F438" s="912" t="s">
        <v>3065</v>
      </c>
      <c r="G438" s="873"/>
      <c r="H438" s="873"/>
      <c r="I438" s="873"/>
      <c r="J438" s="873"/>
      <c r="K438" s="873"/>
      <c r="L438" s="873"/>
      <c r="M438" s="873"/>
      <c r="N438" s="873"/>
      <c r="O438" s="873"/>
      <c r="P438" s="873"/>
      <c r="Q438" s="873"/>
      <c r="R438" s="873"/>
      <c r="S438" s="354"/>
      <c r="T438" s="419"/>
      <c r="AA438" s="420"/>
      <c r="AT438" s="353" t="s">
        <v>2437</v>
      </c>
      <c r="AU438" s="353" t="s">
        <v>2451</v>
      </c>
    </row>
    <row r="439" spans="2:63" s="401" customFormat="1" ht="23.25" customHeight="1">
      <c r="B439" s="400"/>
      <c r="D439" s="408" t="s">
        <v>2379</v>
      </c>
      <c r="N439" s="911">
        <f>$BK$439</f>
        <v>0</v>
      </c>
      <c r="O439" s="904"/>
      <c r="P439" s="904"/>
      <c r="Q439" s="904"/>
      <c r="S439" s="400"/>
      <c r="T439" s="404"/>
      <c r="W439" s="405">
        <f>SUM($W$440:$W$500)</f>
        <v>0</v>
      </c>
      <c r="Y439" s="405">
        <f>SUM($Y$440:$Y$500)</f>
        <v>34.53656669</v>
      </c>
      <c r="AA439" s="406">
        <f>SUM($AA$440:$AA$500)</f>
        <v>0</v>
      </c>
      <c r="AR439" s="403" t="s">
        <v>2426</v>
      </c>
      <c r="AT439" s="403" t="s">
        <v>2425</v>
      </c>
      <c r="AU439" s="403" t="s">
        <v>2336</v>
      </c>
      <c r="AY439" s="403" t="s">
        <v>2428</v>
      </c>
      <c r="BK439" s="407">
        <f>SUM($BK$440:$BK$500)</f>
        <v>0</v>
      </c>
    </row>
    <row r="440" spans="2:65" s="353" customFormat="1" ht="27" customHeight="1">
      <c r="B440" s="354"/>
      <c r="C440" s="409" t="s">
        <v>3066</v>
      </c>
      <c r="D440" s="409" t="s">
        <v>2429</v>
      </c>
      <c r="E440" s="410" t="s">
        <v>3067</v>
      </c>
      <c r="F440" s="907" t="s">
        <v>3068</v>
      </c>
      <c r="G440" s="908"/>
      <c r="H440" s="908"/>
      <c r="I440" s="908"/>
      <c r="J440" s="412" t="s">
        <v>3779</v>
      </c>
      <c r="K440" s="413">
        <v>621.082</v>
      </c>
      <c r="L440" s="909">
        <v>0</v>
      </c>
      <c r="M440" s="908"/>
      <c r="N440" s="909">
        <f>ROUND($L$440*$K$440,2)</f>
        <v>0</v>
      </c>
      <c r="O440" s="908"/>
      <c r="P440" s="908"/>
      <c r="Q440" s="908"/>
      <c r="R440" s="411" t="s">
        <v>2433</v>
      </c>
      <c r="S440" s="354"/>
      <c r="T440" s="414"/>
      <c r="U440" s="415" t="s">
        <v>2358</v>
      </c>
      <c r="X440" s="416">
        <v>0.00168</v>
      </c>
      <c r="Y440" s="416">
        <f>$X$440*$K$440</f>
        <v>1.04341776</v>
      </c>
      <c r="Z440" s="416">
        <v>0</v>
      </c>
      <c r="AA440" s="417">
        <f>$Z$440*$K$440</f>
        <v>0</v>
      </c>
      <c r="AR440" s="360" t="s">
        <v>2434</v>
      </c>
      <c r="AT440" s="360" t="s">
        <v>2429</v>
      </c>
      <c r="AU440" s="360" t="s">
        <v>2451</v>
      </c>
      <c r="AY440" s="353" t="s">
        <v>2428</v>
      </c>
      <c r="BE440" s="418">
        <f>IF($U$440="základní",$N$440,0)</f>
        <v>0</v>
      </c>
      <c r="BF440" s="418">
        <f>IF($U$440="snížená",$N$440,0)</f>
        <v>0</v>
      </c>
      <c r="BG440" s="418">
        <f>IF($U$440="zákl. přenesená",$N$440,0)</f>
        <v>0</v>
      </c>
      <c r="BH440" s="418">
        <f>IF($U$440="sníž. přenesená",$N$440,0)</f>
        <v>0</v>
      </c>
      <c r="BI440" s="418">
        <f>IF($U$440="nulová",$N$440,0)</f>
        <v>0</v>
      </c>
      <c r="BJ440" s="360" t="s">
        <v>2426</v>
      </c>
      <c r="BK440" s="418">
        <f>ROUND($L$440*$K$440,2)</f>
        <v>0</v>
      </c>
      <c r="BL440" s="360" t="s">
        <v>2434</v>
      </c>
      <c r="BM440" s="360" t="s">
        <v>3069</v>
      </c>
    </row>
    <row r="441" spans="2:47" s="353" customFormat="1" ht="16.5" customHeight="1">
      <c r="B441" s="354"/>
      <c r="F441" s="912" t="s">
        <v>3070</v>
      </c>
      <c r="G441" s="873"/>
      <c r="H441" s="873"/>
      <c r="I441" s="873"/>
      <c r="J441" s="873"/>
      <c r="K441" s="873"/>
      <c r="L441" s="873"/>
      <c r="M441" s="873"/>
      <c r="N441" s="873"/>
      <c r="O441" s="873"/>
      <c r="P441" s="873"/>
      <c r="Q441" s="873"/>
      <c r="R441" s="873"/>
      <c r="S441" s="354"/>
      <c r="T441" s="419"/>
      <c r="AA441" s="420"/>
      <c r="AT441" s="353" t="s">
        <v>2437</v>
      </c>
      <c r="AU441" s="353" t="s">
        <v>2451</v>
      </c>
    </row>
    <row r="442" spans="2:51" s="353" customFormat="1" ht="15.75" customHeight="1">
      <c r="B442" s="427"/>
      <c r="E442" s="428"/>
      <c r="F442" s="905" t="s">
        <v>3071</v>
      </c>
      <c r="G442" s="906"/>
      <c r="H442" s="906"/>
      <c r="I442" s="906"/>
      <c r="K442" s="428"/>
      <c r="S442" s="427"/>
      <c r="T442" s="430"/>
      <c r="AA442" s="431"/>
      <c r="AT442" s="428" t="s">
        <v>2439</v>
      </c>
      <c r="AU442" s="428" t="s">
        <v>2451</v>
      </c>
      <c r="AV442" s="428" t="s">
        <v>2426</v>
      </c>
      <c r="AW442" s="428" t="s">
        <v>2371</v>
      </c>
      <c r="AX442" s="428" t="s">
        <v>2427</v>
      </c>
      <c r="AY442" s="428" t="s">
        <v>2428</v>
      </c>
    </row>
    <row r="443" spans="2:51" s="353" customFormat="1" ht="39" customHeight="1">
      <c r="B443" s="421"/>
      <c r="E443" s="422"/>
      <c r="F443" s="899" t="s">
        <v>3072</v>
      </c>
      <c r="G443" s="900"/>
      <c r="H443" s="900"/>
      <c r="I443" s="900"/>
      <c r="K443" s="424">
        <v>210.952</v>
      </c>
      <c r="S443" s="421"/>
      <c r="T443" s="425"/>
      <c r="AA443" s="426"/>
      <c r="AT443" s="422" t="s">
        <v>2439</v>
      </c>
      <c r="AU443" s="422" t="s">
        <v>2451</v>
      </c>
      <c r="AV443" s="422" t="s">
        <v>2336</v>
      </c>
      <c r="AW443" s="422" t="s">
        <v>2371</v>
      </c>
      <c r="AX443" s="422" t="s">
        <v>2427</v>
      </c>
      <c r="AY443" s="422" t="s">
        <v>2428</v>
      </c>
    </row>
    <row r="444" spans="2:51" s="353" customFormat="1" ht="15.75" customHeight="1">
      <c r="B444" s="427"/>
      <c r="E444" s="428"/>
      <c r="F444" s="905" t="s">
        <v>3073</v>
      </c>
      <c r="G444" s="906"/>
      <c r="H444" s="906"/>
      <c r="I444" s="906"/>
      <c r="K444" s="428"/>
      <c r="S444" s="427"/>
      <c r="T444" s="430"/>
      <c r="AA444" s="431"/>
      <c r="AT444" s="428" t="s">
        <v>2439</v>
      </c>
      <c r="AU444" s="428" t="s">
        <v>2451</v>
      </c>
      <c r="AV444" s="428" t="s">
        <v>2426</v>
      </c>
      <c r="AW444" s="428" t="s">
        <v>2371</v>
      </c>
      <c r="AX444" s="428" t="s">
        <v>2427</v>
      </c>
      <c r="AY444" s="428" t="s">
        <v>2428</v>
      </c>
    </row>
    <row r="445" spans="2:51" s="353" customFormat="1" ht="15.75" customHeight="1">
      <c r="B445" s="421"/>
      <c r="E445" s="422"/>
      <c r="F445" s="899" t="s">
        <v>3074</v>
      </c>
      <c r="G445" s="900"/>
      <c r="H445" s="900"/>
      <c r="I445" s="900"/>
      <c r="K445" s="424">
        <v>136.71</v>
      </c>
      <c r="S445" s="421"/>
      <c r="T445" s="425"/>
      <c r="AA445" s="426"/>
      <c r="AT445" s="422" t="s">
        <v>2439</v>
      </c>
      <c r="AU445" s="422" t="s">
        <v>2451</v>
      </c>
      <c r="AV445" s="422" t="s">
        <v>2336</v>
      </c>
      <c r="AW445" s="422" t="s">
        <v>2371</v>
      </c>
      <c r="AX445" s="422" t="s">
        <v>2427</v>
      </c>
      <c r="AY445" s="422" t="s">
        <v>2428</v>
      </c>
    </row>
    <row r="446" spans="2:51" s="353" customFormat="1" ht="15.75" customHeight="1">
      <c r="B446" s="427"/>
      <c r="E446" s="428"/>
      <c r="F446" s="905" t="s">
        <v>3075</v>
      </c>
      <c r="G446" s="906"/>
      <c r="H446" s="906"/>
      <c r="I446" s="906"/>
      <c r="K446" s="428"/>
      <c r="S446" s="427"/>
      <c r="T446" s="430"/>
      <c r="AA446" s="431"/>
      <c r="AT446" s="428" t="s">
        <v>2439</v>
      </c>
      <c r="AU446" s="428" t="s">
        <v>2451</v>
      </c>
      <c r="AV446" s="428" t="s">
        <v>2426</v>
      </c>
      <c r="AW446" s="428" t="s">
        <v>2371</v>
      </c>
      <c r="AX446" s="428" t="s">
        <v>2427</v>
      </c>
      <c r="AY446" s="428" t="s">
        <v>2428</v>
      </c>
    </row>
    <row r="447" spans="2:51" s="353" customFormat="1" ht="15.75" customHeight="1">
      <c r="B447" s="421"/>
      <c r="E447" s="422"/>
      <c r="F447" s="899" t="s">
        <v>3074</v>
      </c>
      <c r="G447" s="900"/>
      <c r="H447" s="900"/>
      <c r="I447" s="900"/>
      <c r="K447" s="424">
        <v>136.71</v>
      </c>
      <c r="S447" s="421"/>
      <c r="T447" s="425"/>
      <c r="AA447" s="426"/>
      <c r="AT447" s="422" t="s">
        <v>2439</v>
      </c>
      <c r="AU447" s="422" t="s">
        <v>2451</v>
      </c>
      <c r="AV447" s="422" t="s">
        <v>2336</v>
      </c>
      <c r="AW447" s="422" t="s">
        <v>2371</v>
      </c>
      <c r="AX447" s="422" t="s">
        <v>2427</v>
      </c>
      <c r="AY447" s="422" t="s">
        <v>2428</v>
      </c>
    </row>
    <row r="448" spans="2:51" s="353" customFormat="1" ht="15.75" customHeight="1">
      <c r="B448" s="427"/>
      <c r="E448" s="428"/>
      <c r="F448" s="905" t="s">
        <v>3076</v>
      </c>
      <c r="G448" s="906"/>
      <c r="H448" s="906"/>
      <c r="I448" s="906"/>
      <c r="K448" s="428"/>
      <c r="S448" s="427"/>
      <c r="T448" s="430"/>
      <c r="AA448" s="431"/>
      <c r="AT448" s="428" t="s">
        <v>2439</v>
      </c>
      <c r="AU448" s="428" t="s">
        <v>2451</v>
      </c>
      <c r="AV448" s="428" t="s">
        <v>2426</v>
      </c>
      <c r="AW448" s="428" t="s">
        <v>2371</v>
      </c>
      <c r="AX448" s="428" t="s">
        <v>2427</v>
      </c>
      <c r="AY448" s="428" t="s">
        <v>2428</v>
      </c>
    </row>
    <row r="449" spans="2:51" s="353" customFormat="1" ht="15.75" customHeight="1">
      <c r="B449" s="421"/>
      <c r="E449" s="422"/>
      <c r="F449" s="899" t="s">
        <v>3074</v>
      </c>
      <c r="G449" s="900"/>
      <c r="H449" s="900"/>
      <c r="I449" s="900"/>
      <c r="K449" s="424">
        <v>136.71</v>
      </c>
      <c r="S449" s="421"/>
      <c r="T449" s="425"/>
      <c r="AA449" s="426"/>
      <c r="AT449" s="422" t="s">
        <v>2439</v>
      </c>
      <c r="AU449" s="422" t="s">
        <v>2451</v>
      </c>
      <c r="AV449" s="422" t="s">
        <v>2336</v>
      </c>
      <c r="AW449" s="422" t="s">
        <v>2371</v>
      </c>
      <c r="AX449" s="422" t="s">
        <v>2427</v>
      </c>
      <c r="AY449" s="422" t="s">
        <v>2428</v>
      </c>
    </row>
    <row r="450" spans="2:51" s="353" customFormat="1" ht="15.75" customHeight="1">
      <c r="B450" s="432"/>
      <c r="E450" s="433"/>
      <c r="F450" s="901" t="s">
        <v>2450</v>
      </c>
      <c r="G450" s="902"/>
      <c r="H450" s="902"/>
      <c r="I450" s="902"/>
      <c r="K450" s="434">
        <v>621.082</v>
      </c>
      <c r="S450" s="432"/>
      <c r="T450" s="435"/>
      <c r="AA450" s="436"/>
      <c r="AT450" s="433" t="s">
        <v>2439</v>
      </c>
      <c r="AU450" s="433" t="s">
        <v>2451</v>
      </c>
      <c r="AV450" s="433" t="s">
        <v>2434</v>
      </c>
      <c r="AW450" s="433" t="s">
        <v>2371</v>
      </c>
      <c r="AX450" s="433" t="s">
        <v>2426</v>
      </c>
      <c r="AY450" s="433" t="s">
        <v>2428</v>
      </c>
    </row>
    <row r="451" spans="2:65" s="353" customFormat="1" ht="27" customHeight="1">
      <c r="B451" s="354"/>
      <c r="C451" s="409" t="s">
        <v>3077</v>
      </c>
      <c r="D451" s="409" t="s">
        <v>2429</v>
      </c>
      <c r="E451" s="410" t="s">
        <v>3078</v>
      </c>
      <c r="F451" s="907" t="s">
        <v>3079</v>
      </c>
      <c r="G451" s="908"/>
      <c r="H451" s="908"/>
      <c r="I451" s="908"/>
      <c r="J451" s="412" t="s">
        <v>3779</v>
      </c>
      <c r="K451" s="413">
        <v>621.082</v>
      </c>
      <c r="L451" s="909">
        <v>0</v>
      </c>
      <c r="M451" s="908"/>
      <c r="N451" s="909">
        <f>ROUND($L$451*$K$451,2)</f>
        <v>0</v>
      </c>
      <c r="O451" s="908"/>
      <c r="P451" s="908"/>
      <c r="Q451" s="908"/>
      <c r="R451" s="411" t="s">
        <v>2433</v>
      </c>
      <c r="S451" s="354"/>
      <c r="T451" s="414"/>
      <c r="U451" s="415" t="s">
        <v>2358</v>
      </c>
      <c r="X451" s="416">
        <v>0.00489</v>
      </c>
      <c r="Y451" s="416">
        <f>$X$451*$K$451</f>
        <v>3.0370909800000003</v>
      </c>
      <c r="Z451" s="416">
        <v>0</v>
      </c>
      <c r="AA451" s="417">
        <f>$Z$451*$K$451</f>
        <v>0</v>
      </c>
      <c r="AR451" s="360" t="s">
        <v>2434</v>
      </c>
      <c r="AT451" s="360" t="s">
        <v>2429</v>
      </c>
      <c r="AU451" s="360" t="s">
        <v>2451</v>
      </c>
      <c r="AY451" s="353" t="s">
        <v>2428</v>
      </c>
      <c r="BE451" s="418">
        <f>IF($U$451="základní",$N$451,0)</f>
        <v>0</v>
      </c>
      <c r="BF451" s="418">
        <f>IF($U$451="snížená",$N$451,0)</f>
        <v>0</v>
      </c>
      <c r="BG451" s="418">
        <f>IF($U$451="zákl. přenesená",$N$451,0)</f>
        <v>0</v>
      </c>
      <c r="BH451" s="418">
        <f>IF($U$451="sníž. přenesená",$N$451,0)</f>
        <v>0</v>
      </c>
      <c r="BI451" s="418">
        <f>IF($U$451="nulová",$N$451,0)</f>
        <v>0</v>
      </c>
      <c r="BJ451" s="360" t="s">
        <v>2426</v>
      </c>
      <c r="BK451" s="418">
        <f>ROUND($L$451*$K$451,2)</f>
        <v>0</v>
      </c>
      <c r="BL451" s="360" t="s">
        <v>2434</v>
      </c>
      <c r="BM451" s="360" t="s">
        <v>3080</v>
      </c>
    </row>
    <row r="452" spans="2:47" s="353" customFormat="1" ht="16.5" customHeight="1">
      <c r="B452" s="354"/>
      <c r="F452" s="912" t="s">
        <v>2989</v>
      </c>
      <c r="G452" s="873"/>
      <c r="H452" s="873"/>
      <c r="I452" s="873"/>
      <c r="J452" s="873"/>
      <c r="K452" s="873"/>
      <c r="L452" s="873"/>
      <c r="M452" s="873"/>
      <c r="N452" s="873"/>
      <c r="O452" s="873"/>
      <c r="P452" s="873"/>
      <c r="Q452" s="873"/>
      <c r="R452" s="873"/>
      <c r="S452" s="354"/>
      <c r="T452" s="419"/>
      <c r="AA452" s="420"/>
      <c r="AT452" s="353" t="s">
        <v>2437</v>
      </c>
      <c r="AU452" s="353" t="s">
        <v>2451</v>
      </c>
    </row>
    <row r="453" spans="2:65" s="353" customFormat="1" ht="27" customHeight="1">
      <c r="B453" s="354"/>
      <c r="C453" s="409" t="s">
        <v>3081</v>
      </c>
      <c r="D453" s="409" t="s">
        <v>2429</v>
      </c>
      <c r="E453" s="410" t="s">
        <v>3082</v>
      </c>
      <c r="F453" s="907" t="s">
        <v>3083</v>
      </c>
      <c r="G453" s="908"/>
      <c r="H453" s="908"/>
      <c r="I453" s="908"/>
      <c r="J453" s="412" t="s">
        <v>3779</v>
      </c>
      <c r="K453" s="413">
        <v>621.082</v>
      </c>
      <c r="L453" s="909">
        <v>0</v>
      </c>
      <c r="M453" s="908"/>
      <c r="N453" s="909">
        <f>ROUND($L$453*$K$453,2)</f>
        <v>0</v>
      </c>
      <c r="O453" s="908"/>
      <c r="P453" s="908"/>
      <c r="Q453" s="908"/>
      <c r="R453" s="411" t="s">
        <v>2433</v>
      </c>
      <c r="S453" s="354"/>
      <c r="T453" s="414"/>
      <c r="U453" s="415" t="s">
        <v>2358</v>
      </c>
      <c r="X453" s="416">
        <v>0.0085</v>
      </c>
      <c r="Y453" s="416">
        <f>$X$453*$K$453</f>
        <v>5.279197</v>
      </c>
      <c r="Z453" s="416">
        <v>0</v>
      </c>
      <c r="AA453" s="417">
        <f>$Z$453*$K$453</f>
        <v>0</v>
      </c>
      <c r="AR453" s="360" t="s">
        <v>2434</v>
      </c>
      <c r="AT453" s="360" t="s">
        <v>2429</v>
      </c>
      <c r="AU453" s="360" t="s">
        <v>2451</v>
      </c>
      <c r="AY453" s="353" t="s">
        <v>2428</v>
      </c>
      <c r="BE453" s="418">
        <f>IF($U$453="základní",$N$453,0)</f>
        <v>0</v>
      </c>
      <c r="BF453" s="418">
        <f>IF($U$453="snížená",$N$453,0)</f>
        <v>0</v>
      </c>
      <c r="BG453" s="418">
        <f>IF($U$453="zákl. přenesená",$N$453,0)</f>
        <v>0</v>
      </c>
      <c r="BH453" s="418">
        <f>IF($U$453="sníž. přenesená",$N$453,0)</f>
        <v>0</v>
      </c>
      <c r="BI453" s="418">
        <f>IF($U$453="nulová",$N$453,0)</f>
        <v>0</v>
      </c>
      <c r="BJ453" s="360" t="s">
        <v>2426</v>
      </c>
      <c r="BK453" s="418">
        <f>ROUND($L$453*$K$453,2)</f>
        <v>0</v>
      </c>
      <c r="BL453" s="360" t="s">
        <v>2434</v>
      </c>
      <c r="BM453" s="360" t="s">
        <v>3084</v>
      </c>
    </row>
    <row r="454" spans="2:47" s="353" customFormat="1" ht="16.5" customHeight="1">
      <c r="B454" s="354"/>
      <c r="F454" s="912" t="s">
        <v>3085</v>
      </c>
      <c r="G454" s="873"/>
      <c r="H454" s="873"/>
      <c r="I454" s="873"/>
      <c r="J454" s="873"/>
      <c r="K454" s="873"/>
      <c r="L454" s="873"/>
      <c r="M454" s="873"/>
      <c r="N454" s="873"/>
      <c r="O454" s="873"/>
      <c r="P454" s="873"/>
      <c r="Q454" s="873"/>
      <c r="R454" s="873"/>
      <c r="S454" s="354"/>
      <c r="T454" s="419"/>
      <c r="AA454" s="420"/>
      <c r="AT454" s="353" t="s">
        <v>2437</v>
      </c>
      <c r="AU454" s="353" t="s">
        <v>2451</v>
      </c>
    </row>
    <row r="455" spans="2:51" s="353" customFormat="1" ht="15.75" customHeight="1">
      <c r="B455" s="427"/>
      <c r="E455" s="428"/>
      <c r="F455" s="905" t="s">
        <v>3071</v>
      </c>
      <c r="G455" s="906"/>
      <c r="H455" s="906"/>
      <c r="I455" s="906"/>
      <c r="K455" s="428"/>
      <c r="S455" s="427"/>
      <c r="T455" s="430"/>
      <c r="AA455" s="431"/>
      <c r="AT455" s="428" t="s">
        <v>2439</v>
      </c>
      <c r="AU455" s="428" t="s">
        <v>2451</v>
      </c>
      <c r="AV455" s="428" t="s">
        <v>2426</v>
      </c>
      <c r="AW455" s="428" t="s">
        <v>2371</v>
      </c>
      <c r="AX455" s="428" t="s">
        <v>2427</v>
      </c>
      <c r="AY455" s="428" t="s">
        <v>2428</v>
      </c>
    </row>
    <row r="456" spans="2:51" s="353" customFormat="1" ht="39" customHeight="1">
      <c r="B456" s="421"/>
      <c r="E456" s="422"/>
      <c r="F456" s="899" t="s">
        <v>3072</v>
      </c>
      <c r="G456" s="900"/>
      <c r="H456" s="900"/>
      <c r="I456" s="900"/>
      <c r="K456" s="424">
        <v>210.952</v>
      </c>
      <c r="S456" s="421"/>
      <c r="T456" s="425"/>
      <c r="AA456" s="426"/>
      <c r="AT456" s="422" t="s">
        <v>2439</v>
      </c>
      <c r="AU456" s="422" t="s">
        <v>2451</v>
      </c>
      <c r="AV456" s="422" t="s">
        <v>2336</v>
      </c>
      <c r="AW456" s="422" t="s">
        <v>2371</v>
      </c>
      <c r="AX456" s="422" t="s">
        <v>2427</v>
      </c>
      <c r="AY456" s="422" t="s">
        <v>2428</v>
      </c>
    </row>
    <row r="457" spans="2:51" s="353" customFormat="1" ht="15.75" customHeight="1">
      <c r="B457" s="427"/>
      <c r="E457" s="428"/>
      <c r="F457" s="905" t="s">
        <v>3073</v>
      </c>
      <c r="G457" s="906"/>
      <c r="H457" s="906"/>
      <c r="I457" s="906"/>
      <c r="K457" s="428"/>
      <c r="S457" s="427"/>
      <c r="T457" s="430"/>
      <c r="AA457" s="431"/>
      <c r="AT457" s="428" t="s">
        <v>2439</v>
      </c>
      <c r="AU457" s="428" t="s">
        <v>2451</v>
      </c>
      <c r="AV457" s="428" t="s">
        <v>2426</v>
      </c>
      <c r="AW457" s="428" t="s">
        <v>2371</v>
      </c>
      <c r="AX457" s="428" t="s">
        <v>2427</v>
      </c>
      <c r="AY457" s="428" t="s">
        <v>2428</v>
      </c>
    </row>
    <row r="458" spans="2:51" s="353" customFormat="1" ht="15.75" customHeight="1">
      <c r="B458" s="421"/>
      <c r="E458" s="422"/>
      <c r="F458" s="899" t="s">
        <v>3074</v>
      </c>
      <c r="G458" s="900"/>
      <c r="H458" s="900"/>
      <c r="I458" s="900"/>
      <c r="K458" s="424">
        <v>136.71</v>
      </c>
      <c r="S458" s="421"/>
      <c r="T458" s="425"/>
      <c r="AA458" s="426"/>
      <c r="AT458" s="422" t="s">
        <v>2439</v>
      </c>
      <c r="AU458" s="422" t="s">
        <v>2451</v>
      </c>
      <c r="AV458" s="422" t="s">
        <v>2336</v>
      </c>
      <c r="AW458" s="422" t="s">
        <v>2371</v>
      </c>
      <c r="AX458" s="422" t="s">
        <v>2427</v>
      </c>
      <c r="AY458" s="422" t="s">
        <v>2428</v>
      </c>
    </row>
    <row r="459" spans="2:51" s="353" customFormat="1" ht="15.75" customHeight="1">
      <c r="B459" s="427"/>
      <c r="E459" s="428"/>
      <c r="F459" s="905" t="s">
        <v>3075</v>
      </c>
      <c r="G459" s="906"/>
      <c r="H459" s="906"/>
      <c r="I459" s="906"/>
      <c r="K459" s="428"/>
      <c r="S459" s="427"/>
      <c r="T459" s="430"/>
      <c r="AA459" s="431"/>
      <c r="AT459" s="428" t="s">
        <v>2439</v>
      </c>
      <c r="AU459" s="428" t="s">
        <v>2451</v>
      </c>
      <c r="AV459" s="428" t="s">
        <v>2426</v>
      </c>
      <c r="AW459" s="428" t="s">
        <v>2371</v>
      </c>
      <c r="AX459" s="428" t="s">
        <v>2427</v>
      </c>
      <c r="AY459" s="428" t="s">
        <v>2428</v>
      </c>
    </row>
    <row r="460" spans="2:51" s="353" customFormat="1" ht="15.75" customHeight="1">
      <c r="B460" s="421"/>
      <c r="E460" s="422"/>
      <c r="F460" s="899" t="s">
        <v>3074</v>
      </c>
      <c r="G460" s="900"/>
      <c r="H460" s="900"/>
      <c r="I460" s="900"/>
      <c r="K460" s="424">
        <v>136.71</v>
      </c>
      <c r="S460" s="421"/>
      <c r="T460" s="425"/>
      <c r="AA460" s="426"/>
      <c r="AT460" s="422" t="s">
        <v>2439</v>
      </c>
      <c r="AU460" s="422" t="s">
        <v>2451</v>
      </c>
      <c r="AV460" s="422" t="s">
        <v>2336</v>
      </c>
      <c r="AW460" s="422" t="s">
        <v>2371</v>
      </c>
      <c r="AX460" s="422" t="s">
        <v>2427</v>
      </c>
      <c r="AY460" s="422" t="s">
        <v>2428</v>
      </c>
    </row>
    <row r="461" spans="2:51" s="353" customFormat="1" ht="15.75" customHeight="1">
      <c r="B461" s="427"/>
      <c r="E461" s="428"/>
      <c r="F461" s="905" t="s">
        <v>3076</v>
      </c>
      <c r="G461" s="906"/>
      <c r="H461" s="906"/>
      <c r="I461" s="906"/>
      <c r="K461" s="428"/>
      <c r="S461" s="427"/>
      <c r="T461" s="430"/>
      <c r="AA461" s="431"/>
      <c r="AT461" s="428" t="s">
        <v>2439</v>
      </c>
      <c r="AU461" s="428" t="s">
        <v>2451</v>
      </c>
      <c r="AV461" s="428" t="s">
        <v>2426</v>
      </c>
      <c r="AW461" s="428" t="s">
        <v>2371</v>
      </c>
      <c r="AX461" s="428" t="s">
        <v>2427</v>
      </c>
      <c r="AY461" s="428" t="s">
        <v>2428</v>
      </c>
    </row>
    <row r="462" spans="2:51" s="353" customFormat="1" ht="15.75" customHeight="1">
      <c r="B462" s="421"/>
      <c r="E462" s="422"/>
      <c r="F462" s="899" t="s">
        <v>3074</v>
      </c>
      <c r="G462" s="900"/>
      <c r="H462" s="900"/>
      <c r="I462" s="900"/>
      <c r="K462" s="424">
        <v>136.71</v>
      </c>
      <c r="S462" s="421"/>
      <c r="T462" s="425"/>
      <c r="AA462" s="426"/>
      <c r="AT462" s="422" t="s">
        <v>2439</v>
      </c>
      <c r="AU462" s="422" t="s">
        <v>2451</v>
      </c>
      <c r="AV462" s="422" t="s">
        <v>2336</v>
      </c>
      <c r="AW462" s="422" t="s">
        <v>2371</v>
      </c>
      <c r="AX462" s="422" t="s">
        <v>2427</v>
      </c>
      <c r="AY462" s="422" t="s">
        <v>2428</v>
      </c>
    </row>
    <row r="463" spans="2:51" s="353" customFormat="1" ht="15.75" customHeight="1">
      <c r="B463" s="432"/>
      <c r="E463" s="433"/>
      <c r="F463" s="901" t="s">
        <v>2450</v>
      </c>
      <c r="G463" s="902"/>
      <c r="H463" s="902"/>
      <c r="I463" s="902"/>
      <c r="K463" s="434">
        <v>621.082</v>
      </c>
      <c r="S463" s="432"/>
      <c r="T463" s="435"/>
      <c r="AA463" s="436"/>
      <c r="AT463" s="433" t="s">
        <v>2439</v>
      </c>
      <c r="AU463" s="433" t="s">
        <v>2451</v>
      </c>
      <c r="AV463" s="433" t="s">
        <v>2434</v>
      </c>
      <c r="AW463" s="433" t="s">
        <v>2371</v>
      </c>
      <c r="AX463" s="433" t="s">
        <v>2426</v>
      </c>
      <c r="AY463" s="433" t="s">
        <v>2428</v>
      </c>
    </row>
    <row r="464" spans="2:65" s="353" customFormat="1" ht="27" customHeight="1">
      <c r="B464" s="354"/>
      <c r="C464" s="437" t="s">
        <v>3086</v>
      </c>
      <c r="D464" s="437" t="s">
        <v>2462</v>
      </c>
      <c r="E464" s="438" t="s">
        <v>3051</v>
      </c>
      <c r="F464" s="915" t="s">
        <v>3052</v>
      </c>
      <c r="G464" s="914"/>
      <c r="H464" s="914"/>
      <c r="I464" s="914"/>
      <c r="J464" s="439" t="s">
        <v>3779</v>
      </c>
      <c r="K464" s="440">
        <v>683.19</v>
      </c>
      <c r="L464" s="913">
        <v>0</v>
      </c>
      <c r="M464" s="914"/>
      <c r="N464" s="913">
        <f>ROUND($L$464*$K$464,2)</f>
        <v>0</v>
      </c>
      <c r="O464" s="908"/>
      <c r="P464" s="908"/>
      <c r="Q464" s="908"/>
      <c r="R464" s="411"/>
      <c r="S464" s="354"/>
      <c r="T464" s="414"/>
      <c r="U464" s="415" t="s">
        <v>2358</v>
      </c>
      <c r="X464" s="416">
        <v>0.00238</v>
      </c>
      <c r="Y464" s="416">
        <f>$X$464*$K$464</f>
        <v>1.6259922000000002</v>
      </c>
      <c r="Z464" s="416">
        <v>0</v>
      </c>
      <c r="AA464" s="417">
        <f>$Z$464*$K$464</f>
        <v>0</v>
      </c>
      <c r="AR464" s="360" t="s">
        <v>2465</v>
      </c>
      <c r="AT464" s="360" t="s">
        <v>2462</v>
      </c>
      <c r="AU464" s="360" t="s">
        <v>2451</v>
      </c>
      <c r="AY464" s="353" t="s">
        <v>2428</v>
      </c>
      <c r="BE464" s="418">
        <f>IF($U$464="základní",$N$464,0)</f>
        <v>0</v>
      </c>
      <c r="BF464" s="418">
        <f>IF($U$464="snížená",$N$464,0)</f>
        <v>0</v>
      </c>
      <c r="BG464" s="418">
        <f>IF($U$464="zákl. přenesená",$N$464,0)</f>
        <v>0</v>
      </c>
      <c r="BH464" s="418">
        <f>IF($U$464="sníž. přenesená",$N$464,0)</f>
        <v>0</v>
      </c>
      <c r="BI464" s="418">
        <f>IF($U$464="nulová",$N$464,0)</f>
        <v>0</v>
      </c>
      <c r="BJ464" s="360" t="s">
        <v>2426</v>
      </c>
      <c r="BK464" s="418">
        <f>ROUND($L$464*$K$464,2)</f>
        <v>0</v>
      </c>
      <c r="BL464" s="360" t="s">
        <v>2434</v>
      </c>
      <c r="BM464" s="360" t="s">
        <v>3087</v>
      </c>
    </row>
    <row r="465" spans="2:47" s="353" customFormat="1" ht="16.5" customHeight="1">
      <c r="B465" s="354"/>
      <c r="F465" s="912" t="s">
        <v>3054</v>
      </c>
      <c r="G465" s="873"/>
      <c r="H465" s="873"/>
      <c r="I465" s="873"/>
      <c r="J465" s="873"/>
      <c r="K465" s="873"/>
      <c r="L465" s="873"/>
      <c r="M465" s="873"/>
      <c r="N465" s="873"/>
      <c r="O465" s="873"/>
      <c r="P465" s="873"/>
      <c r="Q465" s="873"/>
      <c r="R465" s="873"/>
      <c r="S465" s="354"/>
      <c r="T465" s="419"/>
      <c r="AA465" s="420"/>
      <c r="AT465" s="353" t="s">
        <v>2437</v>
      </c>
      <c r="AU465" s="353" t="s">
        <v>2451</v>
      </c>
    </row>
    <row r="466" spans="2:51" s="353" customFormat="1" ht="15.75" customHeight="1">
      <c r="B466" s="421"/>
      <c r="E466" s="422"/>
      <c r="F466" s="899" t="s">
        <v>3088</v>
      </c>
      <c r="G466" s="900"/>
      <c r="H466" s="900"/>
      <c r="I466" s="900"/>
      <c r="K466" s="424">
        <v>683.19</v>
      </c>
      <c r="S466" s="421"/>
      <c r="T466" s="425"/>
      <c r="AA466" s="426"/>
      <c r="AT466" s="422" t="s">
        <v>2439</v>
      </c>
      <c r="AU466" s="422" t="s">
        <v>2451</v>
      </c>
      <c r="AV466" s="422" t="s">
        <v>2336</v>
      </c>
      <c r="AW466" s="422" t="s">
        <v>2371</v>
      </c>
      <c r="AX466" s="422" t="s">
        <v>2426</v>
      </c>
      <c r="AY466" s="422" t="s">
        <v>2428</v>
      </c>
    </row>
    <row r="467" spans="2:65" s="353" customFormat="1" ht="27" customHeight="1">
      <c r="B467" s="354"/>
      <c r="C467" s="409" t="s">
        <v>3089</v>
      </c>
      <c r="D467" s="409" t="s">
        <v>2429</v>
      </c>
      <c r="E467" s="410" t="s">
        <v>3090</v>
      </c>
      <c r="F467" s="919" t="s">
        <v>3091</v>
      </c>
      <c r="G467" s="908"/>
      <c r="H467" s="908"/>
      <c r="I467" s="908"/>
      <c r="J467" s="412" t="s">
        <v>1974</v>
      </c>
      <c r="K467" s="413">
        <v>667.83</v>
      </c>
      <c r="L467" s="909">
        <v>0</v>
      </c>
      <c r="M467" s="908"/>
      <c r="N467" s="909">
        <f>ROUND($L$467*$K$467,2)</f>
        <v>0</v>
      </c>
      <c r="O467" s="908"/>
      <c r="P467" s="908"/>
      <c r="Q467" s="908"/>
      <c r="R467" s="411" t="s">
        <v>2433</v>
      </c>
      <c r="S467" s="354"/>
      <c r="T467" s="414"/>
      <c r="U467" s="415" t="s">
        <v>2358</v>
      </c>
      <c r="X467" s="416">
        <v>0.00168</v>
      </c>
      <c r="Y467" s="416">
        <f>$X$467*$K$467</f>
        <v>1.1219544000000001</v>
      </c>
      <c r="Z467" s="416">
        <v>0</v>
      </c>
      <c r="AA467" s="417">
        <f>$Z$467*$K$467</f>
        <v>0</v>
      </c>
      <c r="AR467" s="360" t="s">
        <v>2434</v>
      </c>
      <c r="AT467" s="360" t="s">
        <v>2429</v>
      </c>
      <c r="AU467" s="360" t="s">
        <v>2451</v>
      </c>
      <c r="AY467" s="353" t="s">
        <v>2428</v>
      </c>
      <c r="BE467" s="418">
        <f>IF($U$467="základní",$N$467,0)</f>
        <v>0</v>
      </c>
      <c r="BF467" s="418">
        <f>IF($U$467="snížená",$N$467,0)</f>
        <v>0</v>
      </c>
      <c r="BG467" s="418">
        <f>IF($U$467="zákl. přenesená",$N$467,0)</f>
        <v>0</v>
      </c>
      <c r="BH467" s="418">
        <f>IF($U$467="sníž. přenesená",$N$467,0)</f>
        <v>0</v>
      </c>
      <c r="BI467" s="418">
        <f>IF($U$467="nulová",$N$467,0)</f>
        <v>0</v>
      </c>
      <c r="BJ467" s="360" t="s">
        <v>2426</v>
      </c>
      <c r="BK467" s="418">
        <f>ROUND($L$467*$K$467,2)</f>
        <v>0</v>
      </c>
      <c r="BL467" s="360" t="s">
        <v>2434</v>
      </c>
      <c r="BM467" s="360" t="s">
        <v>3092</v>
      </c>
    </row>
    <row r="468" spans="2:47" s="353" customFormat="1" ht="16.5" customHeight="1">
      <c r="B468" s="354"/>
      <c r="F468" s="912" t="s">
        <v>3093</v>
      </c>
      <c r="G468" s="873"/>
      <c r="H468" s="873"/>
      <c r="I468" s="873"/>
      <c r="J468" s="873"/>
      <c r="K468" s="873"/>
      <c r="L468" s="873"/>
      <c r="M468" s="873"/>
      <c r="N468" s="873"/>
      <c r="O468" s="873"/>
      <c r="P468" s="873"/>
      <c r="Q468" s="873"/>
      <c r="R468" s="873"/>
      <c r="S468" s="354"/>
      <c r="T468" s="419"/>
      <c r="AA468" s="420"/>
      <c r="AT468" s="353" t="s">
        <v>2437</v>
      </c>
      <c r="AU468" s="353" t="s">
        <v>2451</v>
      </c>
    </row>
    <row r="469" spans="2:27" s="353" customFormat="1" ht="16.5" customHeight="1">
      <c r="B469" s="354"/>
      <c r="F469" s="905" t="s">
        <v>3094</v>
      </c>
      <c r="G469" s="906"/>
      <c r="H469" s="906"/>
      <c r="I469" s="906"/>
      <c r="S469" s="354"/>
      <c r="T469" s="419"/>
      <c r="AA469" s="420"/>
    </row>
    <row r="470" spans="2:51" s="353" customFormat="1" ht="27" customHeight="1">
      <c r="B470" s="421"/>
      <c r="E470" s="422"/>
      <c r="F470" s="899" t="s">
        <v>1408</v>
      </c>
      <c r="G470" s="900"/>
      <c r="H470" s="900"/>
      <c r="I470" s="900"/>
      <c r="K470" s="424">
        <v>226.83</v>
      </c>
      <c r="S470" s="421"/>
      <c r="T470" s="425"/>
      <c r="AA470" s="426"/>
      <c r="AT470" s="422" t="s">
        <v>2439</v>
      </c>
      <c r="AU470" s="422" t="s">
        <v>2451</v>
      </c>
      <c r="AV470" s="422" t="s">
        <v>2336</v>
      </c>
      <c r="AW470" s="422" t="s">
        <v>2371</v>
      </c>
      <c r="AX470" s="422" t="s">
        <v>2427</v>
      </c>
      <c r="AY470" s="422" t="s">
        <v>2428</v>
      </c>
    </row>
    <row r="471" spans="2:51" s="353" customFormat="1" ht="15.75" customHeight="1">
      <c r="B471" s="421"/>
      <c r="E471" s="422"/>
      <c r="F471" s="899" t="s">
        <v>1409</v>
      </c>
      <c r="G471" s="900"/>
      <c r="H471" s="900"/>
      <c r="I471" s="900"/>
      <c r="K471" s="424">
        <v>441</v>
      </c>
      <c r="S471" s="421"/>
      <c r="T471" s="425"/>
      <c r="AA471" s="426"/>
      <c r="AT471" s="422" t="s">
        <v>2439</v>
      </c>
      <c r="AU471" s="422" t="s">
        <v>2451</v>
      </c>
      <c r="AV471" s="422" t="s">
        <v>2336</v>
      </c>
      <c r="AW471" s="422" t="s">
        <v>2371</v>
      </c>
      <c r="AX471" s="422" t="s">
        <v>2427</v>
      </c>
      <c r="AY471" s="422" t="s">
        <v>2428</v>
      </c>
    </row>
    <row r="472" spans="2:51" s="353" customFormat="1" ht="15.75" customHeight="1">
      <c r="B472" s="432"/>
      <c r="E472" s="433"/>
      <c r="F472" s="901" t="s">
        <v>2450</v>
      </c>
      <c r="G472" s="902"/>
      <c r="H472" s="902"/>
      <c r="I472" s="902"/>
      <c r="K472" s="434">
        <v>667.83</v>
      </c>
      <c r="S472" s="432"/>
      <c r="T472" s="435"/>
      <c r="AA472" s="436"/>
      <c r="AT472" s="433" t="s">
        <v>2439</v>
      </c>
      <c r="AU472" s="433" t="s">
        <v>2451</v>
      </c>
      <c r="AV472" s="433" t="s">
        <v>2434</v>
      </c>
      <c r="AW472" s="433" t="s">
        <v>2371</v>
      </c>
      <c r="AX472" s="433" t="s">
        <v>2426</v>
      </c>
      <c r="AY472" s="433" t="s">
        <v>2428</v>
      </c>
    </row>
    <row r="473" spans="2:65" s="353" customFormat="1" ht="27" customHeight="1">
      <c r="B473" s="354"/>
      <c r="C473" s="437" t="s">
        <v>1410</v>
      </c>
      <c r="D473" s="437" t="s">
        <v>2462</v>
      </c>
      <c r="E473" s="438" t="s">
        <v>1411</v>
      </c>
      <c r="F473" s="915" t="s">
        <v>1412</v>
      </c>
      <c r="G473" s="914"/>
      <c r="H473" s="914"/>
      <c r="I473" s="914"/>
      <c r="J473" s="439" t="s">
        <v>3779</v>
      </c>
      <c r="K473" s="440">
        <v>146.923</v>
      </c>
      <c r="L473" s="913">
        <v>0</v>
      </c>
      <c r="M473" s="914"/>
      <c r="N473" s="913">
        <f>ROUND($L$473*$K$473,2)</f>
        <v>0</v>
      </c>
      <c r="O473" s="908"/>
      <c r="P473" s="908"/>
      <c r="Q473" s="908"/>
      <c r="R473" s="411" t="s">
        <v>2433</v>
      </c>
      <c r="S473" s="354"/>
      <c r="T473" s="414"/>
      <c r="U473" s="415" t="s">
        <v>2358</v>
      </c>
      <c r="X473" s="416">
        <v>0.00051</v>
      </c>
      <c r="Y473" s="416">
        <f>$X$473*$K$473</f>
        <v>0.07493073</v>
      </c>
      <c r="Z473" s="416">
        <v>0</v>
      </c>
      <c r="AA473" s="417">
        <f>$Z$473*$K$473</f>
        <v>0</v>
      </c>
      <c r="AR473" s="360" t="s">
        <v>2465</v>
      </c>
      <c r="AT473" s="360" t="s">
        <v>2462</v>
      </c>
      <c r="AU473" s="360" t="s">
        <v>2451</v>
      </c>
      <c r="AY473" s="353" t="s">
        <v>2428</v>
      </c>
      <c r="BE473" s="418">
        <f>IF($U$473="základní",$N$473,0)</f>
        <v>0</v>
      </c>
      <c r="BF473" s="418">
        <f>IF($U$473="snížená",$N$473,0)</f>
        <v>0</v>
      </c>
      <c r="BG473" s="418">
        <f>IF($U$473="zákl. přenesená",$N$473,0)</f>
        <v>0</v>
      </c>
      <c r="BH473" s="418">
        <f>IF($U$473="sníž. přenesená",$N$473,0)</f>
        <v>0</v>
      </c>
      <c r="BI473" s="418">
        <f>IF($U$473="nulová",$N$473,0)</f>
        <v>0</v>
      </c>
      <c r="BJ473" s="360" t="s">
        <v>2426</v>
      </c>
      <c r="BK473" s="418">
        <f>ROUND($L$473*$K$473,2)</f>
        <v>0</v>
      </c>
      <c r="BL473" s="360" t="s">
        <v>2434</v>
      </c>
      <c r="BM473" s="360" t="s">
        <v>1413</v>
      </c>
    </row>
    <row r="474" spans="2:47" s="353" customFormat="1" ht="27.75" customHeight="1">
      <c r="B474" s="354"/>
      <c r="F474" s="912" t="s">
        <v>1414</v>
      </c>
      <c r="G474" s="873"/>
      <c r="H474" s="873"/>
      <c r="I474" s="873"/>
      <c r="J474" s="873"/>
      <c r="K474" s="873"/>
      <c r="L474" s="873"/>
      <c r="M474" s="873"/>
      <c r="N474" s="873"/>
      <c r="O474" s="873"/>
      <c r="P474" s="873"/>
      <c r="Q474" s="873"/>
      <c r="R474" s="873"/>
      <c r="S474" s="354"/>
      <c r="T474" s="419"/>
      <c r="AA474" s="420"/>
      <c r="AT474" s="353" t="s">
        <v>2437</v>
      </c>
      <c r="AU474" s="353" t="s">
        <v>2451</v>
      </c>
    </row>
    <row r="475" spans="2:51" s="353" customFormat="1" ht="27.75" customHeight="1">
      <c r="B475" s="421"/>
      <c r="E475" s="422"/>
      <c r="F475" s="899" t="s">
        <v>1415</v>
      </c>
      <c r="G475" s="900"/>
      <c r="H475" s="900"/>
      <c r="I475" s="900"/>
      <c r="K475" s="424">
        <v>146.923</v>
      </c>
      <c r="S475" s="421"/>
      <c r="T475" s="425"/>
      <c r="AA475" s="426"/>
      <c r="AT475" s="422" t="s">
        <v>2439</v>
      </c>
      <c r="AU475" s="422" t="s">
        <v>2451</v>
      </c>
      <c r="AV475" s="422" t="s">
        <v>2336</v>
      </c>
      <c r="AW475" s="422" t="s">
        <v>2371</v>
      </c>
      <c r="AX475" s="422" t="s">
        <v>2426</v>
      </c>
      <c r="AY475" s="422" t="s">
        <v>2428</v>
      </c>
    </row>
    <row r="476" spans="2:65" s="353" customFormat="1" ht="15.75" customHeight="1">
      <c r="B476" s="354"/>
      <c r="C476" s="998" t="s">
        <v>1416</v>
      </c>
      <c r="D476" s="998" t="s">
        <v>2429</v>
      </c>
      <c r="E476" s="999" t="s">
        <v>1417</v>
      </c>
      <c r="F476" s="1000" t="s">
        <v>1418</v>
      </c>
      <c r="G476" s="1001"/>
      <c r="H476" s="1001"/>
      <c r="I476" s="1001"/>
      <c r="J476" s="1002" t="s">
        <v>1974</v>
      </c>
      <c r="K476" s="827">
        <f>K480</f>
        <v>1562.49</v>
      </c>
      <c r="L476" s="1003">
        <v>0</v>
      </c>
      <c r="M476" s="1001"/>
      <c r="N476" s="1003">
        <f>ROUND($L$476*$K$476,2)</f>
        <v>0</v>
      </c>
      <c r="O476" s="1001"/>
      <c r="P476" s="1001"/>
      <c r="Q476" s="1001"/>
      <c r="R476" s="1004" t="s">
        <v>2433</v>
      </c>
      <c r="S476" s="354"/>
      <c r="T476" s="414"/>
      <c r="U476" s="415" t="s">
        <v>2358</v>
      </c>
      <c r="X476" s="416">
        <v>0.00025</v>
      </c>
      <c r="Y476" s="416">
        <f>$X$476*$K$476</f>
        <v>0.3906225</v>
      </c>
      <c r="Z476" s="416">
        <v>0</v>
      </c>
      <c r="AA476" s="417">
        <f>$Z$476*$K$476</f>
        <v>0</v>
      </c>
      <c r="AR476" s="360" t="s">
        <v>2434</v>
      </c>
      <c r="AT476" s="360" t="s">
        <v>2429</v>
      </c>
      <c r="AU476" s="360" t="s">
        <v>2451</v>
      </c>
      <c r="AY476" s="353" t="s">
        <v>2428</v>
      </c>
      <c r="BE476" s="418">
        <f>IF($U$476="základní",$N$476,0)</f>
        <v>0</v>
      </c>
      <c r="BF476" s="418">
        <f>IF($U$476="snížená",$N$476,0)</f>
        <v>0</v>
      </c>
      <c r="BG476" s="418">
        <f>IF($U$476="zákl. přenesená",$N$476,0)</f>
        <v>0</v>
      </c>
      <c r="BH476" s="418">
        <f>IF($U$476="sníž. přenesená",$N$476,0)</f>
        <v>0</v>
      </c>
      <c r="BI476" s="418">
        <f>IF($U$476="nulová",$N$476,0)</f>
        <v>0</v>
      </c>
      <c r="BJ476" s="360" t="s">
        <v>2426</v>
      </c>
      <c r="BK476" s="418">
        <f>ROUND($L$476*$K$476,2)</f>
        <v>0</v>
      </c>
      <c r="BL476" s="360" t="s">
        <v>2434</v>
      </c>
      <c r="BM476" s="360" t="s">
        <v>1419</v>
      </c>
    </row>
    <row r="477" spans="2:47" s="353" customFormat="1" ht="16.5" customHeight="1">
      <c r="B477" s="354"/>
      <c r="F477" s="912" t="s">
        <v>1420</v>
      </c>
      <c r="G477" s="873"/>
      <c r="H477" s="873"/>
      <c r="I477" s="873"/>
      <c r="J477" s="873"/>
      <c r="K477" s="873"/>
      <c r="L477" s="873"/>
      <c r="M477" s="873"/>
      <c r="N477" s="873"/>
      <c r="O477" s="873"/>
      <c r="P477" s="873"/>
      <c r="Q477" s="873"/>
      <c r="R477" s="873"/>
      <c r="S477" s="354"/>
      <c r="T477" s="419"/>
      <c r="AA477" s="420"/>
      <c r="AT477" s="353" t="s">
        <v>2437</v>
      </c>
      <c r="AU477" s="353" t="s">
        <v>2451</v>
      </c>
    </row>
    <row r="478" spans="2:51" s="353" customFormat="1" ht="27" customHeight="1">
      <c r="B478" s="421"/>
      <c r="E478" s="422"/>
      <c r="F478" s="899" t="s">
        <v>1408</v>
      </c>
      <c r="G478" s="900"/>
      <c r="H478" s="900"/>
      <c r="I478" s="900"/>
      <c r="K478" s="424">
        <v>226.83</v>
      </c>
      <c r="S478" s="421"/>
      <c r="T478" s="425"/>
      <c r="AA478" s="426"/>
      <c r="AT478" s="422" t="s">
        <v>2439</v>
      </c>
      <c r="AU478" s="422" t="s">
        <v>2451</v>
      </c>
      <c r="AV478" s="422" t="s">
        <v>2336</v>
      </c>
      <c r="AW478" s="422" t="s">
        <v>2371</v>
      </c>
      <c r="AX478" s="422" t="s">
        <v>2427</v>
      </c>
      <c r="AY478" s="422" t="s">
        <v>2428</v>
      </c>
    </row>
    <row r="479" spans="2:51" s="353" customFormat="1" ht="15.75" customHeight="1">
      <c r="B479" s="421"/>
      <c r="E479" s="422"/>
      <c r="F479" s="926" t="s">
        <v>4020</v>
      </c>
      <c r="G479" s="900"/>
      <c r="H479" s="900"/>
      <c r="I479" s="900"/>
      <c r="K479" s="424">
        <v>1335.66</v>
      </c>
      <c r="S479" s="421"/>
      <c r="T479" s="425"/>
      <c r="AA479" s="426"/>
      <c r="AT479" s="422" t="s">
        <v>2439</v>
      </c>
      <c r="AU479" s="422" t="s">
        <v>2451</v>
      </c>
      <c r="AV479" s="422" t="s">
        <v>2336</v>
      </c>
      <c r="AW479" s="422" t="s">
        <v>2371</v>
      </c>
      <c r="AX479" s="422" t="s">
        <v>2427</v>
      </c>
      <c r="AY479" s="422" t="s">
        <v>2428</v>
      </c>
    </row>
    <row r="480" spans="2:51" s="353" customFormat="1" ht="15.75" customHeight="1">
      <c r="B480" s="432"/>
      <c r="E480" s="433"/>
      <c r="F480" s="901" t="s">
        <v>2450</v>
      </c>
      <c r="G480" s="902"/>
      <c r="H480" s="902"/>
      <c r="I480" s="902"/>
      <c r="K480" s="434">
        <f>SUM(K478:K479)</f>
        <v>1562.49</v>
      </c>
      <c r="S480" s="432"/>
      <c r="T480" s="435"/>
      <c r="AA480" s="436"/>
      <c r="AT480" s="433" t="s">
        <v>2439</v>
      </c>
      <c r="AU480" s="433" t="s">
        <v>2451</v>
      </c>
      <c r="AV480" s="433" t="s">
        <v>2434</v>
      </c>
      <c r="AW480" s="433" t="s">
        <v>2371</v>
      </c>
      <c r="AX480" s="433" t="s">
        <v>2426</v>
      </c>
      <c r="AY480" s="433" t="s">
        <v>2428</v>
      </c>
    </row>
    <row r="481" spans="2:65" s="353" customFormat="1" ht="15.75" customHeight="1">
      <c r="B481" s="354"/>
      <c r="C481" s="437" t="s">
        <v>1421</v>
      </c>
      <c r="D481" s="437" t="s">
        <v>2462</v>
      </c>
      <c r="E481" s="438" t="s">
        <v>1422</v>
      </c>
      <c r="F481" s="915" t="s">
        <v>1423</v>
      </c>
      <c r="G481" s="914"/>
      <c r="H481" s="914"/>
      <c r="I481" s="914"/>
      <c r="J481" s="439" t="s">
        <v>1974</v>
      </c>
      <c r="K481" s="440">
        <v>701.222</v>
      </c>
      <c r="L481" s="913">
        <v>0</v>
      </c>
      <c r="M481" s="914"/>
      <c r="N481" s="913">
        <f>ROUND($L$481*$K$481,2)</f>
        <v>0</v>
      </c>
      <c r="O481" s="908"/>
      <c r="P481" s="908"/>
      <c r="Q481" s="908"/>
      <c r="R481" s="411"/>
      <c r="S481" s="354"/>
      <c r="T481" s="414"/>
      <c r="U481" s="415" t="s">
        <v>2358</v>
      </c>
      <c r="X481" s="416">
        <v>3E-05</v>
      </c>
      <c r="Y481" s="416">
        <f>$X$481*$K$481</f>
        <v>0.02103666</v>
      </c>
      <c r="Z481" s="416">
        <v>0</v>
      </c>
      <c r="AA481" s="417">
        <f>$Z$481*$K$481</f>
        <v>0</v>
      </c>
      <c r="AR481" s="360" t="s">
        <v>2465</v>
      </c>
      <c r="AT481" s="360" t="s">
        <v>2462</v>
      </c>
      <c r="AU481" s="360" t="s">
        <v>2451</v>
      </c>
      <c r="AY481" s="353" t="s">
        <v>2428</v>
      </c>
      <c r="BE481" s="418">
        <f>IF($U$481="základní",$N$481,0)</f>
        <v>0</v>
      </c>
      <c r="BF481" s="418">
        <f>IF($U$481="snížená",$N$481,0)</f>
        <v>0</v>
      </c>
      <c r="BG481" s="418">
        <f>IF($U$481="zákl. přenesená",$N$481,0)</f>
        <v>0</v>
      </c>
      <c r="BH481" s="418">
        <f>IF($U$481="sníž. přenesená",$N$481,0)</f>
        <v>0</v>
      </c>
      <c r="BI481" s="418">
        <f>IF($U$481="nulová",$N$481,0)</f>
        <v>0</v>
      </c>
      <c r="BJ481" s="360" t="s">
        <v>2426</v>
      </c>
      <c r="BK481" s="418">
        <f>ROUND($L$481*$K$481,2)</f>
        <v>0</v>
      </c>
      <c r="BL481" s="360" t="s">
        <v>2434</v>
      </c>
      <c r="BM481" s="360" t="s">
        <v>1424</v>
      </c>
    </row>
    <row r="482" spans="2:47" s="353" customFormat="1" ht="27" customHeight="1">
      <c r="B482" s="354"/>
      <c r="F482" s="916" t="s">
        <v>1425</v>
      </c>
      <c r="G482" s="873"/>
      <c r="H482" s="873"/>
      <c r="I482" s="873"/>
      <c r="J482" s="873"/>
      <c r="K482" s="873"/>
      <c r="L482" s="873"/>
      <c r="M482" s="873"/>
      <c r="N482" s="873"/>
      <c r="O482" s="873"/>
      <c r="P482" s="873"/>
      <c r="Q482" s="873"/>
      <c r="R482" s="873"/>
      <c r="S482" s="354"/>
      <c r="T482" s="419"/>
      <c r="AA482" s="420"/>
      <c r="AT482" s="353" t="s">
        <v>2841</v>
      </c>
      <c r="AU482" s="353" t="s">
        <v>2451</v>
      </c>
    </row>
    <row r="483" spans="2:51" s="353" customFormat="1" ht="15.75" customHeight="1">
      <c r="B483" s="421"/>
      <c r="F483" s="899" t="s">
        <v>1426</v>
      </c>
      <c r="G483" s="900"/>
      <c r="H483" s="900"/>
      <c r="I483" s="900"/>
      <c r="K483" s="424">
        <v>701.222</v>
      </c>
      <c r="S483" s="421"/>
      <c r="T483" s="425"/>
      <c r="AA483" s="426"/>
      <c r="AD483" s="837"/>
      <c r="AT483" s="422" t="s">
        <v>2439</v>
      </c>
      <c r="AU483" s="422" t="s">
        <v>2451</v>
      </c>
      <c r="AV483" s="422" t="s">
        <v>2336</v>
      </c>
      <c r="AW483" s="422" t="s">
        <v>2427</v>
      </c>
      <c r="AX483" s="422" t="s">
        <v>2426</v>
      </c>
      <c r="AY483" s="422" t="s">
        <v>2428</v>
      </c>
    </row>
    <row r="484" spans="2:65" s="353" customFormat="1" ht="27" customHeight="1">
      <c r="B484" s="354"/>
      <c r="C484" s="437" t="s">
        <v>1427</v>
      </c>
      <c r="D484" s="437" t="s">
        <v>2462</v>
      </c>
      <c r="E484" s="438" t="s">
        <v>1428</v>
      </c>
      <c r="F484" s="915" t="s">
        <v>1429</v>
      </c>
      <c r="G484" s="914"/>
      <c r="H484" s="914"/>
      <c r="I484" s="914"/>
      <c r="J484" s="439" t="s">
        <v>1974</v>
      </c>
      <c r="K484" s="997">
        <f>K485</f>
        <v>238.17</v>
      </c>
      <c r="L484" s="913">
        <v>0</v>
      </c>
      <c r="M484" s="914"/>
      <c r="N484" s="913">
        <f>ROUND($L$484*$K$484,2)</f>
        <v>0</v>
      </c>
      <c r="O484" s="908"/>
      <c r="P484" s="908"/>
      <c r="Q484" s="908"/>
      <c r="R484" s="411" t="s">
        <v>2433</v>
      </c>
      <c r="S484" s="354"/>
      <c r="T484" s="414"/>
      <c r="U484" s="415" t="s">
        <v>2358</v>
      </c>
      <c r="X484" s="416">
        <v>0.0004</v>
      </c>
      <c r="Y484" s="416">
        <f>$X$484*$K$484</f>
        <v>0.095268</v>
      </c>
      <c r="Z484" s="416">
        <v>0</v>
      </c>
      <c r="AA484" s="417">
        <f>$Z$484*$K$484</f>
        <v>0</v>
      </c>
      <c r="AR484" s="360" t="s">
        <v>2465</v>
      </c>
      <c r="AT484" s="360" t="s">
        <v>2462</v>
      </c>
      <c r="AU484" s="360" t="s">
        <v>2451</v>
      </c>
      <c r="AY484" s="353" t="s">
        <v>2428</v>
      </c>
      <c r="BE484" s="418">
        <f>IF($U$484="základní",$N$484,0)</f>
        <v>0</v>
      </c>
      <c r="BF484" s="418">
        <f>IF($U$484="snížená",$N$484,0)</f>
        <v>0</v>
      </c>
      <c r="BG484" s="418">
        <f>IF($U$484="zákl. přenesená",$N$484,0)</f>
        <v>0</v>
      </c>
      <c r="BH484" s="418">
        <f>IF($U$484="sníž. přenesená",$N$484,0)</f>
        <v>0</v>
      </c>
      <c r="BI484" s="418">
        <f>IF($U$484="nulová",$N$484,0)</f>
        <v>0</v>
      </c>
      <c r="BJ484" s="360" t="s">
        <v>2426</v>
      </c>
      <c r="BK484" s="418">
        <f>ROUND($L$484*$K$484,2)</f>
        <v>0</v>
      </c>
      <c r="BL484" s="360" t="s">
        <v>2434</v>
      </c>
      <c r="BM484" s="360" t="s">
        <v>1430</v>
      </c>
    </row>
    <row r="485" spans="2:51" s="353" customFormat="1" ht="15.75" customHeight="1">
      <c r="B485" s="421"/>
      <c r="F485" s="924" t="s">
        <v>4019</v>
      </c>
      <c r="G485" s="925"/>
      <c r="H485" s="925"/>
      <c r="I485" s="925"/>
      <c r="J485" s="835"/>
      <c r="K485" s="836">
        <v>238.17</v>
      </c>
      <c r="S485" s="421"/>
      <c r="T485" s="425"/>
      <c r="AA485" s="426"/>
      <c r="AT485" s="422" t="s">
        <v>2439</v>
      </c>
      <c r="AU485" s="422" t="s">
        <v>2451</v>
      </c>
      <c r="AV485" s="422" t="s">
        <v>2336</v>
      </c>
      <c r="AW485" s="422" t="s">
        <v>2427</v>
      </c>
      <c r="AX485" s="422" t="s">
        <v>2426</v>
      </c>
      <c r="AY485" s="422" t="s">
        <v>2428</v>
      </c>
    </row>
    <row r="486" spans="2:65" s="353" customFormat="1" ht="15.75" customHeight="1">
      <c r="B486" s="354"/>
      <c r="C486" s="830" t="s">
        <v>1431</v>
      </c>
      <c r="D486" s="830" t="s">
        <v>2462</v>
      </c>
      <c r="E486" s="831" t="s">
        <v>1432</v>
      </c>
      <c r="F486" s="921" t="s">
        <v>1433</v>
      </c>
      <c r="G486" s="922"/>
      <c r="H486" s="922"/>
      <c r="I486" s="922"/>
      <c r="J486" s="832" t="s">
        <v>1974</v>
      </c>
      <c r="K486" s="833">
        <v>701.222</v>
      </c>
      <c r="L486" s="923">
        <v>0</v>
      </c>
      <c r="M486" s="922"/>
      <c r="N486" s="923">
        <f>ROUND($L$486*$K$486,2)</f>
        <v>0</v>
      </c>
      <c r="O486" s="918"/>
      <c r="P486" s="918"/>
      <c r="Q486" s="918"/>
      <c r="R486" s="828" t="s">
        <v>2433</v>
      </c>
      <c r="S486" s="354"/>
      <c r="T486" s="414"/>
      <c r="U486" s="415" t="s">
        <v>2358</v>
      </c>
      <c r="X486" s="416">
        <v>3E-05</v>
      </c>
      <c r="Y486" s="416">
        <f>$X$486*$K$486</f>
        <v>0.02103666</v>
      </c>
      <c r="Z486" s="416">
        <v>0</v>
      </c>
      <c r="AA486" s="417">
        <f>$Z$486*$K$486</f>
        <v>0</v>
      </c>
      <c r="AR486" s="360" t="s">
        <v>2465</v>
      </c>
      <c r="AT486" s="360" t="s">
        <v>2462</v>
      </c>
      <c r="AU486" s="360" t="s">
        <v>2451</v>
      </c>
      <c r="AY486" s="353" t="s">
        <v>2428</v>
      </c>
      <c r="BE486" s="418">
        <f>IF($U$486="základní",$N$486,0)</f>
        <v>0</v>
      </c>
      <c r="BF486" s="418">
        <f>IF($U$486="snížená",$N$486,0)</f>
        <v>0</v>
      </c>
      <c r="BG486" s="418">
        <f>IF($U$486="zákl. přenesená",$N$486,0)</f>
        <v>0</v>
      </c>
      <c r="BH486" s="418">
        <f>IF($U$486="sníž. přenesená",$N$486,0)</f>
        <v>0</v>
      </c>
      <c r="BI486" s="418">
        <f>IF($U$486="nulová",$N$486,0)</f>
        <v>0</v>
      </c>
      <c r="BJ486" s="360" t="s">
        <v>2426</v>
      </c>
      <c r="BK486" s="418">
        <f>ROUND($L$486*$K$486,2)</f>
        <v>0</v>
      </c>
      <c r="BL486" s="360" t="s">
        <v>2434</v>
      </c>
      <c r="BM486" s="360" t="s">
        <v>1434</v>
      </c>
    </row>
    <row r="487" spans="2:65" s="353" customFormat="1" ht="15.75" customHeight="1">
      <c r="B487" s="354"/>
      <c r="C487" s="412" t="s">
        <v>1435</v>
      </c>
      <c r="D487" s="412" t="s">
        <v>2429</v>
      </c>
      <c r="E487" s="410" t="s">
        <v>1436</v>
      </c>
      <c r="F487" s="907" t="s">
        <v>1437</v>
      </c>
      <c r="G487" s="908"/>
      <c r="H487" s="908"/>
      <c r="I487" s="908"/>
      <c r="J487" s="412" t="s">
        <v>1974</v>
      </c>
      <c r="K487" s="413">
        <v>667.83</v>
      </c>
      <c r="L487" s="909">
        <v>0</v>
      </c>
      <c r="M487" s="908"/>
      <c r="N487" s="909">
        <f>ROUND($L$487*$K$487,2)</f>
        <v>0</v>
      </c>
      <c r="O487" s="908"/>
      <c r="P487" s="908"/>
      <c r="Q487" s="908"/>
      <c r="R487" s="411"/>
      <c r="S487" s="354"/>
      <c r="T487" s="414"/>
      <c r="U487" s="415" t="s">
        <v>2358</v>
      </c>
      <c r="X487" s="416">
        <v>0</v>
      </c>
      <c r="Y487" s="416">
        <f>$X$487*$K$487</f>
        <v>0</v>
      </c>
      <c r="Z487" s="416">
        <v>0</v>
      </c>
      <c r="AA487" s="417">
        <f>$Z$487*$K$487</f>
        <v>0</v>
      </c>
      <c r="AR487" s="360" t="s">
        <v>2434</v>
      </c>
      <c r="AT487" s="360" t="s">
        <v>2429</v>
      </c>
      <c r="AU487" s="360" t="s">
        <v>2451</v>
      </c>
      <c r="AY487" s="360" t="s">
        <v>2428</v>
      </c>
      <c r="BE487" s="418">
        <f>IF($U$487="základní",$N$487,0)</f>
        <v>0</v>
      </c>
      <c r="BF487" s="418">
        <f>IF($U$487="snížená",$N$487,0)</f>
        <v>0</v>
      </c>
      <c r="BG487" s="418">
        <f>IF($U$487="zákl. přenesená",$N$487,0)</f>
        <v>0</v>
      </c>
      <c r="BH487" s="418">
        <f>IF($U$487="sníž. přenesená",$N$487,0)</f>
        <v>0</v>
      </c>
      <c r="BI487" s="418">
        <f>IF($U$487="nulová",$N$487,0)</f>
        <v>0</v>
      </c>
      <c r="BJ487" s="360" t="s">
        <v>2426</v>
      </c>
      <c r="BK487" s="418">
        <f>ROUND($L$487*$K$487,2)</f>
        <v>0</v>
      </c>
      <c r="BL487" s="360" t="s">
        <v>2434</v>
      </c>
      <c r="BM487" s="360" t="s">
        <v>1438</v>
      </c>
    </row>
    <row r="488" spans="2:47" s="353" customFormat="1" ht="18" customHeight="1">
      <c r="B488" s="354"/>
      <c r="F488" s="912" t="s">
        <v>1437</v>
      </c>
      <c r="G488" s="873"/>
      <c r="H488" s="873"/>
      <c r="I488" s="873"/>
      <c r="J488" s="873"/>
      <c r="K488" s="873"/>
      <c r="L488" s="873"/>
      <c r="M488" s="873"/>
      <c r="N488" s="873"/>
      <c r="O488" s="873"/>
      <c r="P488" s="873"/>
      <c r="Q488" s="873"/>
      <c r="R488" s="873"/>
      <c r="S488" s="354"/>
      <c r="T488" s="419"/>
      <c r="AA488" s="420"/>
      <c r="AT488" s="353" t="s">
        <v>2437</v>
      </c>
      <c r="AU488" s="353" t="s">
        <v>2451</v>
      </c>
    </row>
    <row r="489" spans="2:51" s="353" customFormat="1" ht="27" customHeight="1">
      <c r="B489" s="421"/>
      <c r="E489" s="422"/>
      <c r="F489" s="899" t="s">
        <v>1408</v>
      </c>
      <c r="G489" s="900"/>
      <c r="H489" s="900"/>
      <c r="I489" s="900"/>
      <c r="K489" s="424">
        <v>226.83</v>
      </c>
      <c r="S489" s="421"/>
      <c r="T489" s="425"/>
      <c r="AA489" s="426"/>
      <c r="AT489" s="422" t="s">
        <v>2439</v>
      </c>
      <c r="AU489" s="422" t="s">
        <v>2451</v>
      </c>
      <c r="AV489" s="422" t="s">
        <v>2336</v>
      </c>
      <c r="AW489" s="422" t="s">
        <v>2371</v>
      </c>
      <c r="AX489" s="422" t="s">
        <v>2427</v>
      </c>
      <c r="AY489" s="422" t="s">
        <v>2428</v>
      </c>
    </row>
    <row r="490" spans="2:51" s="353" customFormat="1" ht="15.75" customHeight="1">
      <c r="B490" s="421"/>
      <c r="E490" s="422"/>
      <c r="F490" s="899" t="s">
        <v>1409</v>
      </c>
      <c r="G490" s="900"/>
      <c r="H490" s="900"/>
      <c r="I490" s="900"/>
      <c r="K490" s="424">
        <v>441</v>
      </c>
      <c r="S490" s="421"/>
      <c r="T490" s="425"/>
      <c r="AA490" s="426"/>
      <c r="AT490" s="422" t="s">
        <v>2439</v>
      </c>
      <c r="AU490" s="422" t="s">
        <v>2451</v>
      </c>
      <c r="AV490" s="422" t="s">
        <v>2336</v>
      </c>
      <c r="AW490" s="422" t="s">
        <v>2371</v>
      </c>
      <c r="AX490" s="422" t="s">
        <v>2427</v>
      </c>
      <c r="AY490" s="422" t="s">
        <v>2428</v>
      </c>
    </row>
    <row r="491" spans="2:51" s="353" customFormat="1" ht="15.75" customHeight="1">
      <c r="B491" s="432"/>
      <c r="E491" s="433"/>
      <c r="F491" s="901" t="s">
        <v>2450</v>
      </c>
      <c r="G491" s="902"/>
      <c r="H491" s="902"/>
      <c r="I491" s="902"/>
      <c r="K491" s="434">
        <v>667.83</v>
      </c>
      <c r="S491" s="432"/>
      <c r="T491" s="435"/>
      <c r="AA491" s="436"/>
      <c r="AT491" s="433" t="s">
        <v>2439</v>
      </c>
      <c r="AU491" s="433" t="s">
        <v>2451</v>
      </c>
      <c r="AV491" s="433" t="s">
        <v>2434</v>
      </c>
      <c r="AW491" s="433" t="s">
        <v>2371</v>
      </c>
      <c r="AX491" s="433" t="s">
        <v>2426</v>
      </c>
      <c r="AY491" s="433" t="s">
        <v>2428</v>
      </c>
    </row>
    <row r="492" spans="2:65" s="353" customFormat="1" ht="27" customHeight="1">
      <c r="B492" s="354"/>
      <c r="C492" s="437" t="s">
        <v>1439</v>
      </c>
      <c r="D492" s="437" t="s">
        <v>2462</v>
      </c>
      <c r="E492" s="438" t="s">
        <v>1440</v>
      </c>
      <c r="F492" s="915" t="s">
        <v>1381</v>
      </c>
      <c r="G492" s="914"/>
      <c r="H492" s="914"/>
      <c r="I492" s="914"/>
      <c r="J492" s="439" t="s">
        <v>2470</v>
      </c>
      <c r="K492" s="440">
        <v>253.775</v>
      </c>
      <c r="L492" s="913">
        <v>0</v>
      </c>
      <c r="M492" s="914"/>
      <c r="N492" s="913">
        <f>ROUND($L$492*$K$492,2)</f>
        <v>0</v>
      </c>
      <c r="O492" s="908"/>
      <c r="P492" s="908"/>
      <c r="Q492" s="908"/>
      <c r="R492" s="411" t="s">
        <v>2433</v>
      </c>
      <c r="S492" s="354"/>
      <c r="T492" s="414"/>
      <c r="U492" s="415" t="s">
        <v>2358</v>
      </c>
      <c r="X492" s="416">
        <v>0.001</v>
      </c>
      <c r="Y492" s="416">
        <f>$X$492*$K$492</f>
        <v>0.25377500000000003</v>
      </c>
      <c r="Z492" s="416">
        <v>0</v>
      </c>
      <c r="AA492" s="417">
        <f>$Z$492*$K$492</f>
        <v>0</v>
      </c>
      <c r="AR492" s="360" t="s">
        <v>2465</v>
      </c>
      <c r="AT492" s="360" t="s">
        <v>2462</v>
      </c>
      <c r="AU492" s="360" t="s">
        <v>2451</v>
      </c>
      <c r="AY492" s="353" t="s">
        <v>2428</v>
      </c>
      <c r="BE492" s="418">
        <f>IF($U$492="základní",$N$492,0)</f>
        <v>0</v>
      </c>
      <c r="BF492" s="418">
        <f>IF($U$492="snížená",$N$492,0)</f>
        <v>0</v>
      </c>
      <c r="BG492" s="418">
        <f>IF($U$492="zákl. přenesená",$N$492,0)</f>
        <v>0</v>
      </c>
      <c r="BH492" s="418">
        <f>IF($U$492="sníž. přenesená",$N$492,0)</f>
        <v>0</v>
      </c>
      <c r="BI492" s="418">
        <f>IF($U$492="nulová",$N$492,0)</f>
        <v>0</v>
      </c>
      <c r="BJ492" s="360" t="s">
        <v>2426</v>
      </c>
      <c r="BK492" s="418">
        <f>ROUND($L$492*$K$492,2)</f>
        <v>0</v>
      </c>
      <c r="BL492" s="360" t="s">
        <v>2434</v>
      </c>
      <c r="BM492" s="360" t="s">
        <v>1442</v>
      </c>
    </row>
    <row r="493" spans="2:51" s="353" customFormat="1" ht="15.75" customHeight="1">
      <c r="B493" s="421"/>
      <c r="E493" s="423"/>
      <c r="F493" s="899" t="s">
        <v>1443</v>
      </c>
      <c r="G493" s="900"/>
      <c r="H493" s="900"/>
      <c r="I493" s="900"/>
      <c r="K493" s="424">
        <v>253.775</v>
      </c>
      <c r="S493" s="421"/>
      <c r="T493" s="425"/>
      <c r="AA493" s="426"/>
      <c r="AT493" s="422" t="s">
        <v>2439</v>
      </c>
      <c r="AU493" s="422" t="s">
        <v>2451</v>
      </c>
      <c r="AV493" s="422" t="s">
        <v>2336</v>
      </c>
      <c r="AW493" s="422" t="s">
        <v>2371</v>
      </c>
      <c r="AX493" s="422" t="s">
        <v>2426</v>
      </c>
      <c r="AY493" s="422" t="s">
        <v>2428</v>
      </c>
    </row>
    <row r="494" spans="2:65" s="353" customFormat="1" ht="27" customHeight="1">
      <c r="B494" s="354"/>
      <c r="C494" s="409" t="s">
        <v>1444</v>
      </c>
      <c r="D494" s="409" t="s">
        <v>2429</v>
      </c>
      <c r="E494" s="410" t="s">
        <v>1445</v>
      </c>
      <c r="F494" s="907" t="s">
        <v>1446</v>
      </c>
      <c r="G494" s="908"/>
      <c r="H494" s="908"/>
      <c r="I494" s="908"/>
      <c r="J494" s="412" t="s">
        <v>1974</v>
      </c>
      <c r="K494" s="413">
        <v>667.83</v>
      </c>
      <c r="L494" s="909">
        <v>0</v>
      </c>
      <c r="M494" s="908"/>
      <c r="N494" s="909">
        <f>ROUND($L$494*$K$494,2)</f>
        <v>0</v>
      </c>
      <c r="O494" s="908"/>
      <c r="P494" s="908"/>
      <c r="Q494" s="908"/>
      <c r="R494" s="411"/>
      <c r="S494" s="354"/>
      <c r="T494" s="414"/>
      <c r="U494" s="415" t="s">
        <v>2358</v>
      </c>
      <c r="X494" s="416">
        <v>0.031</v>
      </c>
      <c r="Y494" s="416">
        <f>$X$494*$K$494</f>
        <v>20.702730000000003</v>
      </c>
      <c r="Z494" s="416">
        <v>0</v>
      </c>
      <c r="AA494" s="417">
        <f>$Z$494*$K$494</f>
        <v>0</v>
      </c>
      <c r="AR494" s="360" t="s">
        <v>2434</v>
      </c>
      <c r="AT494" s="360" t="s">
        <v>2429</v>
      </c>
      <c r="AU494" s="360" t="s">
        <v>2451</v>
      </c>
      <c r="AY494" s="353" t="s">
        <v>2428</v>
      </c>
      <c r="BE494" s="418">
        <f>IF($U$494="základní",$N$494,0)</f>
        <v>0</v>
      </c>
      <c r="BF494" s="418">
        <f>IF($U$494="snížená",$N$494,0)</f>
        <v>0</v>
      </c>
      <c r="BG494" s="418">
        <f>IF($U$494="zákl. přenesená",$N$494,0)</f>
        <v>0</v>
      </c>
      <c r="BH494" s="418">
        <f>IF($U$494="sníž. přenesená",$N$494,0)</f>
        <v>0</v>
      </c>
      <c r="BI494" s="418">
        <f>IF($U$494="nulová",$N$494,0)</f>
        <v>0</v>
      </c>
      <c r="BJ494" s="360" t="s">
        <v>2426</v>
      </c>
      <c r="BK494" s="418">
        <f>ROUND($L$494*$K$494,2)</f>
        <v>0</v>
      </c>
      <c r="BL494" s="360" t="s">
        <v>2434</v>
      </c>
      <c r="BM494" s="360" t="s">
        <v>1447</v>
      </c>
    </row>
    <row r="495" spans="2:47" s="353" customFormat="1" ht="16.5" customHeight="1">
      <c r="B495" s="354"/>
      <c r="F495" s="912" t="s">
        <v>1448</v>
      </c>
      <c r="G495" s="873"/>
      <c r="H495" s="873"/>
      <c r="I495" s="873"/>
      <c r="J495" s="873"/>
      <c r="K495" s="873"/>
      <c r="L495" s="873"/>
      <c r="M495" s="873"/>
      <c r="N495" s="873"/>
      <c r="O495" s="873"/>
      <c r="P495" s="873"/>
      <c r="Q495" s="873"/>
      <c r="R495" s="873"/>
      <c r="S495" s="354"/>
      <c r="T495" s="419"/>
      <c r="AA495" s="420"/>
      <c r="AT495" s="353" t="s">
        <v>2437</v>
      </c>
      <c r="AU495" s="353" t="s">
        <v>2451</v>
      </c>
    </row>
    <row r="496" spans="2:51" s="353" customFormat="1" ht="27" customHeight="1">
      <c r="B496" s="421"/>
      <c r="E496" s="422"/>
      <c r="F496" s="899" t="s">
        <v>1408</v>
      </c>
      <c r="G496" s="900"/>
      <c r="H496" s="900"/>
      <c r="I496" s="900"/>
      <c r="K496" s="424">
        <v>226.83</v>
      </c>
      <c r="S496" s="421"/>
      <c r="T496" s="425"/>
      <c r="AA496" s="426"/>
      <c r="AT496" s="422" t="s">
        <v>2439</v>
      </c>
      <c r="AU496" s="422" t="s">
        <v>2451</v>
      </c>
      <c r="AV496" s="422" t="s">
        <v>2336</v>
      </c>
      <c r="AW496" s="422" t="s">
        <v>2371</v>
      </c>
      <c r="AX496" s="422" t="s">
        <v>2427</v>
      </c>
      <c r="AY496" s="422" t="s">
        <v>2428</v>
      </c>
    </row>
    <row r="497" spans="2:51" s="353" customFormat="1" ht="15.75" customHeight="1">
      <c r="B497" s="421"/>
      <c r="E497" s="422"/>
      <c r="F497" s="899" t="s">
        <v>1409</v>
      </c>
      <c r="G497" s="900"/>
      <c r="H497" s="900"/>
      <c r="I497" s="900"/>
      <c r="K497" s="424">
        <v>441</v>
      </c>
      <c r="S497" s="421"/>
      <c r="T497" s="425"/>
      <c r="AA497" s="426"/>
      <c r="AT497" s="422" t="s">
        <v>2439</v>
      </c>
      <c r="AU497" s="422" t="s">
        <v>2451</v>
      </c>
      <c r="AV497" s="422" t="s">
        <v>2336</v>
      </c>
      <c r="AW497" s="422" t="s">
        <v>2371</v>
      </c>
      <c r="AX497" s="422" t="s">
        <v>2427</v>
      </c>
      <c r="AY497" s="422" t="s">
        <v>2428</v>
      </c>
    </row>
    <row r="498" spans="2:51" s="353" customFormat="1" ht="15.75" customHeight="1">
      <c r="B498" s="432"/>
      <c r="E498" s="433"/>
      <c r="F498" s="901" t="s">
        <v>2450</v>
      </c>
      <c r="G498" s="902"/>
      <c r="H498" s="902"/>
      <c r="I498" s="902"/>
      <c r="K498" s="434">
        <v>667.83</v>
      </c>
      <c r="S498" s="432"/>
      <c r="T498" s="435"/>
      <c r="AA498" s="436"/>
      <c r="AT498" s="433" t="s">
        <v>2439</v>
      </c>
      <c r="AU498" s="433" t="s">
        <v>2451</v>
      </c>
      <c r="AV498" s="433" t="s">
        <v>2434</v>
      </c>
      <c r="AW498" s="433" t="s">
        <v>2371</v>
      </c>
      <c r="AX498" s="433" t="s">
        <v>2426</v>
      </c>
      <c r="AY498" s="433" t="s">
        <v>2428</v>
      </c>
    </row>
    <row r="499" spans="2:65" s="353" customFormat="1" ht="27" customHeight="1">
      <c r="B499" s="354"/>
      <c r="C499" s="409" t="s">
        <v>1449</v>
      </c>
      <c r="D499" s="409" t="s">
        <v>2429</v>
      </c>
      <c r="E499" s="410" t="s">
        <v>1450</v>
      </c>
      <c r="F499" s="907" t="s">
        <v>1451</v>
      </c>
      <c r="G499" s="908"/>
      <c r="H499" s="908"/>
      <c r="I499" s="908"/>
      <c r="J499" s="412" t="s">
        <v>3779</v>
      </c>
      <c r="K499" s="413">
        <v>621.082</v>
      </c>
      <c r="L499" s="909">
        <v>0</v>
      </c>
      <c r="M499" s="908"/>
      <c r="N499" s="909">
        <f>ROUND($L$499*$K$499,2)</f>
        <v>0</v>
      </c>
      <c r="O499" s="908"/>
      <c r="P499" s="908"/>
      <c r="Q499" s="908"/>
      <c r="R499" s="411" t="s">
        <v>2433</v>
      </c>
      <c r="S499" s="354"/>
      <c r="T499" s="414"/>
      <c r="U499" s="415" t="s">
        <v>2358</v>
      </c>
      <c r="X499" s="416">
        <v>0.0014</v>
      </c>
      <c r="Y499" s="416">
        <f>$X$499*$K$499</f>
        <v>0.8695148</v>
      </c>
      <c r="Z499" s="416">
        <v>0</v>
      </c>
      <c r="AA499" s="417">
        <f>$Z$499*$K$499</f>
        <v>0</v>
      </c>
      <c r="AR499" s="360" t="s">
        <v>2434</v>
      </c>
      <c r="AT499" s="360" t="s">
        <v>2429</v>
      </c>
      <c r="AU499" s="360" t="s">
        <v>2451</v>
      </c>
      <c r="AY499" s="353" t="s">
        <v>2428</v>
      </c>
      <c r="BE499" s="418">
        <f>IF($U$499="základní",$N$499,0)</f>
        <v>0</v>
      </c>
      <c r="BF499" s="418">
        <f>IF($U$499="snížená",$N$499,0)</f>
        <v>0</v>
      </c>
      <c r="BG499" s="418">
        <f>IF($U$499="zákl. přenesená",$N$499,0)</f>
        <v>0</v>
      </c>
      <c r="BH499" s="418">
        <f>IF($U$499="sníž. přenesená",$N$499,0)</f>
        <v>0</v>
      </c>
      <c r="BI499" s="418">
        <f>IF($U$499="nulová",$N$499,0)</f>
        <v>0</v>
      </c>
      <c r="BJ499" s="360" t="s">
        <v>2426</v>
      </c>
      <c r="BK499" s="418">
        <f>ROUND($L$499*$K$499,2)</f>
        <v>0</v>
      </c>
      <c r="BL499" s="360" t="s">
        <v>2434</v>
      </c>
      <c r="BM499" s="360" t="s">
        <v>1452</v>
      </c>
    </row>
    <row r="500" spans="2:47" s="353" customFormat="1" ht="16.5" customHeight="1">
      <c r="B500" s="354"/>
      <c r="F500" s="912" t="s">
        <v>2969</v>
      </c>
      <c r="G500" s="873"/>
      <c r="H500" s="873"/>
      <c r="I500" s="873"/>
      <c r="J500" s="873"/>
      <c r="K500" s="873"/>
      <c r="L500" s="873"/>
      <c r="M500" s="873"/>
      <c r="N500" s="873"/>
      <c r="O500" s="873"/>
      <c r="P500" s="873"/>
      <c r="Q500" s="873"/>
      <c r="R500" s="873"/>
      <c r="S500" s="354"/>
      <c r="T500" s="419"/>
      <c r="AA500" s="420"/>
      <c r="AT500" s="353" t="s">
        <v>2437</v>
      </c>
      <c r="AU500" s="353" t="s">
        <v>2451</v>
      </c>
    </row>
    <row r="501" spans="2:63" s="401" customFormat="1" ht="23.25" customHeight="1">
      <c r="B501" s="400"/>
      <c r="D501" s="408" t="s">
        <v>2380</v>
      </c>
      <c r="N501" s="911">
        <f>$BK$501</f>
        <v>0</v>
      </c>
      <c r="O501" s="904"/>
      <c r="P501" s="904"/>
      <c r="Q501" s="904"/>
      <c r="S501" s="400"/>
      <c r="T501" s="404"/>
      <c r="W501" s="405">
        <f>SUM($W$502:$W$573)</f>
        <v>0</v>
      </c>
      <c r="Y501" s="405">
        <f>SUM($Y$502:$Y$573)</f>
        <v>17.64302723</v>
      </c>
      <c r="AA501" s="406">
        <f>SUM($AA$502:$AA$573)</f>
        <v>3.8934489</v>
      </c>
      <c r="AR501" s="403" t="s">
        <v>2426</v>
      </c>
      <c r="AT501" s="403" t="s">
        <v>2425</v>
      </c>
      <c r="AU501" s="403" t="s">
        <v>2336</v>
      </c>
      <c r="AY501" s="403" t="s">
        <v>2428</v>
      </c>
      <c r="BK501" s="407">
        <f>SUM($BK$502:$BK$573)</f>
        <v>0</v>
      </c>
    </row>
    <row r="502" spans="2:65" s="353" customFormat="1" ht="27" customHeight="1">
      <c r="B502" s="354"/>
      <c r="C502" s="409" t="s">
        <v>1453</v>
      </c>
      <c r="D502" s="409" t="s">
        <v>2429</v>
      </c>
      <c r="E502" s="410" t="s">
        <v>1454</v>
      </c>
      <c r="F502" s="907" t="s">
        <v>1455</v>
      </c>
      <c r="G502" s="908"/>
      <c r="H502" s="908"/>
      <c r="I502" s="908"/>
      <c r="J502" s="412" t="s">
        <v>3779</v>
      </c>
      <c r="K502" s="413">
        <v>253.775</v>
      </c>
      <c r="L502" s="909">
        <v>0</v>
      </c>
      <c r="M502" s="908"/>
      <c r="N502" s="909">
        <f>ROUND($L$502*$K$502,2)</f>
        <v>0</v>
      </c>
      <c r="O502" s="908"/>
      <c r="P502" s="908"/>
      <c r="Q502" s="908"/>
      <c r="R502" s="411" t="s">
        <v>2433</v>
      </c>
      <c r="S502" s="354"/>
      <c r="T502" s="414"/>
      <c r="U502" s="415" t="s">
        <v>2358</v>
      </c>
      <c r="X502" s="416">
        <v>0.00925</v>
      </c>
      <c r="Y502" s="416">
        <f>$X$502*$K$502</f>
        <v>2.34741875</v>
      </c>
      <c r="Z502" s="416">
        <v>0</v>
      </c>
      <c r="AA502" s="417">
        <f>$Z$502*$K$502</f>
        <v>0</v>
      </c>
      <c r="AR502" s="360" t="s">
        <v>2434</v>
      </c>
      <c r="AT502" s="360" t="s">
        <v>2429</v>
      </c>
      <c r="AU502" s="360" t="s">
        <v>2451</v>
      </c>
      <c r="AY502" s="353" t="s">
        <v>2428</v>
      </c>
      <c r="BE502" s="418">
        <f>IF($U$502="základní",$N$502,0)</f>
        <v>0</v>
      </c>
      <c r="BF502" s="418">
        <f>IF($U$502="snížená",$N$502,0)</f>
        <v>0</v>
      </c>
      <c r="BG502" s="418">
        <f>IF($U$502="zákl. přenesená",$N$502,0)</f>
        <v>0</v>
      </c>
      <c r="BH502" s="418">
        <f>IF($U$502="sníž. přenesená",$N$502,0)</f>
        <v>0</v>
      </c>
      <c r="BI502" s="418">
        <f>IF($U$502="nulová",$N$502,0)</f>
        <v>0</v>
      </c>
      <c r="BJ502" s="360" t="s">
        <v>2426</v>
      </c>
      <c r="BK502" s="418">
        <f>ROUND($L$502*$K$502,2)</f>
        <v>0</v>
      </c>
      <c r="BL502" s="360" t="s">
        <v>2434</v>
      </c>
      <c r="BM502" s="360" t="s">
        <v>1456</v>
      </c>
    </row>
    <row r="503" spans="2:47" s="353" customFormat="1" ht="16.5" customHeight="1">
      <c r="B503" s="354"/>
      <c r="F503" s="912" t="s">
        <v>1457</v>
      </c>
      <c r="G503" s="873"/>
      <c r="H503" s="873"/>
      <c r="I503" s="873"/>
      <c r="J503" s="873"/>
      <c r="K503" s="873"/>
      <c r="L503" s="873"/>
      <c r="M503" s="873"/>
      <c r="N503" s="873"/>
      <c r="O503" s="873"/>
      <c r="P503" s="873"/>
      <c r="Q503" s="873"/>
      <c r="R503" s="873"/>
      <c r="S503" s="354"/>
      <c r="T503" s="419"/>
      <c r="AA503" s="420"/>
      <c r="AT503" s="353" t="s">
        <v>2437</v>
      </c>
      <c r="AU503" s="353" t="s">
        <v>2451</v>
      </c>
    </row>
    <row r="504" spans="2:51" s="353" customFormat="1" ht="15.75" customHeight="1">
      <c r="B504" s="427"/>
      <c r="E504" s="428"/>
      <c r="F504" s="905" t="s">
        <v>1458</v>
      </c>
      <c r="G504" s="906"/>
      <c r="H504" s="906"/>
      <c r="I504" s="906"/>
      <c r="K504" s="428"/>
      <c r="S504" s="427"/>
      <c r="T504" s="430"/>
      <c r="AA504" s="431"/>
      <c r="AT504" s="428" t="s">
        <v>2439</v>
      </c>
      <c r="AU504" s="428" t="s">
        <v>2451</v>
      </c>
      <c r="AV504" s="428" t="s">
        <v>2426</v>
      </c>
      <c r="AW504" s="428" t="s">
        <v>2371</v>
      </c>
      <c r="AX504" s="428" t="s">
        <v>2427</v>
      </c>
      <c r="AY504" s="428" t="s">
        <v>2428</v>
      </c>
    </row>
    <row r="505" spans="2:51" s="353" customFormat="1" ht="39" customHeight="1">
      <c r="B505" s="421"/>
      <c r="E505" s="422"/>
      <c r="F505" s="899" t="s">
        <v>1459</v>
      </c>
      <c r="G505" s="900"/>
      <c r="H505" s="900"/>
      <c r="I505" s="900"/>
      <c r="K505" s="424">
        <v>86.195</v>
      </c>
      <c r="S505" s="421"/>
      <c r="T505" s="425"/>
      <c r="AA505" s="426"/>
      <c r="AT505" s="422" t="s">
        <v>2439</v>
      </c>
      <c r="AU505" s="422" t="s">
        <v>2451</v>
      </c>
      <c r="AV505" s="422" t="s">
        <v>2336</v>
      </c>
      <c r="AW505" s="422" t="s">
        <v>2371</v>
      </c>
      <c r="AX505" s="422" t="s">
        <v>2427</v>
      </c>
      <c r="AY505" s="422" t="s">
        <v>2428</v>
      </c>
    </row>
    <row r="506" spans="2:51" s="353" customFormat="1" ht="15.75" customHeight="1">
      <c r="B506" s="427"/>
      <c r="E506" s="428"/>
      <c r="F506" s="905" t="s">
        <v>1460</v>
      </c>
      <c r="G506" s="906"/>
      <c r="H506" s="906"/>
      <c r="I506" s="906"/>
      <c r="K506" s="428"/>
      <c r="S506" s="427"/>
      <c r="T506" s="430"/>
      <c r="AA506" s="431"/>
      <c r="AT506" s="428" t="s">
        <v>2439</v>
      </c>
      <c r="AU506" s="428" t="s">
        <v>2451</v>
      </c>
      <c r="AV506" s="428" t="s">
        <v>2426</v>
      </c>
      <c r="AW506" s="428" t="s">
        <v>2371</v>
      </c>
      <c r="AX506" s="428" t="s">
        <v>2427</v>
      </c>
      <c r="AY506" s="428" t="s">
        <v>2428</v>
      </c>
    </row>
    <row r="507" spans="2:51" s="353" customFormat="1" ht="15.75" customHeight="1">
      <c r="B507" s="421"/>
      <c r="E507" s="422"/>
      <c r="F507" s="899" t="s">
        <v>1461</v>
      </c>
      <c r="G507" s="900"/>
      <c r="H507" s="900"/>
      <c r="I507" s="900"/>
      <c r="K507" s="424">
        <v>55.86</v>
      </c>
      <c r="S507" s="421"/>
      <c r="T507" s="425"/>
      <c r="AA507" s="426"/>
      <c r="AT507" s="422" t="s">
        <v>2439</v>
      </c>
      <c r="AU507" s="422" t="s">
        <v>2451</v>
      </c>
      <c r="AV507" s="422" t="s">
        <v>2336</v>
      </c>
      <c r="AW507" s="422" t="s">
        <v>2371</v>
      </c>
      <c r="AX507" s="422" t="s">
        <v>2427</v>
      </c>
      <c r="AY507" s="422" t="s">
        <v>2428</v>
      </c>
    </row>
    <row r="508" spans="2:51" s="353" customFormat="1" ht="15.75" customHeight="1">
      <c r="B508" s="427"/>
      <c r="E508" s="428"/>
      <c r="F508" s="905" t="s">
        <v>1462</v>
      </c>
      <c r="G508" s="906"/>
      <c r="H508" s="906"/>
      <c r="I508" s="906"/>
      <c r="K508" s="428"/>
      <c r="S508" s="427"/>
      <c r="T508" s="430"/>
      <c r="AA508" s="431"/>
      <c r="AT508" s="428" t="s">
        <v>2439</v>
      </c>
      <c r="AU508" s="428" t="s">
        <v>2451</v>
      </c>
      <c r="AV508" s="428" t="s">
        <v>2426</v>
      </c>
      <c r="AW508" s="428" t="s">
        <v>2371</v>
      </c>
      <c r="AX508" s="428" t="s">
        <v>2427</v>
      </c>
      <c r="AY508" s="428" t="s">
        <v>2428</v>
      </c>
    </row>
    <row r="509" spans="2:51" s="353" customFormat="1" ht="15.75" customHeight="1">
      <c r="B509" s="421"/>
      <c r="E509" s="422"/>
      <c r="F509" s="899" t="s">
        <v>1461</v>
      </c>
      <c r="G509" s="900"/>
      <c r="H509" s="900"/>
      <c r="I509" s="900"/>
      <c r="K509" s="424">
        <v>55.86</v>
      </c>
      <c r="S509" s="421"/>
      <c r="T509" s="425"/>
      <c r="AA509" s="426"/>
      <c r="AT509" s="422" t="s">
        <v>2439</v>
      </c>
      <c r="AU509" s="422" t="s">
        <v>2451</v>
      </c>
      <c r="AV509" s="422" t="s">
        <v>2336</v>
      </c>
      <c r="AW509" s="422" t="s">
        <v>2371</v>
      </c>
      <c r="AX509" s="422" t="s">
        <v>2427</v>
      </c>
      <c r="AY509" s="422" t="s">
        <v>2428</v>
      </c>
    </row>
    <row r="510" spans="2:51" s="353" customFormat="1" ht="15.75" customHeight="1">
      <c r="B510" s="427"/>
      <c r="E510" s="428"/>
      <c r="F510" s="905" t="s">
        <v>1463</v>
      </c>
      <c r="G510" s="906"/>
      <c r="H510" s="906"/>
      <c r="I510" s="906"/>
      <c r="K510" s="428"/>
      <c r="S510" s="427"/>
      <c r="T510" s="430"/>
      <c r="AA510" s="431"/>
      <c r="AT510" s="428" t="s">
        <v>2439</v>
      </c>
      <c r="AU510" s="428" t="s">
        <v>2451</v>
      </c>
      <c r="AV510" s="428" t="s">
        <v>2426</v>
      </c>
      <c r="AW510" s="428" t="s">
        <v>2371</v>
      </c>
      <c r="AX510" s="428" t="s">
        <v>2427</v>
      </c>
      <c r="AY510" s="428" t="s">
        <v>2428</v>
      </c>
    </row>
    <row r="511" spans="2:51" s="353" customFormat="1" ht="15.75" customHeight="1">
      <c r="B511" s="421"/>
      <c r="E511" s="422"/>
      <c r="F511" s="899" t="s">
        <v>1461</v>
      </c>
      <c r="G511" s="900"/>
      <c r="H511" s="900"/>
      <c r="I511" s="900"/>
      <c r="K511" s="424">
        <v>55.86</v>
      </c>
      <c r="S511" s="421"/>
      <c r="T511" s="425"/>
      <c r="AA511" s="426"/>
      <c r="AT511" s="422" t="s">
        <v>2439</v>
      </c>
      <c r="AU511" s="422" t="s">
        <v>2451</v>
      </c>
      <c r="AV511" s="422" t="s">
        <v>2336</v>
      </c>
      <c r="AW511" s="422" t="s">
        <v>2371</v>
      </c>
      <c r="AX511" s="422" t="s">
        <v>2427</v>
      </c>
      <c r="AY511" s="422" t="s">
        <v>2428</v>
      </c>
    </row>
    <row r="512" spans="2:51" s="353" customFormat="1" ht="15.75" customHeight="1">
      <c r="B512" s="432"/>
      <c r="E512" s="433"/>
      <c r="F512" s="901" t="s">
        <v>2450</v>
      </c>
      <c r="G512" s="902"/>
      <c r="H512" s="902"/>
      <c r="I512" s="902"/>
      <c r="K512" s="434">
        <v>253.775</v>
      </c>
      <c r="S512" s="432"/>
      <c r="T512" s="435"/>
      <c r="AA512" s="436"/>
      <c r="AT512" s="433" t="s">
        <v>2439</v>
      </c>
      <c r="AU512" s="433" t="s">
        <v>2451</v>
      </c>
      <c r="AV512" s="433" t="s">
        <v>2434</v>
      </c>
      <c r="AW512" s="433" t="s">
        <v>2371</v>
      </c>
      <c r="AX512" s="433" t="s">
        <v>2426</v>
      </c>
      <c r="AY512" s="433" t="s">
        <v>2428</v>
      </c>
    </row>
    <row r="513" spans="2:65" s="353" customFormat="1" ht="27" customHeight="1">
      <c r="B513" s="354"/>
      <c r="C513" s="409" t="s">
        <v>1464</v>
      </c>
      <c r="D513" s="409" t="s">
        <v>2429</v>
      </c>
      <c r="E513" s="410" t="s">
        <v>1465</v>
      </c>
      <c r="F513" s="907" t="s">
        <v>1466</v>
      </c>
      <c r="G513" s="908"/>
      <c r="H513" s="908"/>
      <c r="I513" s="908"/>
      <c r="J513" s="412" t="s">
        <v>3779</v>
      </c>
      <c r="K513" s="413">
        <v>313.88</v>
      </c>
      <c r="L513" s="909">
        <v>0</v>
      </c>
      <c r="M513" s="908"/>
      <c r="N513" s="909">
        <f>ROUND($L$513*$K$513,2)</f>
        <v>0</v>
      </c>
      <c r="O513" s="908"/>
      <c r="P513" s="908"/>
      <c r="Q513" s="908"/>
      <c r="R513" s="411" t="s">
        <v>2433</v>
      </c>
      <c r="S513" s="354"/>
      <c r="T513" s="414"/>
      <c r="U513" s="415" t="s">
        <v>2358</v>
      </c>
      <c r="X513" s="416">
        <v>0.00928</v>
      </c>
      <c r="Y513" s="416">
        <f>$X$513*$K$513</f>
        <v>2.9128064</v>
      </c>
      <c r="Z513" s="416">
        <v>0</v>
      </c>
      <c r="AA513" s="417">
        <f>$Z$513*$K$513</f>
        <v>0</v>
      </c>
      <c r="AR513" s="360" t="s">
        <v>2434</v>
      </c>
      <c r="AT513" s="360" t="s">
        <v>2429</v>
      </c>
      <c r="AU513" s="360" t="s">
        <v>2451</v>
      </c>
      <c r="AY513" s="353" t="s">
        <v>2428</v>
      </c>
      <c r="BE513" s="418">
        <f>IF($U$513="základní",$N$513,0)</f>
        <v>0</v>
      </c>
      <c r="BF513" s="418">
        <f>IF($U$513="snížená",$N$513,0)</f>
        <v>0</v>
      </c>
      <c r="BG513" s="418">
        <f>IF($U$513="zákl. přenesená",$N$513,0)</f>
        <v>0</v>
      </c>
      <c r="BH513" s="418">
        <f>IF($U$513="sníž. přenesená",$N$513,0)</f>
        <v>0</v>
      </c>
      <c r="BI513" s="418">
        <f>IF($U$513="nulová",$N$513,0)</f>
        <v>0</v>
      </c>
      <c r="BJ513" s="360" t="s">
        <v>2426</v>
      </c>
      <c r="BK513" s="418">
        <f>ROUND($L$513*$K$513,2)</f>
        <v>0</v>
      </c>
      <c r="BL513" s="360" t="s">
        <v>2434</v>
      </c>
      <c r="BM513" s="360" t="s">
        <v>1467</v>
      </c>
    </row>
    <row r="514" spans="2:47" s="353" customFormat="1" ht="16.5" customHeight="1">
      <c r="B514" s="354"/>
      <c r="F514" s="912" t="s">
        <v>1468</v>
      </c>
      <c r="G514" s="873"/>
      <c r="H514" s="873"/>
      <c r="I514" s="873"/>
      <c r="J514" s="873"/>
      <c r="K514" s="873"/>
      <c r="L514" s="873"/>
      <c r="M514" s="873"/>
      <c r="N514" s="873"/>
      <c r="O514" s="873"/>
      <c r="P514" s="873"/>
      <c r="Q514" s="873"/>
      <c r="R514" s="873"/>
      <c r="S514" s="354"/>
      <c r="T514" s="419"/>
      <c r="AA514" s="420"/>
      <c r="AT514" s="353" t="s">
        <v>2437</v>
      </c>
      <c r="AU514" s="353" t="s">
        <v>2451</v>
      </c>
    </row>
    <row r="515" spans="2:51" s="353" customFormat="1" ht="15.75" customHeight="1">
      <c r="B515" s="427"/>
      <c r="E515" s="428"/>
      <c r="F515" s="905" t="s">
        <v>1458</v>
      </c>
      <c r="G515" s="906"/>
      <c r="H515" s="906"/>
      <c r="I515" s="906"/>
      <c r="K515" s="428"/>
      <c r="S515" s="427"/>
      <c r="T515" s="430"/>
      <c r="AA515" s="431"/>
      <c r="AT515" s="428" t="s">
        <v>2439</v>
      </c>
      <c r="AU515" s="428" t="s">
        <v>2451</v>
      </c>
      <c r="AV515" s="428" t="s">
        <v>2426</v>
      </c>
      <c r="AW515" s="428" t="s">
        <v>2371</v>
      </c>
      <c r="AX515" s="428" t="s">
        <v>2427</v>
      </c>
      <c r="AY515" s="428" t="s">
        <v>2428</v>
      </c>
    </row>
    <row r="516" spans="2:51" s="353" customFormat="1" ht="39" customHeight="1">
      <c r="B516" s="421"/>
      <c r="E516" s="422"/>
      <c r="F516" s="899" t="s">
        <v>1469</v>
      </c>
      <c r="G516" s="900"/>
      <c r="H516" s="900"/>
      <c r="I516" s="900"/>
      <c r="K516" s="424">
        <v>106.61</v>
      </c>
      <c r="S516" s="421"/>
      <c r="T516" s="425"/>
      <c r="AA516" s="426"/>
      <c r="AT516" s="422" t="s">
        <v>2439</v>
      </c>
      <c r="AU516" s="422" t="s">
        <v>2451</v>
      </c>
      <c r="AV516" s="422" t="s">
        <v>2336</v>
      </c>
      <c r="AW516" s="422" t="s">
        <v>2371</v>
      </c>
      <c r="AX516" s="422" t="s">
        <v>2427</v>
      </c>
      <c r="AY516" s="422" t="s">
        <v>2428</v>
      </c>
    </row>
    <row r="517" spans="2:51" s="353" customFormat="1" ht="15.75" customHeight="1">
      <c r="B517" s="427"/>
      <c r="E517" s="428"/>
      <c r="F517" s="905" t="s">
        <v>1460</v>
      </c>
      <c r="G517" s="906"/>
      <c r="H517" s="906"/>
      <c r="I517" s="906"/>
      <c r="K517" s="428"/>
      <c r="S517" s="427"/>
      <c r="T517" s="430"/>
      <c r="AA517" s="431"/>
      <c r="AT517" s="428" t="s">
        <v>2439</v>
      </c>
      <c r="AU517" s="428" t="s">
        <v>2451</v>
      </c>
      <c r="AV517" s="428" t="s">
        <v>2426</v>
      </c>
      <c r="AW517" s="428" t="s">
        <v>2371</v>
      </c>
      <c r="AX517" s="428" t="s">
        <v>2427</v>
      </c>
      <c r="AY517" s="428" t="s">
        <v>2428</v>
      </c>
    </row>
    <row r="518" spans="2:51" s="353" customFormat="1" ht="15.75" customHeight="1">
      <c r="B518" s="421"/>
      <c r="E518" s="422"/>
      <c r="F518" s="899" t="s">
        <v>1470</v>
      </c>
      <c r="G518" s="900"/>
      <c r="H518" s="900"/>
      <c r="I518" s="900"/>
      <c r="K518" s="424">
        <v>69.09</v>
      </c>
      <c r="S518" s="421"/>
      <c r="T518" s="425"/>
      <c r="AA518" s="426"/>
      <c r="AT518" s="422" t="s">
        <v>2439</v>
      </c>
      <c r="AU518" s="422" t="s">
        <v>2451</v>
      </c>
      <c r="AV518" s="422" t="s">
        <v>2336</v>
      </c>
      <c r="AW518" s="422" t="s">
        <v>2371</v>
      </c>
      <c r="AX518" s="422" t="s">
        <v>2427</v>
      </c>
      <c r="AY518" s="422" t="s">
        <v>2428</v>
      </c>
    </row>
    <row r="519" spans="2:51" s="353" customFormat="1" ht="15.75" customHeight="1">
      <c r="B519" s="427"/>
      <c r="E519" s="428"/>
      <c r="F519" s="905" t="s">
        <v>1462</v>
      </c>
      <c r="G519" s="906"/>
      <c r="H519" s="906"/>
      <c r="I519" s="906"/>
      <c r="K519" s="428"/>
      <c r="S519" s="427"/>
      <c r="T519" s="430"/>
      <c r="AA519" s="431"/>
      <c r="AT519" s="428" t="s">
        <v>2439</v>
      </c>
      <c r="AU519" s="428" t="s">
        <v>2451</v>
      </c>
      <c r="AV519" s="428" t="s">
        <v>2426</v>
      </c>
      <c r="AW519" s="428" t="s">
        <v>2371</v>
      </c>
      <c r="AX519" s="428" t="s">
        <v>2427</v>
      </c>
      <c r="AY519" s="428" t="s">
        <v>2428</v>
      </c>
    </row>
    <row r="520" spans="2:51" s="353" customFormat="1" ht="15.75" customHeight="1">
      <c r="B520" s="421"/>
      <c r="E520" s="422"/>
      <c r="F520" s="899" t="s">
        <v>1470</v>
      </c>
      <c r="G520" s="900"/>
      <c r="H520" s="900"/>
      <c r="I520" s="900"/>
      <c r="K520" s="424">
        <v>69.09</v>
      </c>
      <c r="S520" s="421"/>
      <c r="T520" s="425"/>
      <c r="AA520" s="426"/>
      <c r="AT520" s="422" t="s">
        <v>2439</v>
      </c>
      <c r="AU520" s="422" t="s">
        <v>2451</v>
      </c>
      <c r="AV520" s="422" t="s">
        <v>2336</v>
      </c>
      <c r="AW520" s="422" t="s">
        <v>2371</v>
      </c>
      <c r="AX520" s="422" t="s">
        <v>2427</v>
      </c>
      <c r="AY520" s="422" t="s">
        <v>2428</v>
      </c>
    </row>
    <row r="521" spans="2:51" s="353" customFormat="1" ht="15.75" customHeight="1">
      <c r="B521" s="427"/>
      <c r="E521" s="428"/>
      <c r="F521" s="905" t="s">
        <v>1463</v>
      </c>
      <c r="G521" s="906"/>
      <c r="H521" s="906"/>
      <c r="I521" s="906"/>
      <c r="K521" s="428"/>
      <c r="S521" s="427"/>
      <c r="T521" s="430"/>
      <c r="AA521" s="431"/>
      <c r="AT521" s="428" t="s">
        <v>2439</v>
      </c>
      <c r="AU521" s="428" t="s">
        <v>2451</v>
      </c>
      <c r="AV521" s="428" t="s">
        <v>2426</v>
      </c>
      <c r="AW521" s="428" t="s">
        <v>2371</v>
      </c>
      <c r="AX521" s="428" t="s">
        <v>2427</v>
      </c>
      <c r="AY521" s="428" t="s">
        <v>2428</v>
      </c>
    </row>
    <row r="522" spans="2:51" s="353" customFormat="1" ht="15.75" customHeight="1">
      <c r="B522" s="421"/>
      <c r="E522" s="422"/>
      <c r="F522" s="899" t="s">
        <v>1470</v>
      </c>
      <c r="G522" s="900"/>
      <c r="H522" s="900"/>
      <c r="I522" s="900"/>
      <c r="K522" s="424">
        <v>69.09</v>
      </c>
      <c r="S522" s="421"/>
      <c r="T522" s="425"/>
      <c r="AA522" s="426"/>
      <c r="AT522" s="422" t="s">
        <v>2439</v>
      </c>
      <c r="AU522" s="422" t="s">
        <v>2451</v>
      </c>
      <c r="AV522" s="422" t="s">
        <v>2336</v>
      </c>
      <c r="AW522" s="422" t="s">
        <v>2371</v>
      </c>
      <c r="AX522" s="422" t="s">
        <v>2427</v>
      </c>
      <c r="AY522" s="422" t="s">
        <v>2428</v>
      </c>
    </row>
    <row r="523" spans="2:51" s="353" customFormat="1" ht="15.75" customHeight="1">
      <c r="B523" s="432"/>
      <c r="E523" s="433"/>
      <c r="F523" s="901" t="s">
        <v>2450</v>
      </c>
      <c r="G523" s="902"/>
      <c r="H523" s="902"/>
      <c r="I523" s="902"/>
      <c r="K523" s="434">
        <v>313.88</v>
      </c>
      <c r="S523" s="432"/>
      <c r="T523" s="435"/>
      <c r="AA523" s="436"/>
      <c r="AT523" s="433" t="s">
        <v>2439</v>
      </c>
      <c r="AU523" s="433" t="s">
        <v>2451</v>
      </c>
      <c r="AV523" s="433" t="s">
        <v>2434</v>
      </c>
      <c r="AW523" s="433" t="s">
        <v>2371</v>
      </c>
      <c r="AX523" s="433" t="s">
        <v>2426</v>
      </c>
      <c r="AY523" s="433" t="s">
        <v>2428</v>
      </c>
    </row>
    <row r="524" spans="2:65" s="353" customFormat="1" ht="27" customHeight="1">
      <c r="B524" s="354"/>
      <c r="C524" s="437" t="s">
        <v>1471</v>
      </c>
      <c r="D524" s="437" t="s">
        <v>2462</v>
      </c>
      <c r="E524" s="438" t="s">
        <v>1472</v>
      </c>
      <c r="F524" s="915" t="s">
        <v>1473</v>
      </c>
      <c r="G524" s="914"/>
      <c r="H524" s="914"/>
      <c r="I524" s="914"/>
      <c r="J524" s="439" t="s">
        <v>3779</v>
      </c>
      <c r="K524" s="440">
        <v>652.804</v>
      </c>
      <c r="L524" s="913">
        <v>0</v>
      </c>
      <c r="M524" s="914"/>
      <c r="N524" s="913">
        <f>ROUND($L$524*$K$524,2)</f>
        <v>0</v>
      </c>
      <c r="O524" s="908"/>
      <c r="P524" s="908"/>
      <c r="Q524" s="908"/>
      <c r="R524" s="411" t="s">
        <v>2433</v>
      </c>
      <c r="S524" s="354"/>
      <c r="T524" s="414"/>
      <c r="U524" s="415" t="s">
        <v>2358</v>
      </c>
      <c r="X524" s="416">
        <v>0.006</v>
      </c>
      <c r="Y524" s="416">
        <f>$X$524*$K$524</f>
        <v>3.916824</v>
      </c>
      <c r="Z524" s="416">
        <v>0</v>
      </c>
      <c r="AA524" s="417">
        <f>$Z$524*$K$524</f>
        <v>0</v>
      </c>
      <c r="AR524" s="360" t="s">
        <v>2465</v>
      </c>
      <c r="AT524" s="360" t="s">
        <v>2462</v>
      </c>
      <c r="AU524" s="360" t="s">
        <v>2451</v>
      </c>
      <c r="AY524" s="353" t="s">
        <v>2428</v>
      </c>
      <c r="BE524" s="418">
        <f>IF($U$524="základní",$N$524,0)</f>
        <v>0</v>
      </c>
      <c r="BF524" s="418">
        <f>IF($U$524="snížená",$N$524,0)</f>
        <v>0</v>
      </c>
      <c r="BG524" s="418">
        <f>IF($U$524="zákl. přenesená",$N$524,0)</f>
        <v>0</v>
      </c>
      <c r="BH524" s="418">
        <f>IF($U$524="sníž. přenesená",$N$524,0)</f>
        <v>0</v>
      </c>
      <c r="BI524" s="418">
        <f>IF($U$524="nulová",$N$524,0)</f>
        <v>0</v>
      </c>
      <c r="BJ524" s="360" t="s">
        <v>2426</v>
      </c>
      <c r="BK524" s="418">
        <f>ROUND($L$524*$K$524,2)</f>
        <v>0</v>
      </c>
      <c r="BL524" s="360" t="s">
        <v>2434</v>
      </c>
      <c r="BM524" s="360" t="s">
        <v>1474</v>
      </c>
    </row>
    <row r="525" spans="2:47" s="353" customFormat="1" ht="27" customHeight="1">
      <c r="B525" s="354"/>
      <c r="F525" s="912" t="s">
        <v>1475</v>
      </c>
      <c r="G525" s="873"/>
      <c r="H525" s="873"/>
      <c r="I525" s="873"/>
      <c r="J525" s="873"/>
      <c r="K525" s="873"/>
      <c r="L525" s="873"/>
      <c r="M525" s="873"/>
      <c r="N525" s="873"/>
      <c r="O525" s="873"/>
      <c r="P525" s="873"/>
      <c r="Q525" s="873"/>
      <c r="R525" s="873"/>
      <c r="S525" s="354"/>
      <c r="T525" s="419"/>
      <c r="AA525" s="420"/>
      <c r="AT525" s="353" t="s">
        <v>2437</v>
      </c>
      <c r="AU525" s="353" t="s">
        <v>2451</v>
      </c>
    </row>
    <row r="526" spans="2:51" s="353" customFormat="1" ht="15.75" customHeight="1">
      <c r="B526" s="421"/>
      <c r="E526" s="422"/>
      <c r="F526" s="899" t="s">
        <v>1476</v>
      </c>
      <c r="G526" s="900"/>
      <c r="H526" s="900"/>
      <c r="I526" s="900"/>
      <c r="K526" s="424">
        <v>652.804</v>
      </c>
      <c r="S526" s="421"/>
      <c r="T526" s="425"/>
      <c r="AA526" s="426"/>
      <c r="AT526" s="422" t="s">
        <v>2439</v>
      </c>
      <c r="AU526" s="422" t="s">
        <v>2451</v>
      </c>
      <c r="AV526" s="422" t="s">
        <v>2336</v>
      </c>
      <c r="AW526" s="422" t="s">
        <v>2371</v>
      </c>
      <c r="AX526" s="422" t="s">
        <v>2427</v>
      </c>
      <c r="AY526" s="422" t="s">
        <v>2428</v>
      </c>
    </row>
    <row r="527" spans="2:65" s="353" customFormat="1" ht="15.75" customHeight="1">
      <c r="B527" s="354"/>
      <c r="C527" s="409" t="s">
        <v>1477</v>
      </c>
      <c r="D527" s="409" t="s">
        <v>2429</v>
      </c>
      <c r="E527" s="410" t="s">
        <v>1478</v>
      </c>
      <c r="F527" s="907" t="s">
        <v>1479</v>
      </c>
      <c r="G527" s="908"/>
      <c r="H527" s="908"/>
      <c r="I527" s="908"/>
      <c r="J527" s="412" t="s">
        <v>1974</v>
      </c>
      <c r="K527" s="413">
        <v>667.83</v>
      </c>
      <c r="L527" s="909">
        <v>0</v>
      </c>
      <c r="M527" s="908"/>
      <c r="N527" s="909">
        <f>ROUND($L$527*$K$527,2)</f>
        <v>0</v>
      </c>
      <c r="O527" s="908"/>
      <c r="P527" s="908"/>
      <c r="Q527" s="908"/>
      <c r="R527" s="411"/>
      <c r="S527" s="354"/>
      <c r="T527" s="414"/>
      <c r="U527" s="415" t="s">
        <v>2358</v>
      </c>
      <c r="X527" s="416">
        <v>0</v>
      </c>
      <c r="Y527" s="416">
        <f>$X$527*$K$527</f>
        <v>0</v>
      </c>
      <c r="Z527" s="416">
        <v>0.00583</v>
      </c>
      <c r="AA527" s="417">
        <f>$Z$527*$K$527</f>
        <v>3.8934489</v>
      </c>
      <c r="AR527" s="360" t="s">
        <v>2749</v>
      </c>
      <c r="AT527" s="360" t="s">
        <v>2429</v>
      </c>
      <c r="AU527" s="360" t="s">
        <v>2451</v>
      </c>
      <c r="AY527" s="353" t="s">
        <v>2428</v>
      </c>
      <c r="BE527" s="418">
        <f>IF($U$527="základní",$N$527,0)</f>
        <v>0</v>
      </c>
      <c r="BF527" s="418">
        <f>IF($U$527="snížená",$N$527,0)</f>
        <v>0</v>
      </c>
      <c r="BG527" s="418">
        <f>IF($U$527="zákl. přenesená",$N$527,0)</f>
        <v>0</v>
      </c>
      <c r="BH527" s="418">
        <f>IF($U$527="sníž. přenesená",$N$527,0)</f>
        <v>0</v>
      </c>
      <c r="BI527" s="418">
        <f>IF($U$527="nulová",$N$527,0)</f>
        <v>0</v>
      </c>
      <c r="BJ527" s="360" t="s">
        <v>2426</v>
      </c>
      <c r="BK527" s="418">
        <f>ROUND($L$527*$K$527,2)</f>
        <v>0</v>
      </c>
      <c r="BL527" s="360" t="s">
        <v>2749</v>
      </c>
      <c r="BM527" s="360" t="s">
        <v>1480</v>
      </c>
    </row>
    <row r="528" spans="2:47" s="353" customFormat="1" ht="16.5" customHeight="1">
      <c r="B528" s="354"/>
      <c r="F528" s="912" t="s">
        <v>1481</v>
      </c>
      <c r="G528" s="873"/>
      <c r="H528" s="873"/>
      <c r="I528" s="873"/>
      <c r="J528" s="873"/>
      <c r="K528" s="873"/>
      <c r="L528" s="873"/>
      <c r="M528" s="873"/>
      <c r="N528" s="873"/>
      <c r="O528" s="873"/>
      <c r="P528" s="873"/>
      <c r="Q528" s="873"/>
      <c r="R528" s="873"/>
      <c r="S528" s="354"/>
      <c r="T528" s="419"/>
      <c r="AA528" s="420"/>
      <c r="AT528" s="353" t="s">
        <v>2437</v>
      </c>
      <c r="AU528" s="353" t="s">
        <v>2451</v>
      </c>
    </row>
    <row r="529" spans="2:51" s="353" customFormat="1" ht="27" customHeight="1">
      <c r="B529" s="421"/>
      <c r="E529" s="422"/>
      <c r="F529" s="899" t="s">
        <v>1408</v>
      </c>
      <c r="G529" s="900"/>
      <c r="H529" s="900"/>
      <c r="I529" s="900"/>
      <c r="K529" s="424">
        <v>226.83</v>
      </c>
      <c r="S529" s="421"/>
      <c r="T529" s="425"/>
      <c r="AA529" s="426"/>
      <c r="AT529" s="422" t="s">
        <v>2439</v>
      </c>
      <c r="AU529" s="422" t="s">
        <v>2451</v>
      </c>
      <c r="AV529" s="422" t="s">
        <v>2336</v>
      </c>
      <c r="AW529" s="422" t="s">
        <v>2371</v>
      </c>
      <c r="AX529" s="422" t="s">
        <v>2427</v>
      </c>
      <c r="AY529" s="422" t="s">
        <v>2428</v>
      </c>
    </row>
    <row r="530" spans="2:51" s="353" customFormat="1" ht="15.75" customHeight="1">
      <c r="B530" s="421"/>
      <c r="E530" s="422"/>
      <c r="F530" s="899" t="s">
        <v>1482</v>
      </c>
      <c r="G530" s="900"/>
      <c r="H530" s="900"/>
      <c r="I530" s="900"/>
      <c r="K530" s="424">
        <v>147</v>
      </c>
      <c r="S530" s="421"/>
      <c r="T530" s="425"/>
      <c r="AA530" s="426"/>
      <c r="AT530" s="422" t="s">
        <v>2439</v>
      </c>
      <c r="AU530" s="422" t="s">
        <v>2451</v>
      </c>
      <c r="AV530" s="422" t="s">
        <v>2336</v>
      </c>
      <c r="AW530" s="422" t="s">
        <v>2371</v>
      </c>
      <c r="AX530" s="422" t="s">
        <v>2427</v>
      </c>
      <c r="AY530" s="422" t="s">
        <v>2428</v>
      </c>
    </row>
    <row r="531" spans="2:51" s="353" customFormat="1" ht="15.75" customHeight="1">
      <c r="B531" s="421"/>
      <c r="E531" s="422"/>
      <c r="F531" s="899" t="s">
        <v>1482</v>
      </c>
      <c r="G531" s="900"/>
      <c r="H531" s="900"/>
      <c r="I531" s="900"/>
      <c r="K531" s="424">
        <v>147</v>
      </c>
      <c r="S531" s="421"/>
      <c r="T531" s="425"/>
      <c r="AA531" s="426"/>
      <c r="AT531" s="422" t="s">
        <v>2439</v>
      </c>
      <c r="AU531" s="422" t="s">
        <v>2451</v>
      </c>
      <c r="AV531" s="422" t="s">
        <v>2336</v>
      </c>
      <c r="AW531" s="422" t="s">
        <v>2371</v>
      </c>
      <c r="AX531" s="422" t="s">
        <v>2427</v>
      </c>
      <c r="AY531" s="422" t="s">
        <v>2428</v>
      </c>
    </row>
    <row r="532" spans="2:51" s="353" customFormat="1" ht="15.75" customHeight="1">
      <c r="B532" s="421"/>
      <c r="E532" s="422"/>
      <c r="F532" s="899" t="s">
        <v>1482</v>
      </c>
      <c r="G532" s="900"/>
      <c r="H532" s="900"/>
      <c r="I532" s="900"/>
      <c r="K532" s="424">
        <v>147</v>
      </c>
      <c r="S532" s="421"/>
      <c r="T532" s="425"/>
      <c r="AA532" s="426"/>
      <c r="AT532" s="422" t="s">
        <v>2439</v>
      </c>
      <c r="AU532" s="422" t="s">
        <v>2451</v>
      </c>
      <c r="AV532" s="422" t="s">
        <v>2336</v>
      </c>
      <c r="AW532" s="422" t="s">
        <v>2371</v>
      </c>
      <c r="AX532" s="422" t="s">
        <v>2427</v>
      </c>
      <c r="AY532" s="422" t="s">
        <v>2428</v>
      </c>
    </row>
    <row r="533" spans="2:65" s="353" customFormat="1" ht="15.75" customHeight="1">
      <c r="B533" s="354"/>
      <c r="C533" s="409" t="s">
        <v>1483</v>
      </c>
      <c r="D533" s="409" t="s">
        <v>2429</v>
      </c>
      <c r="E533" s="410" t="s">
        <v>1484</v>
      </c>
      <c r="F533" s="907" t="s">
        <v>1485</v>
      </c>
      <c r="G533" s="908"/>
      <c r="H533" s="908"/>
      <c r="I533" s="908"/>
      <c r="J533" s="412" t="s">
        <v>1974</v>
      </c>
      <c r="K533" s="413">
        <v>667.83</v>
      </c>
      <c r="L533" s="909">
        <v>0</v>
      </c>
      <c r="M533" s="908"/>
      <c r="N533" s="909">
        <f>ROUND($L$533*$K$533,2)</f>
        <v>0</v>
      </c>
      <c r="O533" s="908"/>
      <c r="P533" s="908"/>
      <c r="Q533" s="908"/>
      <c r="R533" s="411" t="s">
        <v>2433</v>
      </c>
      <c r="S533" s="354"/>
      <c r="T533" s="414"/>
      <c r="U533" s="415" t="s">
        <v>2358</v>
      </c>
      <c r="X533" s="416">
        <v>0.00453</v>
      </c>
      <c r="Y533" s="416">
        <f>$X$533*$K$533</f>
        <v>3.0252699000000005</v>
      </c>
      <c r="Z533" s="416">
        <v>0</v>
      </c>
      <c r="AA533" s="417">
        <f>$Z$533*$K$533</f>
        <v>0</v>
      </c>
      <c r="AR533" s="360" t="s">
        <v>2749</v>
      </c>
      <c r="AT533" s="360" t="s">
        <v>2429</v>
      </c>
      <c r="AU533" s="360" t="s">
        <v>2451</v>
      </c>
      <c r="AY533" s="353" t="s">
        <v>2428</v>
      </c>
      <c r="BE533" s="418">
        <f>IF($U$533="základní",$N$533,0)</f>
        <v>0</v>
      </c>
      <c r="BF533" s="418">
        <f>IF($U$533="snížená",$N$533,0)</f>
        <v>0</v>
      </c>
      <c r="BG533" s="418">
        <f>IF($U$533="zákl. přenesená",$N$533,0)</f>
        <v>0</v>
      </c>
      <c r="BH533" s="418">
        <f>IF($U$533="sníž. přenesená",$N$533,0)</f>
        <v>0</v>
      </c>
      <c r="BI533" s="418">
        <f>IF($U$533="nulová",$N$533,0)</f>
        <v>0</v>
      </c>
      <c r="BJ533" s="360" t="s">
        <v>2426</v>
      </c>
      <c r="BK533" s="418">
        <f>ROUND($L$533*$K$533,2)</f>
        <v>0</v>
      </c>
      <c r="BL533" s="360" t="s">
        <v>2749</v>
      </c>
      <c r="BM533" s="360" t="s">
        <v>1486</v>
      </c>
    </row>
    <row r="534" spans="2:47" s="353" customFormat="1" ht="16.5" customHeight="1">
      <c r="B534" s="354"/>
      <c r="F534" s="912" t="s">
        <v>1487</v>
      </c>
      <c r="G534" s="873"/>
      <c r="H534" s="873"/>
      <c r="I534" s="873"/>
      <c r="J534" s="873"/>
      <c r="K534" s="873"/>
      <c r="L534" s="873"/>
      <c r="M534" s="873"/>
      <c r="N534" s="873"/>
      <c r="O534" s="873"/>
      <c r="P534" s="873"/>
      <c r="Q534" s="873"/>
      <c r="R534" s="873"/>
      <c r="S534" s="354"/>
      <c r="T534" s="419"/>
      <c r="AA534" s="420"/>
      <c r="AT534" s="353" t="s">
        <v>2437</v>
      </c>
      <c r="AU534" s="353" t="s">
        <v>2451</v>
      </c>
    </row>
    <row r="535" spans="2:51" s="353" customFormat="1" ht="15.75" customHeight="1">
      <c r="B535" s="427"/>
      <c r="E535" s="428"/>
      <c r="F535" s="905" t="s">
        <v>1458</v>
      </c>
      <c r="G535" s="906"/>
      <c r="H535" s="906"/>
      <c r="I535" s="906"/>
      <c r="K535" s="428"/>
      <c r="S535" s="427"/>
      <c r="T535" s="430"/>
      <c r="AA535" s="431"/>
      <c r="AT535" s="428" t="s">
        <v>2439</v>
      </c>
      <c r="AU535" s="428" t="s">
        <v>2451</v>
      </c>
      <c r="AV535" s="428" t="s">
        <v>2426</v>
      </c>
      <c r="AW535" s="428" t="s">
        <v>2371</v>
      </c>
      <c r="AX535" s="428" t="s">
        <v>2427</v>
      </c>
      <c r="AY535" s="428" t="s">
        <v>2428</v>
      </c>
    </row>
    <row r="536" spans="2:51" s="353" customFormat="1" ht="27" customHeight="1">
      <c r="B536" s="421"/>
      <c r="E536" s="422"/>
      <c r="F536" s="899" t="s">
        <v>1408</v>
      </c>
      <c r="G536" s="900"/>
      <c r="H536" s="900"/>
      <c r="I536" s="900"/>
      <c r="K536" s="424">
        <v>226.83</v>
      </c>
      <c r="S536" s="421"/>
      <c r="T536" s="425"/>
      <c r="AA536" s="426"/>
      <c r="AT536" s="422" t="s">
        <v>2439</v>
      </c>
      <c r="AU536" s="422" t="s">
        <v>2451</v>
      </c>
      <c r="AV536" s="422" t="s">
        <v>2336</v>
      </c>
      <c r="AW536" s="422" t="s">
        <v>2371</v>
      </c>
      <c r="AX536" s="422" t="s">
        <v>2427</v>
      </c>
      <c r="AY536" s="422" t="s">
        <v>2428</v>
      </c>
    </row>
    <row r="537" spans="2:51" s="353" customFormat="1" ht="15.75" customHeight="1">
      <c r="B537" s="427"/>
      <c r="E537" s="428"/>
      <c r="F537" s="905" t="s">
        <v>1460</v>
      </c>
      <c r="G537" s="906"/>
      <c r="H537" s="906"/>
      <c r="I537" s="906"/>
      <c r="K537" s="428"/>
      <c r="S537" s="427"/>
      <c r="T537" s="430"/>
      <c r="AA537" s="431"/>
      <c r="AT537" s="428" t="s">
        <v>2439</v>
      </c>
      <c r="AU537" s="428" t="s">
        <v>2451</v>
      </c>
      <c r="AV537" s="428" t="s">
        <v>2426</v>
      </c>
      <c r="AW537" s="428" t="s">
        <v>2371</v>
      </c>
      <c r="AX537" s="428" t="s">
        <v>2427</v>
      </c>
      <c r="AY537" s="428" t="s">
        <v>2428</v>
      </c>
    </row>
    <row r="538" spans="2:51" s="353" customFormat="1" ht="15.75" customHeight="1">
      <c r="B538" s="421"/>
      <c r="E538" s="422"/>
      <c r="F538" s="899" t="s">
        <v>1482</v>
      </c>
      <c r="G538" s="900"/>
      <c r="H538" s="900"/>
      <c r="I538" s="900"/>
      <c r="K538" s="424">
        <v>147</v>
      </c>
      <c r="S538" s="421"/>
      <c r="T538" s="425"/>
      <c r="AA538" s="426"/>
      <c r="AT538" s="422" t="s">
        <v>2439</v>
      </c>
      <c r="AU538" s="422" t="s">
        <v>2451</v>
      </c>
      <c r="AV538" s="422" t="s">
        <v>2336</v>
      </c>
      <c r="AW538" s="422" t="s">
        <v>2371</v>
      </c>
      <c r="AX538" s="422" t="s">
        <v>2427</v>
      </c>
      <c r="AY538" s="422" t="s">
        <v>2428</v>
      </c>
    </row>
    <row r="539" spans="2:51" s="353" customFormat="1" ht="15.75" customHeight="1">
      <c r="B539" s="427"/>
      <c r="E539" s="428"/>
      <c r="F539" s="905" t="s">
        <v>1462</v>
      </c>
      <c r="G539" s="906"/>
      <c r="H539" s="906"/>
      <c r="I539" s="906"/>
      <c r="K539" s="428"/>
      <c r="S539" s="427"/>
      <c r="T539" s="430"/>
      <c r="AA539" s="431"/>
      <c r="AT539" s="428" t="s">
        <v>2439</v>
      </c>
      <c r="AU539" s="428" t="s">
        <v>2451</v>
      </c>
      <c r="AV539" s="428" t="s">
        <v>2426</v>
      </c>
      <c r="AW539" s="428" t="s">
        <v>2371</v>
      </c>
      <c r="AX539" s="428" t="s">
        <v>2427</v>
      </c>
      <c r="AY539" s="428" t="s">
        <v>2428</v>
      </c>
    </row>
    <row r="540" spans="2:51" s="353" customFormat="1" ht="15.75" customHeight="1">
      <c r="B540" s="421"/>
      <c r="E540" s="422"/>
      <c r="F540" s="899" t="s">
        <v>1482</v>
      </c>
      <c r="G540" s="900"/>
      <c r="H540" s="900"/>
      <c r="I540" s="900"/>
      <c r="K540" s="424">
        <v>147</v>
      </c>
      <c r="S540" s="421"/>
      <c r="T540" s="425"/>
      <c r="AA540" s="426"/>
      <c r="AT540" s="422" t="s">
        <v>2439</v>
      </c>
      <c r="AU540" s="422" t="s">
        <v>2451</v>
      </c>
      <c r="AV540" s="422" t="s">
        <v>2336</v>
      </c>
      <c r="AW540" s="422" t="s">
        <v>2371</v>
      </c>
      <c r="AX540" s="422" t="s">
        <v>2427</v>
      </c>
      <c r="AY540" s="422" t="s">
        <v>2428</v>
      </c>
    </row>
    <row r="541" spans="2:51" s="353" customFormat="1" ht="15.75" customHeight="1">
      <c r="B541" s="427"/>
      <c r="E541" s="428"/>
      <c r="F541" s="905" t="s">
        <v>1463</v>
      </c>
      <c r="G541" s="906"/>
      <c r="H541" s="906"/>
      <c r="I541" s="906"/>
      <c r="K541" s="428"/>
      <c r="S541" s="427"/>
      <c r="T541" s="430"/>
      <c r="AA541" s="431"/>
      <c r="AT541" s="428" t="s">
        <v>2439</v>
      </c>
      <c r="AU541" s="428" t="s">
        <v>2451</v>
      </c>
      <c r="AV541" s="428" t="s">
        <v>2426</v>
      </c>
      <c r="AW541" s="428" t="s">
        <v>2371</v>
      </c>
      <c r="AX541" s="428" t="s">
        <v>2427</v>
      </c>
      <c r="AY541" s="428" t="s">
        <v>2428</v>
      </c>
    </row>
    <row r="542" spans="2:51" s="353" customFormat="1" ht="15.75" customHeight="1">
      <c r="B542" s="421"/>
      <c r="E542" s="422"/>
      <c r="F542" s="899" t="s">
        <v>1482</v>
      </c>
      <c r="G542" s="900"/>
      <c r="H542" s="900"/>
      <c r="I542" s="900"/>
      <c r="K542" s="424">
        <v>147</v>
      </c>
      <c r="S542" s="421"/>
      <c r="T542" s="425"/>
      <c r="AA542" s="426"/>
      <c r="AT542" s="422" t="s">
        <v>2439</v>
      </c>
      <c r="AU542" s="422" t="s">
        <v>2451</v>
      </c>
      <c r="AV542" s="422" t="s">
        <v>2336</v>
      </c>
      <c r="AW542" s="422" t="s">
        <v>2371</v>
      </c>
      <c r="AX542" s="422" t="s">
        <v>2427</v>
      </c>
      <c r="AY542" s="422" t="s">
        <v>2428</v>
      </c>
    </row>
    <row r="543" spans="2:51" s="353" customFormat="1" ht="15.75" customHeight="1">
      <c r="B543" s="432"/>
      <c r="E543" s="433"/>
      <c r="F543" s="901" t="s">
        <v>2450</v>
      </c>
      <c r="G543" s="902"/>
      <c r="H543" s="902"/>
      <c r="I543" s="902"/>
      <c r="K543" s="434">
        <v>667.83</v>
      </c>
      <c r="S543" s="432"/>
      <c r="T543" s="435"/>
      <c r="AA543" s="436"/>
      <c r="AT543" s="433" t="s">
        <v>2439</v>
      </c>
      <c r="AU543" s="433" t="s">
        <v>2451</v>
      </c>
      <c r="AV543" s="433" t="s">
        <v>2434</v>
      </c>
      <c r="AW543" s="433" t="s">
        <v>2371</v>
      </c>
      <c r="AX543" s="433" t="s">
        <v>2426</v>
      </c>
      <c r="AY543" s="433" t="s">
        <v>2428</v>
      </c>
    </row>
    <row r="544" spans="2:65" s="353" customFormat="1" ht="27" customHeight="1">
      <c r="B544" s="354"/>
      <c r="C544" s="409" t="s">
        <v>1488</v>
      </c>
      <c r="D544" s="409" t="s">
        <v>2429</v>
      </c>
      <c r="E544" s="410" t="s">
        <v>1489</v>
      </c>
      <c r="F544" s="907" t="s">
        <v>1490</v>
      </c>
      <c r="G544" s="908"/>
      <c r="H544" s="908"/>
      <c r="I544" s="908"/>
      <c r="J544" s="412" t="s">
        <v>3779</v>
      </c>
      <c r="K544" s="413">
        <v>253.775</v>
      </c>
      <c r="L544" s="909">
        <v>0</v>
      </c>
      <c r="M544" s="908"/>
      <c r="N544" s="909">
        <f>ROUND($L$544*$K$544,2)</f>
        <v>0</v>
      </c>
      <c r="O544" s="908"/>
      <c r="P544" s="908"/>
      <c r="Q544" s="908"/>
      <c r="R544" s="411" t="s">
        <v>2433</v>
      </c>
      <c r="S544" s="354"/>
      <c r="T544" s="414"/>
      <c r="U544" s="415" t="s">
        <v>2358</v>
      </c>
      <c r="X544" s="416">
        <v>0.00825</v>
      </c>
      <c r="Y544" s="416">
        <f>$X$544*$K$544</f>
        <v>2.09364375</v>
      </c>
      <c r="Z544" s="416">
        <v>0</v>
      </c>
      <c r="AA544" s="417">
        <f>$Z$544*$K$544</f>
        <v>0</v>
      </c>
      <c r="AR544" s="360" t="s">
        <v>2434</v>
      </c>
      <c r="AT544" s="360" t="s">
        <v>2429</v>
      </c>
      <c r="AU544" s="360" t="s">
        <v>2451</v>
      </c>
      <c r="AY544" s="353" t="s">
        <v>2428</v>
      </c>
      <c r="BE544" s="418">
        <f>IF($U$544="základní",$N$544,0)</f>
        <v>0</v>
      </c>
      <c r="BF544" s="418">
        <f>IF($U$544="snížená",$N$544,0)</f>
        <v>0</v>
      </c>
      <c r="BG544" s="418">
        <f>IF($U$544="zákl. přenesená",$N$544,0)</f>
        <v>0</v>
      </c>
      <c r="BH544" s="418">
        <f>IF($U$544="sníž. přenesená",$N$544,0)</f>
        <v>0</v>
      </c>
      <c r="BI544" s="418">
        <f>IF($U$544="nulová",$N$544,0)</f>
        <v>0</v>
      </c>
      <c r="BJ544" s="360" t="s">
        <v>2426</v>
      </c>
      <c r="BK544" s="418">
        <f>ROUND($L$544*$K$544,2)</f>
        <v>0</v>
      </c>
      <c r="BL544" s="360" t="s">
        <v>2434</v>
      </c>
      <c r="BM544" s="360" t="s">
        <v>1491</v>
      </c>
    </row>
    <row r="545" spans="2:47" s="353" customFormat="1" ht="16.5" customHeight="1">
      <c r="B545" s="354"/>
      <c r="F545" s="912" t="s">
        <v>1492</v>
      </c>
      <c r="G545" s="873"/>
      <c r="H545" s="873"/>
      <c r="I545" s="873"/>
      <c r="J545" s="873"/>
      <c r="K545" s="873"/>
      <c r="L545" s="873"/>
      <c r="M545" s="873"/>
      <c r="N545" s="873"/>
      <c r="O545" s="873"/>
      <c r="P545" s="873"/>
      <c r="Q545" s="873"/>
      <c r="R545" s="873"/>
      <c r="S545" s="354"/>
      <c r="T545" s="419"/>
      <c r="AA545" s="420"/>
      <c r="AT545" s="353" t="s">
        <v>2437</v>
      </c>
      <c r="AU545" s="353" t="s">
        <v>2451</v>
      </c>
    </row>
    <row r="546" spans="2:51" s="353" customFormat="1" ht="15.75" customHeight="1">
      <c r="B546" s="427"/>
      <c r="E546" s="428"/>
      <c r="F546" s="905" t="s">
        <v>1458</v>
      </c>
      <c r="G546" s="906"/>
      <c r="H546" s="906"/>
      <c r="I546" s="906"/>
      <c r="K546" s="428"/>
      <c r="S546" s="427"/>
      <c r="T546" s="430"/>
      <c r="AA546" s="431"/>
      <c r="AT546" s="428" t="s">
        <v>2439</v>
      </c>
      <c r="AU546" s="428" t="s">
        <v>2451</v>
      </c>
      <c r="AV546" s="428" t="s">
        <v>2426</v>
      </c>
      <c r="AW546" s="428" t="s">
        <v>2371</v>
      </c>
      <c r="AX546" s="428" t="s">
        <v>2427</v>
      </c>
      <c r="AY546" s="428" t="s">
        <v>2428</v>
      </c>
    </row>
    <row r="547" spans="2:51" s="353" customFormat="1" ht="39" customHeight="1">
      <c r="B547" s="421"/>
      <c r="E547" s="422"/>
      <c r="F547" s="899" t="s">
        <v>1459</v>
      </c>
      <c r="G547" s="900"/>
      <c r="H547" s="900"/>
      <c r="I547" s="900"/>
      <c r="K547" s="424">
        <v>86.195</v>
      </c>
      <c r="S547" s="421"/>
      <c r="T547" s="425"/>
      <c r="AA547" s="426"/>
      <c r="AT547" s="422" t="s">
        <v>2439</v>
      </c>
      <c r="AU547" s="422" t="s">
        <v>2451</v>
      </c>
      <c r="AV547" s="422" t="s">
        <v>2336</v>
      </c>
      <c r="AW547" s="422" t="s">
        <v>2371</v>
      </c>
      <c r="AX547" s="422" t="s">
        <v>2427</v>
      </c>
      <c r="AY547" s="422" t="s">
        <v>2428</v>
      </c>
    </row>
    <row r="548" spans="2:51" s="353" customFormat="1" ht="15.75" customHeight="1">
      <c r="B548" s="427"/>
      <c r="E548" s="428"/>
      <c r="F548" s="905" t="s">
        <v>1460</v>
      </c>
      <c r="G548" s="906"/>
      <c r="H548" s="906"/>
      <c r="I548" s="906"/>
      <c r="K548" s="428"/>
      <c r="S548" s="427"/>
      <c r="T548" s="430"/>
      <c r="AA548" s="431"/>
      <c r="AT548" s="428" t="s">
        <v>2439</v>
      </c>
      <c r="AU548" s="428" t="s">
        <v>2451</v>
      </c>
      <c r="AV548" s="428" t="s">
        <v>2426</v>
      </c>
      <c r="AW548" s="428" t="s">
        <v>2371</v>
      </c>
      <c r="AX548" s="428" t="s">
        <v>2427</v>
      </c>
      <c r="AY548" s="428" t="s">
        <v>2428</v>
      </c>
    </row>
    <row r="549" spans="2:51" s="353" customFormat="1" ht="15.75" customHeight="1">
      <c r="B549" s="421"/>
      <c r="E549" s="422"/>
      <c r="F549" s="899" t="s">
        <v>1461</v>
      </c>
      <c r="G549" s="900"/>
      <c r="H549" s="900"/>
      <c r="I549" s="900"/>
      <c r="K549" s="424">
        <v>55.86</v>
      </c>
      <c r="S549" s="421"/>
      <c r="T549" s="425"/>
      <c r="AA549" s="426"/>
      <c r="AT549" s="422" t="s">
        <v>2439</v>
      </c>
      <c r="AU549" s="422" t="s">
        <v>2451</v>
      </c>
      <c r="AV549" s="422" t="s">
        <v>2336</v>
      </c>
      <c r="AW549" s="422" t="s">
        <v>2371</v>
      </c>
      <c r="AX549" s="422" t="s">
        <v>2427</v>
      </c>
      <c r="AY549" s="422" t="s">
        <v>2428</v>
      </c>
    </row>
    <row r="550" spans="2:51" s="353" customFormat="1" ht="15.75" customHeight="1">
      <c r="B550" s="427"/>
      <c r="E550" s="428"/>
      <c r="F550" s="905" t="s">
        <v>1462</v>
      </c>
      <c r="G550" s="906"/>
      <c r="H550" s="906"/>
      <c r="I550" s="906"/>
      <c r="K550" s="428"/>
      <c r="S550" s="427"/>
      <c r="T550" s="430"/>
      <c r="AA550" s="431"/>
      <c r="AT550" s="428" t="s">
        <v>2439</v>
      </c>
      <c r="AU550" s="428" t="s">
        <v>2451</v>
      </c>
      <c r="AV550" s="428" t="s">
        <v>2426</v>
      </c>
      <c r="AW550" s="428" t="s">
        <v>2371</v>
      </c>
      <c r="AX550" s="428" t="s">
        <v>2427</v>
      </c>
      <c r="AY550" s="428" t="s">
        <v>2428</v>
      </c>
    </row>
    <row r="551" spans="2:51" s="353" customFormat="1" ht="15.75" customHeight="1">
      <c r="B551" s="421"/>
      <c r="E551" s="422"/>
      <c r="F551" s="899" t="s">
        <v>1461</v>
      </c>
      <c r="G551" s="900"/>
      <c r="H551" s="900"/>
      <c r="I551" s="900"/>
      <c r="K551" s="424">
        <v>55.86</v>
      </c>
      <c r="S551" s="421"/>
      <c r="T551" s="425"/>
      <c r="AA551" s="426"/>
      <c r="AT551" s="422" t="s">
        <v>2439</v>
      </c>
      <c r="AU551" s="422" t="s">
        <v>2451</v>
      </c>
      <c r="AV551" s="422" t="s">
        <v>2336</v>
      </c>
      <c r="AW551" s="422" t="s">
        <v>2371</v>
      </c>
      <c r="AX551" s="422" t="s">
        <v>2427</v>
      </c>
      <c r="AY551" s="422" t="s">
        <v>2428</v>
      </c>
    </row>
    <row r="552" spans="2:51" s="353" customFormat="1" ht="15.75" customHeight="1">
      <c r="B552" s="427"/>
      <c r="E552" s="428"/>
      <c r="F552" s="905" t="s">
        <v>1463</v>
      </c>
      <c r="G552" s="906"/>
      <c r="H552" s="906"/>
      <c r="I552" s="906"/>
      <c r="K552" s="428"/>
      <c r="S552" s="427"/>
      <c r="T552" s="430"/>
      <c r="AA552" s="431"/>
      <c r="AT552" s="428" t="s">
        <v>2439</v>
      </c>
      <c r="AU552" s="428" t="s">
        <v>2451</v>
      </c>
      <c r="AV552" s="428" t="s">
        <v>2426</v>
      </c>
      <c r="AW552" s="428" t="s">
        <v>2371</v>
      </c>
      <c r="AX552" s="428" t="s">
        <v>2427</v>
      </c>
      <c r="AY552" s="428" t="s">
        <v>2428</v>
      </c>
    </row>
    <row r="553" spans="2:51" s="353" customFormat="1" ht="15.75" customHeight="1">
      <c r="B553" s="421"/>
      <c r="E553" s="422"/>
      <c r="F553" s="899" t="s">
        <v>1461</v>
      </c>
      <c r="G553" s="900"/>
      <c r="H553" s="900"/>
      <c r="I553" s="900"/>
      <c r="K553" s="424">
        <v>55.86</v>
      </c>
      <c r="S553" s="421"/>
      <c r="T553" s="425"/>
      <c r="AA553" s="426"/>
      <c r="AT553" s="422" t="s">
        <v>2439</v>
      </c>
      <c r="AU553" s="422" t="s">
        <v>2451</v>
      </c>
      <c r="AV553" s="422" t="s">
        <v>2336</v>
      </c>
      <c r="AW553" s="422" t="s">
        <v>2371</v>
      </c>
      <c r="AX553" s="422" t="s">
        <v>2427</v>
      </c>
      <c r="AY553" s="422" t="s">
        <v>2428</v>
      </c>
    </row>
    <row r="554" spans="2:51" s="353" customFormat="1" ht="15.75" customHeight="1">
      <c r="B554" s="432"/>
      <c r="E554" s="433"/>
      <c r="F554" s="901" t="s">
        <v>2450</v>
      </c>
      <c r="G554" s="902"/>
      <c r="H554" s="902"/>
      <c r="I554" s="902"/>
      <c r="K554" s="434">
        <v>253.775</v>
      </c>
      <c r="S554" s="432"/>
      <c r="T554" s="435"/>
      <c r="AA554" s="436"/>
      <c r="AT554" s="433" t="s">
        <v>2439</v>
      </c>
      <c r="AU554" s="433" t="s">
        <v>2451</v>
      </c>
      <c r="AV554" s="433" t="s">
        <v>2434</v>
      </c>
      <c r="AW554" s="433" t="s">
        <v>2371</v>
      </c>
      <c r="AX554" s="433" t="s">
        <v>2426</v>
      </c>
      <c r="AY554" s="433" t="s">
        <v>2428</v>
      </c>
    </row>
    <row r="555" spans="2:65" s="353" customFormat="1" ht="27" customHeight="1">
      <c r="B555" s="354"/>
      <c r="C555" s="437" t="s">
        <v>1493</v>
      </c>
      <c r="D555" s="437" t="s">
        <v>2462</v>
      </c>
      <c r="E555" s="438" t="s">
        <v>1494</v>
      </c>
      <c r="F555" s="915" t="s">
        <v>1495</v>
      </c>
      <c r="G555" s="914"/>
      <c r="H555" s="914"/>
      <c r="I555" s="914"/>
      <c r="J555" s="439" t="s">
        <v>3779</v>
      </c>
      <c r="K555" s="440">
        <v>291.841</v>
      </c>
      <c r="L555" s="913">
        <v>0</v>
      </c>
      <c r="M555" s="914"/>
      <c r="N555" s="913">
        <f>ROUND($L$555*$K$555,2)</f>
        <v>0</v>
      </c>
      <c r="O555" s="908"/>
      <c r="P555" s="908"/>
      <c r="Q555" s="908"/>
      <c r="R555" s="411" t="s">
        <v>2433</v>
      </c>
      <c r="S555" s="354"/>
      <c r="T555" s="414"/>
      <c r="U555" s="415" t="s">
        <v>2358</v>
      </c>
      <c r="X555" s="416">
        <v>0.00105</v>
      </c>
      <c r="Y555" s="416">
        <f>$X$555*$K$555</f>
        <v>0.30643305</v>
      </c>
      <c r="Z555" s="416">
        <v>0</v>
      </c>
      <c r="AA555" s="417">
        <f>$Z$555*$K$555</f>
        <v>0</v>
      </c>
      <c r="AR555" s="360" t="s">
        <v>2465</v>
      </c>
      <c r="AT555" s="360" t="s">
        <v>2462</v>
      </c>
      <c r="AU555" s="360" t="s">
        <v>2451</v>
      </c>
      <c r="AY555" s="353" t="s">
        <v>2428</v>
      </c>
      <c r="BE555" s="418">
        <f>IF($U$555="základní",$N$555,0)</f>
        <v>0</v>
      </c>
      <c r="BF555" s="418">
        <f>IF($U$555="snížená",$N$555,0)</f>
        <v>0</v>
      </c>
      <c r="BG555" s="418">
        <f>IF($U$555="zákl. přenesená",$N$555,0)</f>
        <v>0</v>
      </c>
      <c r="BH555" s="418">
        <f>IF($U$555="sníž. přenesená",$N$555,0)</f>
        <v>0</v>
      </c>
      <c r="BI555" s="418">
        <f>IF($U$555="nulová",$N$555,0)</f>
        <v>0</v>
      </c>
      <c r="BJ555" s="360" t="s">
        <v>2426</v>
      </c>
      <c r="BK555" s="418">
        <f>ROUND($L$555*$K$555,2)</f>
        <v>0</v>
      </c>
      <c r="BL555" s="360" t="s">
        <v>2434</v>
      </c>
      <c r="BM555" s="360" t="s">
        <v>1496</v>
      </c>
    </row>
    <row r="556" spans="2:51" s="353" customFormat="1" ht="15.75" customHeight="1">
      <c r="B556" s="421"/>
      <c r="E556" s="423"/>
      <c r="F556" s="899" t="s">
        <v>1497</v>
      </c>
      <c r="G556" s="900"/>
      <c r="H556" s="900"/>
      <c r="I556" s="900"/>
      <c r="K556" s="424">
        <v>291.841</v>
      </c>
      <c r="S556" s="421"/>
      <c r="T556" s="425"/>
      <c r="AA556" s="426"/>
      <c r="AT556" s="422" t="s">
        <v>2439</v>
      </c>
      <c r="AU556" s="422" t="s">
        <v>2451</v>
      </c>
      <c r="AV556" s="422" t="s">
        <v>2336</v>
      </c>
      <c r="AW556" s="422" t="s">
        <v>2371</v>
      </c>
      <c r="AX556" s="422" t="s">
        <v>2426</v>
      </c>
      <c r="AY556" s="422" t="s">
        <v>2428</v>
      </c>
    </row>
    <row r="557" spans="2:65" s="353" customFormat="1" ht="15.75" customHeight="1">
      <c r="B557" s="354"/>
      <c r="C557" s="409" t="s">
        <v>1498</v>
      </c>
      <c r="D557" s="409" t="s">
        <v>2429</v>
      </c>
      <c r="E557" s="410" t="s">
        <v>1417</v>
      </c>
      <c r="F557" s="907" t="s">
        <v>1418</v>
      </c>
      <c r="G557" s="908"/>
      <c r="H557" s="908"/>
      <c r="I557" s="908"/>
      <c r="J557" s="412" t="s">
        <v>1974</v>
      </c>
      <c r="K557" s="413">
        <v>2671.32</v>
      </c>
      <c r="L557" s="909">
        <v>0</v>
      </c>
      <c r="M557" s="908"/>
      <c r="N557" s="909">
        <f>ROUND($L$557*$K$557,2)</f>
        <v>0</v>
      </c>
      <c r="O557" s="908"/>
      <c r="P557" s="908"/>
      <c r="Q557" s="908"/>
      <c r="R557" s="411" t="s">
        <v>2433</v>
      </c>
      <c r="S557" s="354"/>
      <c r="T557" s="414"/>
      <c r="U557" s="415" t="s">
        <v>2358</v>
      </c>
      <c r="X557" s="416">
        <v>0.00025</v>
      </c>
      <c r="Y557" s="416">
        <f>$X$557*$K$557</f>
        <v>0.66783</v>
      </c>
      <c r="Z557" s="416">
        <v>0</v>
      </c>
      <c r="AA557" s="417">
        <f>$Z$557*$K$557</f>
        <v>0</v>
      </c>
      <c r="AR557" s="360" t="s">
        <v>2434</v>
      </c>
      <c r="AT557" s="360" t="s">
        <v>2429</v>
      </c>
      <c r="AU557" s="360" t="s">
        <v>2451</v>
      </c>
      <c r="AY557" s="353" t="s">
        <v>2428</v>
      </c>
      <c r="BE557" s="418">
        <f>IF($U$557="základní",$N$557,0)</f>
        <v>0</v>
      </c>
      <c r="BF557" s="418">
        <f>IF($U$557="snížená",$N$557,0)</f>
        <v>0</v>
      </c>
      <c r="BG557" s="418">
        <f>IF($U$557="zákl. přenesená",$N$557,0)</f>
        <v>0</v>
      </c>
      <c r="BH557" s="418">
        <f>IF($U$557="sníž. přenesená",$N$557,0)</f>
        <v>0</v>
      </c>
      <c r="BI557" s="418">
        <f>IF($U$557="nulová",$N$557,0)</f>
        <v>0</v>
      </c>
      <c r="BJ557" s="360" t="s">
        <v>2426</v>
      </c>
      <c r="BK557" s="418">
        <f>ROUND($L$557*$K$557,2)</f>
        <v>0</v>
      </c>
      <c r="BL557" s="360" t="s">
        <v>2434</v>
      </c>
      <c r="BM557" s="360" t="s">
        <v>1499</v>
      </c>
    </row>
    <row r="558" spans="2:47" s="353" customFormat="1" ht="16.5" customHeight="1">
      <c r="B558" s="354"/>
      <c r="F558" s="912" t="s">
        <v>1420</v>
      </c>
      <c r="G558" s="873"/>
      <c r="H558" s="873"/>
      <c r="I558" s="873"/>
      <c r="J558" s="873"/>
      <c r="K558" s="873"/>
      <c r="L558" s="873"/>
      <c r="M558" s="873"/>
      <c r="N558" s="873"/>
      <c r="O558" s="873"/>
      <c r="P558" s="873"/>
      <c r="Q558" s="873"/>
      <c r="R558" s="873"/>
      <c r="S558" s="354"/>
      <c r="T558" s="419"/>
      <c r="AA558" s="420"/>
      <c r="AT558" s="353" t="s">
        <v>2437</v>
      </c>
      <c r="AU558" s="353" t="s">
        <v>2451</v>
      </c>
    </row>
    <row r="559" spans="2:51" s="353" customFormat="1" ht="39" customHeight="1">
      <c r="B559" s="421"/>
      <c r="E559" s="422"/>
      <c r="F559" s="899" t="s">
        <v>1500</v>
      </c>
      <c r="G559" s="900"/>
      <c r="H559" s="900"/>
      <c r="I559" s="900"/>
      <c r="K559" s="424">
        <v>907.32</v>
      </c>
      <c r="S559" s="421"/>
      <c r="T559" s="425"/>
      <c r="AA559" s="426"/>
      <c r="AT559" s="422" t="s">
        <v>2439</v>
      </c>
      <c r="AU559" s="422" t="s">
        <v>2451</v>
      </c>
      <c r="AV559" s="422" t="s">
        <v>2336</v>
      </c>
      <c r="AW559" s="422" t="s">
        <v>2371</v>
      </c>
      <c r="AX559" s="422" t="s">
        <v>2427</v>
      </c>
      <c r="AY559" s="422" t="s">
        <v>2428</v>
      </c>
    </row>
    <row r="560" spans="2:51" s="353" customFormat="1" ht="15.75" customHeight="1">
      <c r="B560" s="421"/>
      <c r="E560" s="422"/>
      <c r="F560" s="899" t="s">
        <v>1501</v>
      </c>
      <c r="G560" s="900"/>
      <c r="H560" s="900"/>
      <c r="I560" s="900"/>
      <c r="K560" s="424">
        <v>1764</v>
      </c>
      <c r="S560" s="421"/>
      <c r="T560" s="425"/>
      <c r="AA560" s="426"/>
      <c r="AT560" s="422" t="s">
        <v>2439</v>
      </c>
      <c r="AU560" s="422" t="s">
        <v>2451</v>
      </c>
      <c r="AV560" s="422" t="s">
        <v>2336</v>
      </c>
      <c r="AW560" s="422" t="s">
        <v>2371</v>
      </c>
      <c r="AX560" s="422" t="s">
        <v>2427</v>
      </c>
      <c r="AY560" s="422" t="s">
        <v>2428</v>
      </c>
    </row>
    <row r="561" spans="2:51" s="353" customFormat="1" ht="15.75" customHeight="1">
      <c r="B561" s="432"/>
      <c r="E561" s="433"/>
      <c r="F561" s="901" t="s">
        <v>2450</v>
      </c>
      <c r="G561" s="902"/>
      <c r="H561" s="902"/>
      <c r="I561" s="902"/>
      <c r="K561" s="434">
        <v>2671.32</v>
      </c>
      <c r="S561" s="432"/>
      <c r="T561" s="435"/>
      <c r="AA561" s="436"/>
      <c r="AT561" s="433" t="s">
        <v>2439</v>
      </c>
      <c r="AU561" s="433" t="s">
        <v>2451</v>
      </c>
      <c r="AV561" s="433" t="s">
        <v>2434</v>
      </c>
      <c r="AW561" s="433" t="s">
        <v>2371</v>
      </c>
      <c r="AX561" s="433" t="s">
        <v>2426</v>
      </c>
      <c r="AY561" s="433" t="s">
        <v>2428</v>
      </c>
    </row>
    <row r="562" spans="2:65" s="353" customFormat="1" ht="27" customHeight="1">
      <c r="B562" s="354"/>
      <c r="C562" s="437" t="s">
        <v>1502</v>
      </c>
      <c r="D562" s="437" t="s">
        <v>2462</v>
      </c>
      <c r="E562" s="438" t="s">
        <v>1428</v>
      </c>
      <c r="F562" s="915" t="s">
        <v>1429</v>
      </c>
      <c r="G562" s="914"/>
      <c r="H562" s="914"/>
      <c r="I562" s="914"/>
      <c r="J562" s="439" t="s">
        <v>1974</v>
      </c>
      <c r="K562" s="440">
        <v>701.222</v>
      </c>
      <c r="L562" s="913">
        <v>0</v>
      </c>
      <c r="M562" s="914"/>
      <c r="N562" s="913">
        <f>ROUND($L$562*$K$562,2)</f>
        <v>0</v>
      </c>
      <c r="O562" s="908"/>
      <c r="P562" s="908"/>
      <c r="Q562" s="908"/>
      <c r="R562" s="411" t="s">
        <v>2433</v>
      </c>
      <c r="S562" s="354"/>
      <c r="T562" s="414"/>
      <c r="U562" s="415" t="s">
        <v>2358</v>
      </c>
      <c r="X562" s="416">
        <v>0.0004</v>
      </c>
      <c r="Y562" s="416">
        <f>$X$562*$K$562</f>
        <v>0.2804888</v>
      </c>
      <c r="Z562" s="416">
        <v>0</v>
      </c>
      <c r="AA562" s="417">
        <f>$Z$562*$K$562</f>
        <v>0</v>
      </c>
      <c r="AR562" s="360" t="s">
        <v>2465</v>
      </c>
      <c r="AT562" s="360" t="s">
        <v>2462</v>
      </c>
      <c r="AU562" s="360" t="s">
        <v>2451</v>
      </c>
      <c r="AY562" s="353" t="s">
        <v>2428</v>
      </c>
      <c r="BE562" s="418">
        <f>IF($U$562="základní",$N$562,0)</f>
        <v>0</v>
      </c>
      <c r="BF562" s="418">
        <f>IF($U$562="snížená",$N$562,0)</f>
        <v>0</v>
      </c>
      <c r="BG562" s="418">
        <f>IF($U$562="zákl. přenesená",$N$562,0)</f>
        <v>0</v>
      </c>
      <c r="BH562" s="418">
        <f>IF($U$562="sníž. přenesená",$N$562,0)</f>
        <v>0</v>
      </c>
      <c r="BI562" s="418">
        <f>IF($U$562="nulová",$N$562,0)</f>
        <v>0</v>
      </c>
      <c r="BJ562" s="360" t="s">
        <v>2426</v>
      </c>
      <c r="BK562" s="418">
        <f>ROUND($L$562*$K$562,2)</f>
        <v>0</v>
      </c>
      <c r="BL562" s="360" t="s">
        <v>2434</v>
      </c>
      <c r="BM562" s="360" t="s">
        <v>1503</v>
      </c>
    </row>
    <row r="563" spans="2:51" s="353" customFormat="1" ht="15.75" customHeight="1">
      <c r="B563" s="421"/>
      <c r="F563" s="899" t="s">
        <v>1426</v>
      </c>
      <c r="G563" s="900"/>
      <c r="H563" s="900"/>
      <c r="I563" s="900"/>
      <c r="K563" s="424">
        <v>701.222</v>
      </c>
      <c r="S563" s="421"/>
      <c r="T563" s="425"/>
      <c r="AA563" s="426"/>
      <c r="AT563" s="422" t="s">
        <v>2439</v>
      </c>
      <c r="AU563" s="422" t="s">
        <v>2451</v>
      </c>
      <c r="AV563" s="422" t="s">
        <v>2336</v>
      </c>
      <c r="AW563" s="422" t="s">
        <v>2427</v>
      </c>
      <c r="AX563" s="422" t="s">
        <v>2426</v>
      </c>
      <c r="AY563" s="422" t="s">
        <v>2428</v>
      </c>
    </row>
    <row r="564" spans="2:65" s="353" customFormat="1" ht="15.75" customHeight="1">
      <c r="B564" s="354"/>
      <c r="C564" s="437" t="s">
        <v>1504</v>
      </c>
      <c r="D564" s="437" t="s">
        <v>2462</v>
      </c>
      <c r="E564" s="438" t="s">
        <v>1505</v>
      </c>
      <c r="F564" s="915" t="s">
        <v>1506</v>
      </c>
      <c r="G564" s="914"/>
      <c r="H564" s="914"/>
      <c r="I564" s="914"/>
      <c r="J564" s="439" t="s">
        <v>1974</v>
      </c>
      <c r="K564" s="440">
        <v>2103.665</v>
      </c>
      <c r="L564" s="913">
        <v>0</v>
      </c>
      <c r="M564" s="914"/>
      <c r="N564" s="913">
        <f>ROUND($L$564*$K$564,2)</f>
        <v>0</v>
      </c>
      <c r="O564" s="908"/>
      <c r="P564" s="908"/>
      <c r="Q564" s="908"/>
      <c r="R564" s="411" t="s">
        <v>2433</v>
      </c>
      <c r="S564" s="354"/>
      <c r="T564" s="414"/>
      <c r="U564" s="415" t="s">
        <v>2358</v>
      </c>
      <c r="X564" s="416">
        <v>0.0003</v>
      </c>
      <c r="Y564" s="416">
        <f>$X$564*$K$564</f>
        <v>0.6310994999999999</v>
      </c>
      <c r="Z564" s="416">
        <v>0</v>
      </c>
      <c r="AA564" s="417">
        <f>$Z$564*$K$564</f>
        <v>0</v>
      </c>
      <c r="AR564" s="360" t="s">
        <v>2465</v>
      </c>
      <c r="AT564" s="360" t="s">
        <v>2462</v>
      </c>
      <c r="AU564" s="360" t="s">
        <v>2451</v>
      </c>
      <c r="AY564" s="353" t="s">
        <v>2428</v>
      </c>
      <c r="BE564" s="418">
        <f>IF($U$564="základní",$N$564,0)</f>
        <v>0</v>
      </c>
      <c r="BF564" s="418">
        <f>IF($U$564="snížená",$N$564,0)</f>
        <v>0</v>
      </c>
      <c r="BG564" s="418">
        <f>IF($U$564="zákl. přenesená",$N$564,0)</f>
        <v>0</v>
      </c>
      <c r="BH564" s="418">
        <f>IF($U$564="sníž. přenesená",$N$564,0)</f>
        <v>0</v>
      </c>
      <c r="BI564" s="418">
        <f>IF($U$564="nulová",$N$564,0)</f>
        <v>0</v>
      </c>
      <c r="BJ564" s="360" t="s">
        <v>2426</v>
      </c>
      <c r="BK564" s="418">
        <f>ROUND($L$564*$K$564,2)</f>
        <v>0</v>
      </c>
      <c r="BL564" s="360" t="s">
        <v>2434</v>
      </c>
      <c r="BM564" s="360" t="s">
        <v>1507</v>
      </c>
    </row>
    <row r="565" spans="2:65" s="353" customFormat="1" ht="15.75" customHeight="1">
      <c r="B565" s="354"/>
      <c r="C565" s="412" t="s">
        <v>1508</v>
      </c>
      <c r="D565" s="412" t="s">
        <v>2429</v>
      </c>
      <c r="E565" s="410" t="s">
        <v>1436</v>
      </c>
      <c r="F565" s="907" t="s">
        <v>1437</v>
      </c>
      <c r="G565" s="908"/>
      <c r="H565" s="908"/>
      <c r="I565" s="908"/>
      <c r="J565" s="412" t="s">
        <v>1974</v>
      </c>
      <c r="K565" s="413">
        <v>1335.66</v>
      </c>
      <c r="L565" s="909">
        <v>0</v>
      </c>
      <c r="M565" s="908"/>
      <c r="N565" s="909">
        <f>ROUND($L$565*$K$565,2)</f>
        <v>0</v>
      </c>
      <c r="O565" s="908"/>
      <c r="P565" s="908"/>
      <c r="Q565" s="908"/>
      <c r="R565" s="411"/>
      <c r="S565" s="354"/>
      <c r="T565" s="414"/>
      <c r="U565" s="415" t="s">
        <v>2358</v>
      </c>
      <c r="X565" s="416">
        <v>0</v>
      </c>
      <c r="Y565" s="416">
        <f>$X$565*$K$565</f>
        <v>0</v>
      </c>
      <c r="Z565" s="416">
        <v>0</v>
      </c>
      <c r="AA565" s="417">
        <f>$Z$565*$K$565</f>
        <v>0</v>
      </c>
      <c r="AR565" s="360" t="s">
        <v>2434</v>
      </c>
      <c r="AT565" s="360" t="s">
        <v>2429</v>
      </c>
      <c r="AU565" s="360" t="s">
        <v>2451</v>
      </c>
      <c r="AY565" s="360" t="s">
        <v>2428</v>
      </c>
      <c r="BE565" s="418">
        <f>IF($U$565="základní",$N$565,0)</f>
        <v>0</v>
      </c>
      <c r="BF565" s="418">
        <f>IF($U$565="snížená",$N$565,0)</f>
        <v>0</v>
      </c>
      <c r="BG565" s="418">
        <f>IF($U$565="zákl. přenesená",$N$565,0)</f>
        <v>0</v>
      </c>
      <c r="BH565" s="418">
        <f>IF($U$565="sníž. přenesená",$N$565,0)</f>
        <v>0</v>
      </c>
      <c r="BI565" s="418">
        <f>IF($U$565="nulová",$N$565,0)</f>
        <v>0</v>
      </c>
      <c r="BJ565" s="360" t="s">
        <v>2426</v>
      </c>
      <c r="BK565" s="418">
        <f>ROUND($L$565*$K$565,2)</f>
        <v>0</v>
      </c>
      <c r="BL565" s="360" t="s">
        <v>2434</v>
      </c>
      <c r="BM565" s="360" t="s">
        <v>1509</v>
      </c>
    </row>
    <row r="566" spans="2:47" s="353" customFormat="1" ht="14.25" customHeight="1">
      <c r="B566" s="354"/>
      <c r="F566" s="912" t="s">
        <v>1510</v>
      </c>
      <c r="G566" s="873"/>
      <c r="H566" s="873"/>
      <c r="I566" s="873"/>
      <c r="J566" s="873"/>
      <c r="K566" s="873"/>
      <c r="L566" s="873"/>
      <c r="M566" s="873"/>
      <c r="N566" s="873"/>
      <c r="O566" s="873"/>
      <c r="P566" s="873"/>
      <c r="Q566" s="873"/>
      <c r="R566" s="873"/>
      <c r="S566" s="354"/>
      <c r="T566" s="419"/>
      <c r="AA566" s="420"/>
      <c r="AT566" s="353" t="s">
        <v>2437</v>
      </c>
      <c r="AU566" s="353" t="s">
        <v>2451</v>
      </c>
    </row>
    <row r="567" spans="2:51" s="353" customFormat="1" ht="39" customHeight="1">
      <c r="B567" s="421"/>
      <c r="E567" s="422"/>
      <c r="F567" s="899" t="s">
        <v>1511</v>
      </c>
      <c r="G567" s="900"/>
      <c r="H567" s="900"/>
      <c r="I567" s="900"/>
      <c r="K567" s="424">
        <v>453.66</v>
      </c>
      <c r="S567" s="421"/>
      <c r="T567" s="425"/>
      <c r="AA567" s="426"/>
      <c r="AT567" s="422" t="s">
        <v>2439</v>
      </c>
      <c r="AU567" s="422" t="s">
        <v>2451</v>
      </c>
      <c r="AV567" s="422" t="s">
        <v>2336</v>
      </c>
      <c r="AW567" s="422" t="s">
        <v>2371</v>
      </c>
      <c r="AX567" s="422" t="s">
        <v>2427</v>
      </c>
      <c r="AY567" s="422" t="s">
        <v>2428</v>
      </c>
    </row>
    <row r="568" spans="2:51" s="353" customFormat="1" ht="15.75" customHeight="1">
      <c r="B568" s="421"/>
      <c r="E568" s="422"/>
      <c r="F568" s="899" t="s">
        <v>1512</v>
      </c>
      <c r="G568" s="900"/>
      <c r="H568" s="900"/>
      <c r="I568" s="900"/>
      <c r="K568" s="424">
        <v>882</v>
      </c>
      <c r="S568" s="421"/>
      <c r="T568" s="425"/>
      <c r="AA568" s="426"/>
      <c r="AT568" s="422" t="s">
        <v>2439</v>
      </c>
      <c r="AU568" s="422" t="s">
        <v>2451</v>
      </c>
      <c r="AV568" s="422" t="s">
        <v>2336</v>
      </c>
      <c r="AW568" s="422" t="s">
        <v>2371</v>
      </c>
      <c r="AX568" s="422" t="s">
        <v>2427</v>
      </c>
      <c r="AY568" s="422" t="s">
        <v>2428</v>
      </c>
    </row>
    <row r="569" spans="2:51" s="353" customFormat="1" ht="15.75" customHeight="1">
      <c r="B569" s="432"/>
      <c r="E569" s="433"/>
      <c r="F569" s="901" t="s">
        <v>2450</v>
      </c>
      <c r="G569" s="902"/>
      <c r="H569" s="902"/>
      <c r="I569" s="902"/>
      <c r="K569" s="434">
        <v>1335.66</v>
      </c>
      <c r="S569" s="432"/>
      <c r="T569" s="435"/>
      <c r="AA569" s="436"/>
      <c r="AT569" s="433" t="s">
        <v>2439</v>
      </c>
      <c r="AU569" s="433" t="s">
        <v>2451</v>
      </c>
      <c r="AV569" s="433" t="s">
        <v>2434</v>
      </c>
      <c r="AW569" s="433" t="s">
        <v>2371</v>
      </c>
      <c r="AX569" s="433" t="s">
        <v>2426</v>
      </c>
      <c r="AY569" s="433" t="s">
        <v>2428</v>
      </c>
    </row>
    <row r="570" spans="2:65" s="353" customFormat="1" ht="21.75" customHeight="1">
      <c r="B570" s="354"/>
      <c r="C570" s="437" t="s">
        <v>1513</v>
      </c>
      <c r="D570" s="437" t="s">
        <v>2462</v>
      </c>
      <c r="E570" s="438" t="s">
        <v>1440</v>
      </c>
      <c r="F570" s="915" t="s">
        <v>1514</v>
      </c>
      <c r="G570" s="914"/>
      <c r="H570" s="914"/>
      <c r="I570" s="914"/>
      <c r="J570" s="439" t="s">
        <v>2470</v>
      </c>
      <c r="K570" s="440">
        <v>507.551</v>
      </c>
      <c r="L570" s="913">
        <v>0</v>
      </c>
      <c r="M570" s="914"/>
      <c r="N570" s="913">
        <f>ROUND($L$570*$K$570,2)</f>
        <v>0</v>
      </c>
      <c r="O570" s="908"/>
      <c r="P570" s="908"/>
      <c r="Q570" s="908"/>
      <c r="R570" s="411" t="s">
        <v>2433</v>
      </c>
      <c r="S570" s="354"/>
      <c r="T570" s="414"/>
      <c r="U570" s="415" t="s">
        <v>2358</v>
      </c>
      <c r="X570" s="416">
        <v>0.001</v>
      </c>
      <c r="Y570" s="416">
        <f>$X$570*$K$570</f>
        <v>0.507551</v>
      </c>
      <c r="Z570" s="416">
        <v>0</v>
      </c>
      <c r="AA570" s="417">
        <f>$Z$570*$K$570</f>
        <v>0</v>
      </c>
      <c r="AR570" s="360" t="s">
        <v>2465</v>
      </c>
      <c r="AT570" s="360" t="s">
        <v>2462</v>
      </c>
      <c r="AU570" s="360" t="s">
        <v>2451</v>
      </c>
      <c r="AY570" s="353" t="s">
        <v>2428</v>
      </c>
      <c r="BE570" s="418">
        <f>IF($U$570="základní",$N$570,0)</f>
        <v>0</v>
      </c>
      <c r="BF570" s="418">
        <f>IF($U$570="snížená",$N$570,0)</f>
        <v>0</v>
      </c>
      <c r="BG570" s="418">
        <f>IF($U$570="zákl. přenesená",$N$570,0)</f>
        <v>0</v>
      </c>
      <c r="BH570" s="418">
        <f>IF($U$570="sníž. přenesená",$N$570,0)</f>
        <v>0</v>
      </c>
      <c r="BI570" s="418">
        <f>IF($U$570="nulová",$N$570,0)</f>
        <v>0</v>
      </c>
      <c r="BJ570" s="360" t="s">
        <v>2426</v>
      </c>
      <c r="BK570" s="418">
        <f>ROUND($L$570*$K$570,2)</f>
        <v>0</v>
      </c>
      <c r="BL570" s="360" t="s">
        <v>2434</v>
      </c>
      <c r="BM570" s="360" t="s">
        <v>1515</v>
      </c>
    </row>
    <row r="571" spans="2:51" s="353" customFormat="1" ht="15.75" customHeight="1">
      <c r="B571" s="421"/>
      <c r="E571" s="423"/>
      <c r="F571" s="899" t="s">
        <v>1516</v>
      </c>
      <c r="G571" s="900"/>
      <c r="H571" s="900"/>
      <c r="I571" s="900"/>
      <c r="K571" s="424">
        <v>507.551</v>
      </c>
      <c r="S571" s="421"/>
      <c r="T571" s="425"/>
      <c r="AA571" s="426"/>
      <c r="AT571" s="422" t="s">
        <v>2439</v>
      </c>
      <c r="AU571" s="422" t="s">
        <v>2451</v>
      </c>
      <c r="AV571" s="422" t="s">
        <v>2336</v>
      </c>
      <c r="AW571" s="422" t="s">
        <v>2371</v>
      </c>
      <c r="AX571" s="422" t="s">
        <v>2426</v>
      </c>
      <c r="AY571" s="422" t="s">
        <v>2428</v>
      </c>
    </row>
    <row r="572" spans="2:65" s="353" customFormat="1" ht="27" customHeight="1">
      <c r="B572" s="354"/>
      <c r="C572" s="409" t="s">
        <v>1517</v>
      </c>
      <c r="D572" s="409" t="s">
        <v>2429</v>
      </c>
      <c r="E572" s="410" t="s">
        <v>3067</v>
      </c>
      <c r="F572" s="907" t="s">
        <v>3068</v>
      </c>
      <c r="G572" s="908"/>
      <c r="H572" s="908"/>
      <c r="I572" s="908"/>
      <c r="J572" s="412" t="s">
        <v>3779</v>
      </c>
      <c r="K572" s="413">
        <v>567.656</v>
      </c>
      <c r="L572" s="909">
        <v>0</v>
      </c>
      <c r="M572" s="908"/>
      <c r="N572" s="909">
        <f>ROUND($L$572*$K$572,2)</f>
        <v>0</v>
      </c>
      <c r="O572" s="908"/>
      <c r="P572" s="908"/>
      <c r="Q572" s="908"/>
      <c r="R572" s="411" t="s">
        <v>2433</v>
      </c>
      <c r="S572" s="354"/>
      <c r="T572" s="414"/>
      <c r="U572" s="415" t="s">
        <v>2358</v>
      </c>
      <c r="X572" s="416">
        <v>0.00168</v>
      </c>
      <c r="Y572" s="416">
        <f>$X$572*$K$572</f>
        <v>0.95366208</v>
      </c>
      <c r="Z572" s="416">
        <v>0</v>
      </c>
      <c r="AA572" s="417">
        <f>$Z$572*$K$572</f>
        <v>0</v>
      </c>
      <c r="AR572" s="360" t="s">
        <v>2434</v>
      </c>
      <c r="AT572" s="360" t="s">
        <v>2429</v>
      </c>
      <c r="AU572" s="360" t="s">
        <v>2451</v>
      </c>
      <c r="AY572" s="353" t="s">
        <v>2428</v>
      </c>
      <c r="BE572" s="418">
        <f>IF($U$572="základní",$N$572,0)</f>
        <v>0</v>
      </c>
      <c r="BF572" s="418">
        <f>IF($U$572="snížená",$N$572,0)</f>
        <v>0</v>
      </c>
      <c r="BG572" s="418">
        <f>IF($U$572="zákl. přenesená",$N$572,0)</f>
        <v>0</v>
      </c>
      <c r="BH572" s="418">
        <f>IF($U$572="sníž. přenesená",$N$572,0)</f>
        <v>0</v>
      </c>
      <c r="BI572" s="418">
        <f>IF($U$572="nulová",$N$572,0)</f>
        <v>0</v>
      </c>
      <c r="BJ572" s="360" t="s">
        <v>2426</v>
      </c>
      <c r="BK572" s="418">
        <f>ROUND($L$572*$K$572,2)</f>
        <v>0</v>
      </c>
      <c r="BL572" s="360" t="s">
        <v>2434</v>
      </c>
      <c r="BM572" s="360" t="s">
        <v>1518</v>
      </c>
    </row>
    <row r="573" spans="2:47" s="353" customFormat="1" ht="16.5" customHeight="1">
      <c r="B573" s="354"/>
      <c r="F573" s="912" t="s">
        <v>3070</v>
      </c>
      <c r="G573" s="873"/>
      <c r="H573" s="873"/>
      <c r="I573" s="873"/>
      <c r="J573" s="873"/>
      <c r="K573" s="873"/>
      <c r="L573" s="873"/>
      <c r="M573" s="873"/>
      <c r="N573" s="873"/>
      <c r="O573" s="873"/>
      <c r="P573" s="873"/>
      <c r="Q573" s="873"/>
      <c r="R573" s="873"/>
      <c r="S573" s="354"/>
      <c r="T573" s="419"/>
      <c r="AA573" s="420"/>
      <c r="AT573" s="353" t="s">
        <v>2437</v>
      </c>
      <c r="AU573" s="353" t="s">
        <v>2451</v>
      </c>
    </row>
    <row r="574" spans="2:63" s="401" customFormat="1" ht="23.25" customHeight="1">
      <c r="B574" s="400"/>
      <c r="D574" s="408" t="s">
        <v>2381</v>
      </c>
      <c r="N574" s="911">
        <f>$BK$574</f>
        <v>0</v>
      </c>
      <c r="O574" s="904"/>
      <c r="P574" s="904"/>
      <c r="Q574" s="904"/>
      <c r="S574" s="400"/>
      <c r="T574" s="404"/>
      <c r="W574" s="405">
        <f>SUM($W$575:$W$614)</f>
        <v>0</v>
      </c>
      <c r="Y574" s="405">
        <f>SUM($Y$575:$Y$614)</f>
        <v>0.6023505800000001</v>
      </c>
      <c r="AA574" s="406">
        <f>SUM($AA$575:$AA$614)</f>
        <v>0.11531740000000001</v>
      </c>
      <c r="AR574" s="403" t="s">
        <v>2426</v>
      </c>
      <c r="AT574" s="403" t="s">
        <v>2425</v>
      </c>
      <c r="AU574" s="403" t="s">
        <v>2336</v>
      </c>
      <c r="AY574" s="403" t="s">
        <v>2428</v>
      </c>
      <c r="BK574" s="407">
        <f>SUM($BK$575:$BK$614)</f>
        <v>0</v>
      </c>
    </row>
    <row r="575" spans="2:65" s="353" customFormat="1" ht="27" customHeight="1">
      <c r="B575" s="354"/>
      <c r="C575" s="409" t="s">
        <v>1519</v>
      </c>
      <c r="D575" s="409" t="s">
        <v>2429</v>
      </c>
      <c r="E575" s="410" t="s">
        <v>1465</v>
      </c>
      <c r="F575" s="907" t="s">
        <v>1466</v>
      </c>
      <c r="G575" s="908"/>
      <c r="H575" s="908"/>
      <c r="I575" s="908"/>
      <c r="J575" s="412" t="s">
        <v>3779</v>
      </c>
      <c r="K575" s="413">
        <v>9.297</v>
      </c>
      <c r="L575" s="909">
        <v>0</v>
      </c>
      <c r="M575" s="908"/>
      <c r="N575" s="909">
        <f>ROUND($L$575*$K$575,2)</f>
        <v>0</v>
      </c>
      <c r="O575" s="908"/>
      <c r="P575" s="908"/>
      <c r="Q575" s="908"/>
      <c r="R575" s="411" t="s">
        <v>2433</v>
      </c>
      <c r="S575" s="354"/>
      <c r="T575" s="414"/>
      <c r="U575" s="415" t="s">
        <v>2358</v>
      </c>
      <c r="X575" s="416">
        <v>0.00928</v>
      </c>
      <c r="Y575" s="416">
        <f>$X$575*$K$575</f>
        <v>0.08627616</v>
      </c>
      <c r="Z575" s="416">
        <v>0</v>
      </c>
      <c r="AA575" s="417">
        <f>$Z$575*$K$575</f>
        <v>0</v>
      </c>
      <c r="AR575" s="360" t="s">
        <v>2434</v>
      </c>
      <c r="AT575" s="360" t="s">
        <v>2429</v>
      </c>
      <c r="AU575" s="360" t="s">
        <v>2451</v>
      </c>
      <c r="AY575" s="353" t="s">
        <v>2428</v>
      </c>
      <c r="BE575" s="418">
        <f>IF($U$575="základní",$N$575,0)</f>
        <v>0</v>
      </c>
      <c r="BF575" s="418">
        <f>IF($U$575="snížená",$N$575,0)</f>
        <v>0</v>
      </c>
      <c r="BG575" s="418">
        <f>IF($U$575="zákl. přenesená",$N$575,0)</f>
        <v>0</v>
      </c>
      <c r="BH575" s="418">
        <f>IF($U$575="sníž. přenesená",$N$575,0)</f>
        <v>0</v>
      </c>
      <c r="BI575" s="418">
        <f>IF($U$575="nulová",$N$575,0)</f>
        <v>0</v>
      </c>
      <c r="BJ575" s="360" t="s">
        <v>2426</v>
      </c>
      <c r="BK575" s="418">
        <f>ROUND($L$575*$K$575,2)</f>
        <v>0</v>
      </c>
      <c r="BL575" s="360" t="s">
        <v>2434</v>
      </c>
      <c r="BM575" s="360" t="s">
        <v>1520</v>
      </c>
    </row>
    <row r="576" spans="2:47" s="353" customFormat="1" ht="16.5" customHeight="1">
      <c r="B576" s="354"/>
      <c r="F576" s="912" t="s">
        <v>1468</v>
      </c>
      <c r="G576" s="873"/>
      <c r="H576" s="873"/>
      <c r="I576" s="873"/>
      <c r="J576" s="873"/>
      <c r="K576" s="873"/>
      <c r="L576" s="873"/>
      <c r="M576" s="873"/>
      <c r="N576" s="873"/>
      <c r="O576" s="873"/>
      <c r="P576" s="873"/>
      <c r="Q576" s="873"/>
      <c r="R576" s="873"/>
      <c r="S576" s="354"/>
      <c r="T576" s="419"/>
      <c r="AA576" s="420"/>
      <c r="AT576" s="353" t="s">
        <v>2437</v>
      </c>
      <c r="AU576" s="353" t="s">
        <v>2451</v>
      </c>
    </row>
    <row r="577" spans="2:51" s="353" customFormat="1" ht="15.75" customHeight="1">
      <c r="B577" s="421"/>
      <c r="E577" s="422"/>
      <c r="F577" s="899" t="s">
        <v>1521</v>
      </c>
      <c r="G577" s="900"/>
      <c r="H577" s="900"/>
      <c r="I577" s="900"/>
      <c r="K577" s="424">
        <v>9.297</v>
      </c>
      <c r="S577" s="421"/>
      <c r="T577" s="425"/>
      <c r="AA577" s="426"/>
      <c r="AT577" s="422" t="s">
        <v>2439</v>
      </c>
      <c r="AU577" s="422" t="s">
        <v>2451</v>
      </c>
      <c r="AV577" s="422" t="s">
        <v>2336</v>
      </c>
      <c r="AW577" s="422" t="s">
        <v>2371</v>
      </c>
      <c r="AX577" s="422" t="s">
        <v>2426</v>
      </c>
      <c r="AY577" s="422" t="s">
        <v>2428</v>
      </c>
    </row>
    <row r="578" spans="2:65" s="353" customFormat="1" ht="27" customHeight="1">
      <c r="B578" s="354"/>
      <c r="C578" s="437" t="s">
        <v>1522</v>
      </c>
      <c r="D578" s="437" t="s">
        <v>2462</v>
      </c>
      <c r="E578" s="438" t="s">
        <v>1472</v>
      </c>
      <c r="F578" s="915" t="s">
        <v>1473</v>
      </c>
      <c r="G578" s="914"/>
      <c r="H578" s="914"/>
      <c r="I578" s="914"/>
      <c r="J578" s="439" t="s">
        <v>3779</v>
      </c>
      <c r="K578" s="440">
        <v>9.087</v>
      </c>
      <c r="L578" s="913">
        <v>0</v>
      </c>
      <c r="M578" s="914"/>
      <c r="N578" s="913">
        <f>ROUND($L$578*$K$578,2)</f>
        <v>0</v>
      </c>
      <c r="O578" s="908"/>
      <c r="P578" s="908"/>
      <c r="Q578" s="908"/>
      <c r="R578" s="411" t="s">
        <v>2433</v>
      </c>
      <c r="S578" s="354"/>
      <c r="T578" s="414"/>
      <c r="U578" s="415" t="s">
        <v>2358</v>
      </c>
      <c r="X578" s="416">
        <v>0.006</v>
      </c>
      <c r="Y578" s="416">
        <f>$X$578*$K$578</f>
        <v>0.054522</v>
      </c>
      <c r="Z578" s="416">
        <v>0</v>
      </c>
      <c r="AA578" s="417">
        <f>$Z$578*$K$578</f>
        <v>0</v>
      </c>
      <c r="AR578" s="360" t="s">
        <v>2465</v>
      </c>
      <c r="AT578" s="360" t="s">
        <v>2462</v>
      </c>
      <c r="AU578" s="360" t="s">
        <v>2451</v>
      </c>
      <c r="AY578" s="353" t="s">
        <v>2428</v>
      </c>
      <c r="BE578" s="418">
        <f>IF($U$578="základní",$N$578,0)</f>
        <v>0</v>
      </c>
      <c r="BF578" s="418">
        <f>IF($U$578="snížená",$N$578,0)</f>
        <v>0</v>
      </c>
      <c r="BG578" s="418">
        <f>IF($U$578="zákl. přenesená",$N$578,0)</f>
        <v>0</v>
      </c>
      <c r="BH578" s="418">
        <f>IF($U$578="sníž. přenesená",$N$578,0)</f>
        <v>0</v>
      </c>
      <c r="BI578" s="418">
        <f>IF($U$578="nulová",$N$578,0)</f>
        <v>0</v>
      </c>
      <c r="BJ578" s="360" t="s">
        <v>2426</v>
      </c>
      <c r="BK578" s="418">
        <f>ROUND($L$578*$K$578,2)</f>
        <v>0</v>
      </c>
      <c r="BL578" s="360" t="s">
        <v>2434</v>
      </c>
      <c r="BM578" s="360" t="s">
        <v>1523</v>
      </c>
    </row>
    <row r="579" spans="2:47" s="353" customFormat="1" ht="27" customHeight="1">
      <c r="B579" s="354"/>
      <c r="F579" s="912" t="s">
        <v>1524</v>
      </c>
      <c r="G579" s="873"/>
      <c r="H579" s="873"/>
      <c r="I579" s="873"/>
      <c r="J579" s="873"/>
      <c r="K579" s="873"/>
      <c r="L579" s="873"/>
      <c r="M579" s="873"/>
      <c r="N579" s="873"/>
      <c r="O579" s="873"/>
      <c r="P579" s="873"/>
      <c r="Q579" s="873"/>
      <c r="R579" s="873"/>
      <c r="S579" s="354"/>
      <c r="T579" s="419"/>
      <c r="AA579" s="420"/>
      <c r="AT579" s="353" t="s">
        <v>2437</v>
      </c>
      <c r="AU579" s="353" t="s">
        <v>2451</v>
      </c>
    </row>
    <row r="580" spans="2:51" s="353" customFormat="1" ht="15.75" customHeight="1">
      <c r="B580" s="421"/>
      <c r="E580" s="422"/>
      <c r="F580" s="899" t="s">
        <v>1525</v>
      </c>
      <c r="G580" s="900"/>
      <c r="H580" s="900"/>
      <c r="I580" s="900"/>
      <c r="K580" s="424">
        <v>9.087</v>
      </c>
      <c r="S580" s="421"/>
      <c r="T580" s="425"/>
      <c r="AA580" s="426"/>
      <c r="AT580" s="422" t="s">
        <v>2439</v>
      </c>
      <c r="AU580" s="422" t="s">
        <v>2451</v>
      </c>
      <c r="AV580" s="422" t="s">
        <v>2336</v>
      </c>
      <c r="AW580" s="422" t="s">
        <v>2371</v>
      </c>
      <c r="AX580" s="422" t="s">
        <v>2426</v>
      </c>
      <c r="AY580" s="422" t="s">
        <v>2428</v>
      </c>
    </row>
    <row r="581" spans="2:65" s="353" customFormat="1" ht="27" customHeight="1">
      <c r="B581" s="354"/>
      <c r="C581" s="409" t="s">
        <v>1526</v>
      </c>
      <c r="D581" s="409" t="s">
        <v>2429</v>
      </c>
      <c r="E581" s="410" t="s">
        <v>1527</v>
      </c>
      <c r="F581" s="907" t="s">
        <v>1528</v>
      </c>
      <c r="G581" s="908"/>
      <c r="H581" s="908"/>
      <c r="I581" s="908"/>
      <c r="J581" s="412" t="s">
        <v>3779</v>
      </c>
      <c r="K581" s="413">
        <v>7.516</v>
      </c>
      <c r="L581" s="909">
        <v>0</v>
      </c>
      <c r="M581" s="908"/>
      <c r="N581" s="909">
        <f>ROUND($L$581*$K$581,2)</f>
        <v>0</v>
      </c>
      <c r="O581" s="908"/>
      <c r="P581" s="908"/>
      <c r="Q581" s="908"/>
      <c r="R581" s="411" t="s">
        <v>2433</v>
      </c>
      <c r="S581" s="354"/>
      <c r="T581" s="414"/>
      <c r="U581" s="415" t="s">
        <v>2358</v>
      </c>
      <c r="X581" s="416">
        <v>0.00944</v>
      </c>
      <c r="Y581" s="416">
        <f>$X$581*$K$581</f>
        <v>0.07095104</v>
      </c>
      <c r="Z581" s="416">
        <v>0</v>
      </c>
      <c r="AA581" s="417">
        <f>$Z$581*$K$581</f>
        <v>0</v>
      </c>
      <c r="AR581" s="360" t="s">
        <v>2434</v>
      </c>
      <c r="AT581" s="360" t="s">
        <v>2429</v>
      </c>
      <c r="AU581" s="360" t="s">
        <v>2451</v>
      </c>
      <c r="AY581" s="353" t="s">
        <v>2428</v>
      </c>
      <c r="BE581" s="418">
        <f>IF($U$581="základní",$N$581,0)</f>
        <v>0</v>
      </c>
      <c r="BF581" s="418">
        <f>IF($U$581="snížená",$N$581,0)</f>
        <v>0</v>
      </c>
      <c r="BG581" s="418">
        <f>IF($U$581="zákl. přenesená",$N$581,0)</f>
        <v>0</v>
      </c>
      <c r="BH581" s="418">
        <f>IF($U$581="sníž. přenesená",$N$581,0)</f>
        <v>0</v>
      </c>
      <c r="BI581" s="418">
        <f>IF($U$581="nulová",$N$581,0)</f>
        <v>0</v>
      </c>
      <c r="BJ581" s="360" t="s">
        <v>2426</v>
      </c>
      <c r="BK581" s="418">
        <f>ROUND($L$581*$K$581,2)</f>
        <v>0</v>
      </c>
      <c r="BL581" s="360" t="s">
        <v>2434</v>
      </c>
      <c r="BM581" s="360" t="s">
        <v>1529</v>
      </c>
    </row>
    <row r="582" spans="2:47" s="353" customFormat="1" ht="16.5" customHeight="1">
      <c r="B582" s="354"/>
      <c r="F582" s="912" t="s">
        <v>1530</v>
      </c>
      <c r="G582" s="873"/>
      <c r="H582" s="873"/>
      <c r="I582" s="873"/>
      <c r="J582" s="873"/>
      <c r="K582" s="873"/>
      <c r="L582" s="873"/>
      <c r="M582" s="873"/>
      <c r="N582" s="873"/>
      <c r="O582" s="873"/>
      <c r="P582" s="873"/>
      <c r="Q582" s="873"/>
      <c r="R582" s="873"/>
      <c r="S582" s="354"/>
      <c r="T582" s="419"/>
      <c r="AA582" s="420"/>
      <c r="AT582" s="353" t="s">
        <v>2437</v>
      </c>
      <c r="AU582" s="353" t="s">
        <v>2451</v>
      </c>
    </row>
    <row r="583" spans="2:51" s="353" customFormat="1" ht="15.75" customHeight="1">
      <c r="B583" s="421"/>
      <c r="E583" s="422"/>
      <c r="F583" s="899" t="s">
        <v>1531</v>
      </c>
      <c r="G583" s="900"/>
      <c r="H583" s="900"/>
      <c r="I583" s="900"/>
      <c r="K583" s="424">
        <v>7.516</v>
      </c>
      <c r="S583" s="421"/>
      <c r="T583" s="425"/>
      <c r="AA583" s="426"/>
      <c r="AT583" s="422" t="s">
        <v>2439</v>
      </c>
      <c r="AU583" s="422" t="s">
        <v>2451</v>
      </c>
      <c r="AV583" s="422" t="s">
        <v>2336</v>
      </c>
      <c r="AW583" s="422" t="s">
        <v>2371</v>
      </c>
      <c r="AX583" s="422" t="s">
        <v>2426</v>
      </c>
      <c r="AY583" s="422" t="s">
        <v>2428</v>
      </c>
    </row>
    <row r="584" spans="2:65" s="353" customFormat="1" ht="27" customHeight="1">
      <c r="B584" s="354"/>
      <c r="C584" s="437" t="s">
        <v>1532</v>
      </c>
      <c r="D584" s="437" t="s">
        <v>2462</v>
      </c>
      <c r="E584" s="438" t="s">
        <v>1533</v>
      </c>
      <c r="F584" s="915" t="s">
        <v>1534</v>
      </c>
      <c r="G584" s="914"/>
      <c r="H584" s="914"/>
      <c r="I584" s="914"/>
      <c r="J584" s="439" t="s">
        <v>3779</v>
      </c>
      <c r="K584" s="440">
        <v>8.643</v>
      </c>
      <c r="L584" s="913">
        <v>0</v>
      </c>
      <c r="M584" s="914"/>
      <c r="N584" s="913">
        <f>ROUND($L$584*$K$584,2)</f>
        <v>0</v>
      </c>
      <c r="O584" s="908"/>
      <c r="P584" s="908"/>
      <c r="Q584" s="908"/>
      <c r="R584" s="411" t="s">
        <v>2433</v>
      </c>
      <c r="S584" s="354"/>
      <c r="T584" s="414"/>
      <c r="U584" s="415" t="s">
        <v>2358</v>
      </c>
      <c r="X584" s="416">
        <v>0.0165</v>
      </c>
      <c r="Y584" s="416">
        <f>$X$584*$K$584</f>
        <v>0.14260950000000003</v>
      </c>
      <c r="Z584" s="416">
        <v>0</v>
      </c>
      <c r="AA584" s="417">
        <f>$Z$584*$K$584</f>
        <v>0</v>
      </c>
      <c r="AR584" s="360" t="s">
        <v>2465</v>
      </c>
      <c r="AT584" s="360" t="s">
        <v>2462</v>
      </c>
      <c r="AU584" s="360" t="s">
        <v>2451</v>
      </c>
      <c r="AY584" s="353" t="s">
        <v>2428</v>
      </c>
      <c r="BE584" s="418">
        <f>IF($U$584="základní",$N$584,0)</f>
        <v>0</v>
      </c>
      <c r="BF584" s="418">
        <f>IF($U$584="snížená",$N$584,0)</f>
        <v>0</v>
      </c>
      <c r="BG584" s="418">
        <f>IF($U$584="zákl. přenesená",$N$584,0)</f>
        <v>0</v>
      </c>
      <c r="BH584" s="418">
        <f>IF($U$584="sníž. přenesená",$N$584,0)</f>
        <v>0</v>
      </c>
      <c r="BI584" s="418">
        <f>IF($U$584="nulová",$N$584,0)</f>
        <v>0</v>
      </c>
      <c r="BJ584" s="360" t="s">
        <v>2426</v>
      </c>
      <c r="BK584" s="418">
        <f>ROUND($L$584*$K$584,2)</f>
        <v>0</v>
      </c>
      <c r="BL584" s="360" t="s">
        <v>2434</v>
      </c>
      <c r="BM584" s="360" t="s">
        <v>1535</v>
      </c>
    </row>
    <row r="585" spans="2:47" s="353" customFormat="1" ht="27" customHeight="1">
      <c r="B585" s="354"/>
      <c r="F585" s="912" t="s">
        <v>1536</v>
      </c>
      <c r="G585" s="873"/>
      <c r="H585" s="873"/>
      <c r="I585" s="873"/>
      <c r="J585" s="873"/>
      <c r="K585" s="873"/>
      <c r="L585" s="873"/>
      <c r="M585" s="873"/>
      <c r="N585" s="873"/>
      <c r="O585" s="873"/>
      <c r="P585" s="873"/>
      <c r="Q585" s="873"/>
      <c r="R585" s="873"/>
      <c r="S585" s="354"/>
      <c r="T585" s="419"/>
      <c r="AA585" s="420"/>
      <c r="AT585" s="353" t="s">
        <v>2437</v>
      </c>
      <c r="AU585" s="353" t="s">
        <v>2451</v>
      </c>
    </row>
    <row r="586" spans="2:51" s="353" customFormat="1" ht="15.75" customHeight="1">
      <c r="B586" s="421"/>
      <c r="E586" s="422"/>
      <c r="F586" s="899" t="s">
        <v>1537</v>
      </c>
      <c r="G586" s="900"/>
      <c r="H586" s="900"/>
      <c r="I586" s="900"/>
      <c r="K586" s="424">
        <v>8.643</v>
      </c>
      <c r="S586" s="421"/>
      <c r="T586" s="425"/>
      <c r="AA586" s="426"/>
      <c r="AT586" s="422" t="s">
        <v>2439</v>
      </c>
      <c r="AU586" s="422" t="s">
        <v>2451</v>
      </c>
      <c r="AV586" s="422" t="s">
        <v>2336</v>
      </c>
      <c r="AW586" s="422" t="s">
        <v>2371</v>
      </c>
      <c r="AX586" s="422" t="s">
        <v>2426</v>
      </c>
      <c r="AY586" s="422" t="s">
        <v>2428</v>
      </c>
    </row>
    <row r="587" spans="2:65" s="353" customFormat="1" ht="27" customHeight="1">
      <c r="B587" s="354"/>
      <c r="C587" s="409" t="s">
        <v>1538</v>
      </c>
      <c r="D587" s="409" t="s">
        <v>2429</v>
      </c>
      <c r="E587" s="410" t="s">
        <v>1450</v>
      </c>
      <c r="F587" s="907" t="s">
        <v>1451</v>
      </c>
      <c r="G587" s="908"/>
      <c r="H587" s="908"/>
      <c r="I587" s="908"/>
      <c r="J587" s="412" t="s">
        <v>3779</v>
      </c>
      <c r="K587" s="413">
        <v>16.813</v>
      </c>
      <c r="L587" s="909">
        <v>0</v>
      </c>
      <c r="M587" s="908"/>
      <c r="N587" s="909">
        <f>ROUND($L$587*$K$587,2)</f>
        <v>0</v>
      </c>
      <c r="O587" s="908"/>
      <c r="P587" s="908"/>
      <c r="Q587" s="908"/>
      <c r="R587" s="411" t="s">
        <v>2433</v>
      </c>
      <c r="S587" s="354"/>
      <c r="T587" s="414"/>
      <c r="U587" s="415" t="s">
        <v>2358</v>
      </c>
      <c r="X587" s="416">
        <v>0.0014</v>
      </c>
      <c r="Y587" s="416">
        <f>$X$587*$K$587</f>
        <v>0.0235382</v>
      </c>
      <c r="Z587" s="416">
        <v>0</v>
      </c>
      <c r="AA587" s="417">
        <f>$Z$587*$K$587</f>
        <v>0</v>
      </c>
      <c r="AR587" s="360" t="s">
        <v>2434</v>
      </c>
      <c r="AT587" s="360" t="s">
        <v>2429</v>
      </c>
      <c r="AU587" s="360" t="s">
        <v>2451</v>
      </c>
      <c r="AY587" s="353" t="s">
        <v>2428</v>
      </c>
      <c r="BE587" s="418">
        <f>IF($U$587="základní",$N$587,0)</f>
        <v>0</v>
      </c>
      <c r="BF587" s="418">
        <f>IF($U$587="snížená",$N$587,0)</f>
        <v>0</v>
      </c>
      <c r="BG587" s="418">
        <f>IF($U$587="zákl. přenesená",$N$587,0)</f>
        <v>0</v>
      </c>
      <c r="BH587" s="418">
        <f>IF($U$587="sníž. přenesená",$N$587,0)</f>
        <v>0</v>
      </c>
      <c r="BI587" s="418">
        <f>IF($U$587="nulová",$N$587,0)</f>
        <v>0</v>
      </c>
      <c r="BJ587" s="360" t="s">
        <v>2426</v>
      </c>
      <c r="BK587" s="418">
        <f>ROUND($L$587*$K$587,2)</f>
        <v>0</v>
      </c>
      <c r="BL587" s="360" t="s">
        <v>2434</v>
      </c>
      <c r="BM587" s="360" t="s">
        <v>1539</v>
      </c>
    </row>
    <row r="588" spans="2:47" s="353" customFormat="1" ht="16.5" customHeight="1">
      <c r="B588" s="354"/>
      <c r="F588" s="912" t="s">
        <v>2969</v>
      </c>
      <c r="G588" s="873"/>
      <c r="H588" s="873"/>
      <c r="I588" s="873"/>
      <c r="J588" s="873"/>
      <c r="K588" s="873"/>
      <c r="L588" s="873"/>
      <c r="M588" s="873"/>
      <c r="N588" s="873"/>
      <c r="O588" s="873"/>
      <c r="P588" s="873"/>
      <c r="Q588" s="873"/>
      <c r="R588" s="873"/>
      <c r="S588" s="354"/>
      <c r="T588" s="419"/>
      <c r="AA588" s="420"/>
      <c r="AT588" s="353" t="s">
        <v>2437</v>
      </c>
      <c r="AU588" s="353" t="s">
        <v>2451</v>
      </c>
    </row>
    <row r="589" spans="2:51" s="353" customFormat="1" ht="15.75" customHeight="1">
      <c r="B589" s="421"/>
      <c r="E589" s="422"/>
      <c r="F589" s="899" t="s">
        <v>1540</v>
      </c>
      <c r="G589" s="900"/>
      <c r="H589" s="900"/>
      <c r="I589" s="900"/>
      <c r="K589" s="424">
        <v>16.813</v>
      </c>
      <c r="S589" s="421"/>
      <c r="T589" s="425"/>
      <c r="AA589" s="426"/>
      <c r="AT589" s="422" t="s">
        <v>2439</v>
      </c>
      <c r="AU589" s="422" t="s">
        <v>2451</v>
      </c>
      <c r="AV589" s="422" t="s">
        <v>2336</v>
      </c>
      <c r="AW589" s="422" t="s">
        <v>2371</v>
      </c>
      <c r="AX589" s="422" t="s">
        <v>2426</v>
      </c>
      <c r="AY589" s="422" t="s">
        <v>2428</v>
      </c>
    </row>
    <row r="590" spans="2:65" s="353" customFormat="1" ht="15.75" customHeight="1">
      <c r="B590" s="354"/>
      <c r="C590" s="409" t="s">
        <v>1541</v>
      </c>
      <c r="D590" s="409" t="s">
        <v>2429</v>
      </c>
      <c r="E590" s="410" t="s">
        <v>1478</v>
      </c>
      <c r="F590" s="907" t="s">
        <v>1479</v>
      </c>
      <c r="G590" s="908"/>
      <c r="H590" s="908"/>
      <c r="I590" s="908"/>
      <c r="J590" s="412" t="s">
        <v>1974</v>
      </c>
      <c r="K590" s="413">
        <v>19.78</v>
      </c>
      <c r="L590" s="909">
        <v>0</v>
      </c>
      <c r="M590" s="908"/>
      <c r="N590" s="909">
        <f>ROUND($L$590*$K$590,2)</f>
        <v>0</v>
      </c>
      <c r="O590" s="908"/>
      <c r="P590" s="908"/>
      <c r="Q590" s="908"/>
      <c r="R590" s="411"/>
      <c r="S590" s="354"/>
      <c r="T590" s="414"/>
      <c r="U590" s="415" t="s">
        <v>2358</v>
      </c>
      <c r="X590" s="416">
        <v>0</v>
      </c>
      <c r="Y590" s="416">
        <f>$X$590*$K$590</f>
        <v>0</v>
      </c>
      <c r="Z590" s="416">
        <v>0.00583</v>
      </c>
      <c r="AA590" s="417">
        <f>$Z$590*$K$590</f>
        <v>0.11531740000000001</v>
      </c>
      <c r="AR590" s="360" t="s">
        <v>2434</v>
      </c>
      <c r="AT590" s="360" t="s">
        <v>2429</v>
      </c>
      <c r="AU590" s="360" t="s">
        <v>2451</v>
      </c>
      <c r="AY590" s="353" t="s">
        <v>2428</v>
      </c>
      <c r="BE590" s="418">
        <f>IF($U$590="základní",$N$590,0)</f>
        <v>0</v>
      </c>
      <c r="BF590" s="418">
        <f>IF($U$590="snížená",$N$590,0)</f>
        <v>0</v>
      </c>
      <c r="BG590" s="418">
        <f>IF($U$590="zákl. přenesená",$N$590,0)</f>
        <v>0</v>
      </c>
      <c r="BH590" s="418">
        <f>IF($U$590="sníž. přenesená",$N$590,0)</f>
        <v>0</v>
      </c>
      <c r="BI590" s="418">
        <f>IF($U$590="nulová",$N$590,0)</f>
        <v>0</v>
      </c>
      <c r="BJ590" s="360" t="s">
        <v>2426</v>
      </c>
      <c r="BK590" s="418">
        <f>ROUND($L$590*$K$590,2)</f>
        <v>0</v>
      </c>
      <c r="BL590" s="360" t="s">
        <v>2434</v>
      </c>
      <c r="BM590" s="360" t="s">
        <v>1542</v>
      </c>
    </row>
    <row r="591" spans="2:47" s="353" customFormat="1" ht="16.5" customHeight="1">
      <c r="B591" s="354"/>
      <c r="F591" s="912" t="s">
        <v>1481</v>
      </c>
      <c r="G591" s="873"/>
      <c r="H591" s="873"/>
      <c r="I591" s="873"/>
      <c r="J591" s="873"/>
      <c r="K591" s="873"/>
      <c r="L591" s="873"/>
      <c r="M591" s="873"/>
      <c r="N591" s="873"/>
      <c r="O591" s="873"/>
      <c r="P591" s="873"/>
      <c r="Q591" s="873"/>
      <c r="R591" s="873"/>
      <c r="S591" s="354"/>
      <c r="T591" s="419"/>
      <c r="AA591" s="420"/>
      <c r="AT591" s="353" t="s">
        <v>2437</v>
      </c>
      <c r="AU591" s="353" t="s">
        <v>2451</v>
      </c>
    </row>
    <row r="592" spans="2:51" s="353" customFormat="1" ht="15.75" customHeight="1">
      <c r="B592" s="421"/>
      <c r="E592" s="422"/>
      <c r="F592" s="899" t="s">
        <v>1543</v>
      </c>
      <c r="G592" s="900"/>
      <c r="H592" s="900"/>
      <c r="I592" s="900"/>
      <c r="K592" s="424">
        <v>19.78</v>
      </c>
      <c r="S592" s="421"/>
      <c r="T592" s="425"/>
      <c r="AA592" s="426"/>
      <c r="AT592" s="422" t="s">
        <v>2439</v>
      </c>
      <c r="AU592" s="422" t="s">
        <v>2451</v>
      </c>
      <c r="AV592" s="422" t="s">
        <v>2336</v>
      </c>
      <c r="AW592" s="422" t="s">
        <v>2371</v>
      </c>
      <c r="AX592" s="422" t="s">
        <v>2426</v>
      </c>
      <c r="AY592" s="422" t="s">
        <v>2428</v>
      </c>
    </row>
    <row r="593" spans="2:65" s="353" customFormat="1" ht="15.75" customHeight="1">
      <c r="B593" s="354"/>
      <c r="C593" s="409" t="s">
        <v>1544</v>
      </c>
      <c r="D593" s="409" t="s">
        <v>2429</v>
      </c>
      <c r="E593" s="410" t="s">
        <v>1484</v>
      </c>
      <c r="F593" s="907" t="s">
        <v>1485</v>
      </c>
      <c r="G593" s="908"/>
      <c r="H593" s="908"/>
      <c r="I593" s="908"/>
      <c r="J593" s="412" t="s">
        <v>1974</v>
      </c>
      <c r="K593" s="413">
        <v>19.78</v>
      </c>
      <c r="L593" s="909">
        <v>0</v>
      </c>
      <c r="M593" s="908"/>
      <c r="N593" s="909">
        <f>ROUND($L$593*$K$593,2)</f>
        <v>0</v>
      </c>
      <c r="O593" s="908"/>
      <c r="P593" s="908"/>
      <c r="Q593" s="908"/>
      <c r="R593" s="411" t="s">
        <v>2433</v>
      </c>
      <c r="S593" s="354"/>
      <c r="T593" s="414"/>
      <c r="U593" s="415" t="s">
        <v>2358</v>
      </c>
      <c r="X593" s="416">
        <v>0.00453</v>
      </c>
      <c r="Y593" s="416">
        <f>$X$593*$K$593</f>
        <v>0.08960340000000001</v>
      </c>
      <c r="Z593" s="416">
        <v>0</v>
      </c>
      <c r="AA593" s="417">
        <f>$Z$593*$K$593</f>
        <v>0</v>
      </c>
      <c r="AR593" s="360" t="s">
        <v>2434</v>
      </c>
      <c r="AT593" s="360" t="s">
        <v>2429</v>
      </c>
      <c r="AU593" s="360" t="s">
        <v>2451</v>
      </c>
      <c r="AY593" s="353" t="s">
        <v>2428</v>
      </c>
      <c r="BE593" s="418">
        <f>IF($U$593="základní",$N$593,0)</f>
        <v>0</v>
      </c>
      <c r="BF593" s="418">
        <f>IF($U$593="snížená",$N$593,0)</f>
        <v>0</v>
      </c>
      <c r="BG593" s="418">
        <f>IF($U$593="zákl. přenesená",$N$593,0)</f>
        <v>0</v>
      </c>
      <c r="BH593" s="418">
        <f>IF($U$593="sníž. přenesená",$N$593,0)</f>
        <v>0</v>
      </c>
      <c r="BI593" s="418">
        <f>IF($U$593="nulová",$N$593,0)</f>
        <v>0</v>
      </c>
      <c r="BJ593" s="360" t="s">
        <v>2426</v>
      </c>
      <c r="BK593" s="418">
        <f>ROUND($L$593*$K$593,2)</f>
        <v>0</v>
      </c>
      <c r="BL593" s="360" t="s">
        <v>2434</v>
      </c>
      <c r="BM593" s="360" t="s">
        <v>1545</v>
      </c>
    </row>
    <row r="594" spans="2:47" s="353" customFormat="1" ht="16.5" customHeight="1">
      <c r="B594" s="354"/>
      <c r="F594" s="912" t="s">
        <v>1487</v>
      </c>
      <c r="G594" s="873"/>
      <c r="H594" s="873"/>
      <c r="I594" s="873"/>
      <c r="J594" s="873"/>
      <c r="K594" s="873"/>
      <c r="L594" s="873"/>
      <c r="M594" s="873"/>
      <c r="N594" s="873"/>
      <c r="O594" s="873"/>
      <c r="P594" s="873"/>
      <c r="Q594" s="873"/>
      <c r="R594" s="873"/>
      <c r="S594" s="354"/>
      <c r="T594" s="419"/>
      <c r="AA594" s="420"/>
      <c r="AT594" s="353" t="s">
        <v>2437</v>
      </c>
      <c r="AU594" s="353" t="s">
        <v>2451</v>
      </c>
    </row>
    <row r="595" spans="2:51" s="353" customFormat="1" ht="15.75" customHeight="1">
      <c r="B595" s="421"/>
      <c r="E595" s="422"/>
      <c r="F595" s="899" t="s">
        <v>1543</v>
      </c>
      <c r="G595" s="900"/>
      <c r="H595" s="900"/>
      <c r="I595" s="900"/>
      <c r="K595" s="424">
        <v>19.78</v>
      </c>
      <c r="S595" s="421"/>
      <c r="T595" s="425"/>
      <c r="AA595" s="426"/>
      <c r="AT595" s="422" t="s">
        <v>2439</v>
      </c>
      <c r="AU595" s="422" t="s">
        <v>2451</v>
      </c>
      <c r="AV595" s="422" t="s">
        <v>2336</v>
      </c>
      <c r="AW595" s="422" t="s">
        <v>2371</v>
      </c>
      <c r="AX595" s="422" t="s">
        <v>2426</v>
      </c>
      <c r="AY595" s="422" t="s">
        <v>2428</v>
      </c>
    </row>
    <row r="596" spans="2:65" s="353" customFormat="1" ht="27" customHeight="1">
      <c r="B596" s="354"/>
      <c r="C596" s="409" t="s">
        <v>1546</v>
      </c>
      <c r="D596" s="409" t="s">
        <v>2429</v>
      </c>
      <c r="E596" s="410" t="s">
        <v>1489</v>
      </c>
      <c r="F596" s="907" t="s">
        <v>1490</v>
      </c>
      <c r="G596" s="908"/>
      <c r="H596" s="908"/>
      <c r="I596" s="908"/>
      <c r="J596" s="412" t="s">
        <v>3779</v>
      </c>
      <c r="K596" s="413">
        <v>7.516</v>
      </c>
      <c r="L596" s="909">
        <v>0</v>
      </c>
      <c r="M596" s="908"/>
      <c r="N596" s="909">
        <f>ROUND($L$596*$K$596,2)</f>
        <v>0</v>
      </c>
      <c r="O596" s="908"/>
      <c r="P596" s="908"/>
      <c r="Q596" s="908"/>
      <c r="R596" s="411" t="s">
        <v>2433</v>
      </c>
      <c r="S596" s="354"/>
      <c r="T596" s="414"/>
      <c r="U596" s="415" t="s">
        <v>2358</v>
      </c>
      <c r="X596" s="416">
        <v>0.00825</v>
      </c>
      <c r="Y596" s="416">
        <f>$X$596*$K$596</f>
        <v>0.062007</v>
      </c>
      <c r="Z596" s="416">
        <v>0</v>
      </c>
      <c r="AA596" s="417">
        <f>$Z$596*$K$596</f>
        <v>0</v>
      </c>
      <c r="AR596" s="360" t="s">
        <v>2434</v>
      </c>
      <c r="AT596" s="360" t="s">
        <v>2429</v>
      </c>
      <c r="AU596" s="360" t="s">
        <v>2451</v>
      </c>
      <c r="AY596" s="353" t="s">
        <v>2428</v>
      </c>
      <c r="BE596" s="418">
        <f>IF($U$596="základní",$N$596,0)</f>
        <v>0</v>
      </c>
      <c r="BF596" s="418">
        <f>IF($U$596="snížená",$N$596,0)</f>
        <v>0</v>
      </c>
      <c r="BG596" s="418">
        <f>IF($U$596="zákl. přenesená",$N$596,0)</f>
        <v>0</v>
      </c>
      <c r="BH596" s="418">
        <f>IF($U$596="sníž. přenesená",$N$596,0)</f>
        <v>0</v>
      </c>
      <c r="BI596" s="418">
        <f>IF($U$596="nulová",$N$596,0)</f>
        <v>0</v>
      </c>
      <c r="BJ596" s="360" t="s">
        <v>2426</v>
      </c>
      <c r="BK596" s="418">
        <f>ROUND($L$596*$K$596,2)</f>
        <v>0</v>
      </c>
      <c r="BL596" s="360" t="s">
        <v>2434</v>
      </c>
      <c r="BM596" s="360" t="s">
        <v>1547</v>
      </c>
    </row>
    <row r="597" spans="2:47" s="353" customFormat="1" ht="16.5" customHeight="1">
      <c r="B597" s="354"/>
      <c r="F597" s="912" t="s">
        <v>1492</v>
      </c>
      <c r="G597" s="873"/>
      <c r="H597" s="873"/>
      <c r="I597" s="873"/>
      <c r="J597" s="873"/>
      <c r="K597" s="873"/>
      <c r="L597" s="873"/>
      <c r="M597" s="873"/>
      <c r="N597" s="873"/>
      <c r="O597" s="873"/>
      <c r="P597" s="873"/>
      <c r="Q597" s="873"/>
      <c r="R597" s="873"/>
      <c r="S597" s="354"/>
      <c r="T597" s="419"/>
      <c r="AA597" s="420"/>
      <c r="AT597" s="353" t="s">
        <v>2437</v>
      </c>
      <c r="AU597" s="353" t="s">
        <v>2451</v>
      </c>
    </row>
    <row r="598" spans="2:51" s="353" customFormat="1" ht="15.75" customHeight="1">
      <c r="B598" s="421"/>
      <c r="E598" s="422"/>
      <c r="F598" s="899" t="s">
        <v>1531</v>
      </c>
      <c r="G598" s="900"/>
      <c r="H598" s="900"/>
      <c r="I598" s="900"/>
      <c r="K598" s="424">
        <v>7.516</v>
      </c>
      <c r="S598" s="421"/>
      <c r="T598" s="425"/>
      <c r="AA598" s="426"/>
      <c r="AT598" s="422" t="s">
        <v>2439</v>
      </c>
      <c r="AU598" s="422" t="s">
        <v>2451</v>
      </c>
      <c r="AV598" s="422" t="s">
        <v>2336</v>
      </c>
      <c r="AW598" s="422" t="s">
        <v>2371</v>
      </c>
      <c r="AX598" s="422" t="s">
        <v>2426</v>
      </c>
      <c r="AY598" s="422" t="s">
        <v>2428</v>
      </c>
    </row>
    <row r="599" spans="2:65" s="353" customFormat="1" ht="27" customHeight="1">
      <c r="B599" s="354"/>
      <c r="C599" s="437" t="s">
        <v>1548</v>
      </c>
      <c r="D599" s="437" t="s">
        <v>2462</v>
      </c>
      <c r="E599" s="438" t="s">
        <v>1549</v>
      </c>
      <c r="F599" s="915" t="s">
        <v>1550</v>
      </c>
      <c r="G599" s="914"/>
      <c r="H599" s="914"/>
      <c r="I599" s="914"/>
      <c r="J599" s="439" t="s">
        <v>3779</v>
      </c>
      <c r="K599" s="440">
        <v>8.643</v>
      </c>
      <c r="L599" s="913">
        <v>0</v>
      </c>
      <c r="M599" s="914"/>
      <c r="N599" s="913">
        <f>ROUND($L$599*$K$599,2)</f>
        <v>0</v>
      </c>
      <c r="O599" s="908"/>
      <c r="P599" s="908"/>
      <c r="Q599" s="908"/>
      <c r="R599" s="411" t="s">
        <v>2433</v>
      </c>
      <c r="S599" s="354"/>
      <c r="T599" s="414"/>
      <c r="U599" s="415" t="s">
        <v>2358</v>
      </c>
      <c r="X599" s="416">
        <v>0.0009</v>
      </c>
      <c r="Y599" s="416">
        <f>$X$599*$K$599</f>
        <v>0.0077787</v>
      </c>
      <c r="Z599" s="416">
        <v>0</v>
      </c>
      <c r="AA599" s="417">
        <f>$Z$599*$K$599</f>
        <v>0</v>
      </c>
      <c r="AR599" s="360" t="s">
        <v>2465</v>
      </c>
      <c r="AT599" s="360" t="s">
        <v>2462</v>
      </c>
      <c r="AU599" s="360" t="s">
        <v>2451</v>
      </c>
      <c r="AY599" s="353" t="s">
        <v>2428</v>
      </c>
      <c r="BE599" s="418">
        <f>IF($U$599="základní",$N$599,0)</f>
        <v>0</v>
      </c>
      <c r="BF599" s="418">
        <f>IF($U$599="snížená",$N$599,0)</f>
        <v>0</v>
      </c>
      <c r="BG599" s="418">
        <f>IF($U$599="zákl. přenesená",$N$599,0)</f>
        <v>0</v>
      </c>
      <c r="BH599" s="418">
        <f>IF($U$599="sníž. přenesená",$N$599,0)</f>
        <v>0</v>
      </c>
      <c r="BI599" s="418">
        <f>IF($U$599="nulová",$N$599,0)</f>
        <v>0</v>
      </c>
      <c r="BJ599" s="360" t="s">
        <v>2426</v>
      </c>
      <c r="BK599" s="418">
        <f>ROUND($L$599*$K$599,2)</f>
        <v>0</v>
      </c>
      <c r="BL599" s="360" t="s">
        <v>2434</v>
      </c>
      <c r="BM599" s="360" t="s">
        <v>1551</v>
      </c>
    </row>
    <row r="600" spans="2:51" s="353" customFormat="1" ht="15.75" customHeight="1">
      <c r="B600" s="421"/>
      <c r="F600" s="899" t="s">
        <v>1552</v>
      </c>
      <c r="G600" s="900"/>
      <c r="H600" s="900"/>
      <c r="I600" s="900"/>
      <c r="K600" s="424">
        <v>8.643</v>
      </c>
      <c r="S600" s="421"/>
      <c r="T600" s="425"/>
      <c r="AA600" s="426"/>
      <c r="AT600" s="422" t="s">
        <v>2439</v>
      </c>
      <c r="AU600" s="422" t="s">
        <v>2451</v>
      </c>
      <c r="AV600" s="422" t="s">
        <v>2336</v>
      </c>
      <c r="AW600" s="422" t="s">
        <v>2427</v>
      </c>
      <c r="AX600" s="422" t="s">
        <v>2426</v>
      </c>
      <c r="AY600" s="422" t="s">
        <v>2428</v>
      </c>
    </row>
    <row r="601" spans="2:65" s="353" customFormat="1" ht="15.75" customHeight="1">
      <c r="B601" s="354"/>
      <c r="C601" s="409" t="s">
        <v>1553</v>
      </c>
      <c r="D601" s="409" t="s">
        <v>2429</v>
      </c>
      <c r="E601" s="410" t="s">
        <v>1417</v>
      </c>
      <c r="F601" s="907" t="s">
        <v>1418</v>
      </c>
      <c r="G601" s="908"/>
      <c r="H601" s="908"/>
      <c r="I601" s="908"/>
      <c r="J601" s="412" t="s">
        <v>1974</v>
      </c>
      <c r="K601" s="413">
        <v>67.12</v>
      </c>
      <c r="L601" s="909">
        <v>0</v>
      </c>
      <c r="M601" s="908"/>
      <c r="N601" s="909">
        <f>ROUND($L$601*$K$601,2)</f>
        <v>0</v>
      </c>
      <c r="O601" s="908"/>
      <c r="P601" s="908"/>
      <c r="Q601" s="908"/>
      <c r="R601" s="411" t="s">
        <v>2433</v>
      </c>
      <c r="S601" s="354"/>
      <c r="T601" s="414"/>
      <c r="U601" s="415" t="s">
        <v>2358</v>
      </c>
      <c r="X601" s="416">
        <v>0.00025</v>
      </c>
      <c r="Y601" s="416">
        <f>$X$601*$K$601</f>
        <v>0.01678</v>
      </c>
      <c r="Z601" s="416">
        <v>0</v>
      </c>
      <c r="AA601" s="417">
        <f>$Z$601*$K$601</f>
        <v>0</v>
      </c>
      <c r="AR601" s="360" t="s">
        <v>2434</v>
      </c>
      <c r="AT601" s="360" t="s">
        <v>2429</v>
      </c>
      <c r="AU601" s="360" t="s">
        <v>2451</v>
      </c>
      <c r="AY601" s="353" t="s">
        <v>2428</v>
      </c>
      <c r="BE601" s="418">
        <f>IF($U$601="základní",$N$601,0)</f>
        <v>0</v>
      </c>
      <c r="BF601" s="418">
        <f>IF($U$601="snížená",$N$601,0)</f>
        <v>0</v>
      </c>
      <c r="BG601" s="418">
        <f>IF($U$601="zákl. přenesená",$N$601,0)</f>
        <v>0</v>
      </c>
      <c r="BH601" s="418">
        <f>IF($U$601="sníž. přenesená",$N$601,0)</f>
        <v>0</v>
      </c>
      <c r="BI601" s="418">
        <f>IF($U$601="nulová",$N$601,0)</f>
        <v>0</v>
      </c>
      <c r="BJ601" s="360" t="s">
        <v>2426</v>
      </c>
      <c r="BK601" s="418">
        <f>ROUND($L$601*$K$601,2)</f>
        <v>0</v>
      </c>
      <c r="BL601" s="360" t="s">
        <v>2434</v>
      </c>
      <c r="BM601" s="360" t="s">
        <v>1554</v>
      </c>
    </row>
    <row r="602" spans="2:47" s="353" customFormat="1" ht="16.5" customHeight="1">
      <c r="B602" s="354"/>
      <c r="F602" s="912" t="s">
        <v>1420</v>
      </c>
      <c r="G602" s="873"/>
      <c r="H602" s="873"/>
      <c r="I602" s="873"/>
      <c r="J602" s="873"/>
      <c r="K602" s="873"/>
      <c r="L602" s="873"/>
      <c r="M602" s="873"/>
      <c r="N602" s="873"/>
      <c r="O602" s="873"/>
      <c r="P602" s="873"/>
      <c r="Q602" s="873"/>
      <c r="R602" s="873"/>
      <c r="S602" s="354"/>
      <c r="T602" s="419"/>
      <c r="AA602" s="420"/>
      <c r="AT602" s="353" t="s">
        <v>2437</v>
      </c>
      <c r="AU602" s="353" t="s">
        <v>2451</v>
      </c>
    </row>
    <row r="603" spans="2:51" s="353" customFormat="1" ht="15.75" customHeight="1">
      <c r="B603" s="421"/>
      <c r="E603" s="422"/>
      <c r="F603" s="899" t="s">
        <v>1555</v>
      </c>
      <c r="G603" s="900"/>
      <c r="H603" s="900"/>
      <c r="I603" s="900"/>
      <c r="K603" s="424">
        <v>67.12</v>
      </c>
      <c r="S603" s="421"/>
      <c r="T603" s="425"/>
      <c r="AA603" s="426"/>
      <c r="AT603" s="422" t="s">
        <v>2439</v>
      </c>
      <c r="AU603" s="422" t="s">
        <v>2451</v>
      </c>
      <c r="AV603" s="422" t="s">
        <v>2336</v>
      </c>
      <c r="AW603" s="422" t="s">
        <v>2371</v>
      </c>
      <c r="AX603" s="422" t="s">
        <v>2426</v>
      </c>
      <c r="AY603" s="422" t="s">
        <v>2428</v>
      </c>
    </row>
    <row r="604" spans="2:65" s="353" customFormat="1" ht="27" customHeight="1">
      <c r="B604" s="354"/>
      <c r="C604" s="437" t="s">
        <v>1556</v>
      </c>
      <c r="D604" s="437" t="s">
        <v>2462</v>
      </c>
      <c r="E604" s="438" t="s">
        <v>1428</v>
      </c>
      <c r="F604" s="915" t="s">
        <v>1429</v>
      </c>
      <c r="G604" s="914"/>
      <c r="H604" s="914"/>
      <c r="I604" s="914"/>
      <c r="J604" s="439" t="s">
        <v>1974</v>
      </c>
      <c r="K604" s="440">
        <v>17.619</v>
      </c>
      <c r="L604" s="913">
        <v>0</v>
      </c>
      <c r="M604" s="914"/>
      <c r="N604" s="913">
        <f>ROUND($L$604*$K$604,2)</f>
        <v>0</v>
      </c>
      <c r="O604" s="908"/>
      <c r="P604" s="908"/>
      <c r="Q604" s="908"/>
      <c r="R604" s="411" t="s">
        <v>2433</v>
      </c>
      <c r="S604" s="354"/>
      <c r="T604" s="414"/>
      <c r="U604" s="415" t="s">
        <v>2358</v>
      </c>
      <c r="X604" s="416">
        <v>0.0004</v>
      </c>
      <c r="Y604" s="416">
        <f>$X$604*$K$604</f>
        <v>0.0070476</v>
      </c>
      <c r="Z604" s="416">
        <v>0</v>
      </c>
      <c r="AA604" s="417">
        <f>$Z$604*$K$604</f>
        <v>0</v>
      </c>
      <c r="AR604" s="360" t="s">
        <v>2465</v>
      </c>
      <c r="AT604" s="360" t="s">
        <v>2462</v>
      </c>
      <c r="AU604" s="360" t="s">
        <v>2451</v>
      </c>
      <c r="AY604" s="353" t="s">
        <v>2428</v>
      </c>
      <c r="BE604" s="418">
        <f>IF($U$604="základní",$N$604,0)</f>
        <v>0</v>
      </c>
      <c r="BF604" s="418">
        <f>IF($U$604="snížená",$N$604,0)</f>
        <v>0</v>
      </c>
      <c r="BG604" s="418">
        <f>IF($U$604="zákl. přenesená",$N$604,0)</f>
        <v>0</v>
      </c>
      <c r="BH604" s="418">
        <f>IF($U$604="sníž. přenesená",$N$604,0)</f>
        <v>0</v>
      </c>
      <c r="BI604" s="418">
        <f>IF($U$604="nulová",$N$604,0)</f>
        <v>0</v>
      </c>
      <c r="BJ604" s="360" t="s">
        <v>2426</v>
      </c>
      <c r="BK604" s="418">
        <f>ROUND($L$604*$K$604,2)</f>
        <v>0</v>
      </c>
      <c r="BL604" s="360" t="s">
        <v>2434</v>
      </c>
      <c r="BM604" s="360" t="s">
        <v>1557</v>
      </c>
    </row>
    <row r="605" spans="2:51" s="353" customFormat="1" ht="15.75" customHeight="1">
      <c r="B605" s="421"/>
      <c r="F605" s="899" t="s">
        <v>1558</v>
      </c>
      <c r="G605" s="900"/>
      <c r="H605" s="900"/>
      <c r="I605" s="900"/>
      <c r="K605" s="424">
        <v>17.619</v>
      </c>
      <c r="S605" s="421"/>
      <c r="T605" s="425"/>
      <c r="AA605" s="426"/>
      <c r="AT605" s="422" t="s">
        <v>2439</v>
      </c>
      <c r="AU605" s="422" t="s">
        <v>2451</v>
      </c>
      <c r="AV605" s="422" t="s">
        <v>2336</v>
      </c>
      <c r="AW605" s="422" t="s">
        <v>2427</v>
      </c>
      <c r="AX605" s="422" t="s">
        <v>2426</v>
      </c>
      <c r="AY605" s="422" t="s">
        <v>2428</v>
      </c>
    </row>
    <row r="606" spans="2:65" s="353" customFormat="1" ht="15.75" customHeight="1">
      <c r="B606" s="354"/>
      <c r="C606" s="437" t="s">
        <v>1559</v>
      </c>
      <c r="D606" s="437" t="s">
        <v>2462</v>
      </c>
      <c r="E606" s="438" t="s">
        <v>1505</v>
      </c>
      <c r="F606" s="915" t="s">
        <v>1506</v>
      </c>
      <c r="G606" s="914"/>
      <c r="H606" s="914"/>
      <c r="I606" s="914"/>
      <c r="J606" s="439" t="s">
        <v>1974</v>
      </c>
      <c r="K606" s="440">
        <v>52.857</v>
      </c>
      <c r="L606" s="913">
        <v>0</v>
      </c>
      <c r="M606" s="914"/>
      <c r="N606" s="913">
        <f>ROUND($L$606*$K$606,2)</f>
        <v>0</v>
      </c>
      <c r="O606" s="908"/>
      <c r="P606" s="908"/>
      <c r="Q606" s="908"/>
      <c r="R606" s="411" t="s">
        <v>2433</v>
      </c>
      <c r="S606" s="354"/>
      <c r="T606" s="414"/>
      <c r="U606" s="415" t="s">
        <v>2358</v>
      </c>
      <c r="X606" s="416">
        <v>0.0003</v>
      </c>
      <c r="Y606" s="416">
        <f>$X$606*$K$606</f>
        <v>0.0158571</v>
      </c>
      <c r="Z606" s="416">
        <v>0</v>
      </c>
      <c r="AA606" s="417">
        <f>$Z$606*$K$606</f>
        <v>0</v>
      </c>
      <c r="AR606" s="360" t="s">
        <v>2465</v>
      </c>
      <c r="AT606" s="360" t="s">
        <v>2462</v>
      </c>
      <c r="AU606" s="360" t="s">
        <v>2451</v>
      </c>
      <c r="AY606" s="353" t="s">
        <v>2428</v>
      </c>
      <c r="BE606" s="418">
        <f>IF($U$606="základní",$N$606,0)</f>
        <v>0</v>
      </c>
      <c r="BF606" s="418">
        <f>IF($U$606="snížená",$N$606,0)</f>
        <v>0</v>
      </c>
      <c r="BG606" s="418">
        <f>IF($U$606="zákl. přenesená",$N$606,0)</f>
        <v>0</v>
      </c>
      <c r="BH606" s="418">
        <f>IF($U$606="sníž. přenesená",$N$606,0)</f>
        <v>0</v>
      </c>
      <c r="BI606" s="418">
        <f>IF($U$606="nulová",$N$606,0)</f>
        <v>0</v>
      </c>
      <c r="BJ606" s="360" t="s">
        <v>2426</v>
      </c>
      <c r="BK606" s="418">
        <f>ROUND($L$606*$K$606,2)</f>
        <v>0</v>
      </c>
      <c r="BL606" s="360" t="s">
        <v>2434</v>
      </c>
      <c r="BM606" s="360" t="s">
        <v>1560</v>
      </c>
    </row>
    <row r="607" spans="2:51" s="353" customFormat="1" ht="15.75" customHeight="1">
      <c r="B607" s="421"/>
      <c r="E607" s="423"/>
      <c r="F607" s="899" t="s">
        <v>1561</v>
      </c>
      <c r="G607" s="900"/>
      <c r="H607" s="900"/>
      <c r="I607" s="900"/>
      <c r="K607" s="424">
        <v>52.857</v>
      </c>
      <c r="S607" s="421"/>
      <c r="T607" s="425"/>
      <c r="AA607" s="426"/>
      <c r="AT607" s="422" t="s">
        <v>2439</v>
      </c>
      <c r="AU607" s="422" t="s">
        <v>2451</v>
      </c>
      <c r="AV607" s="422" t="s">
        <v>2336</v>
      </c>
      <c r="AW607" s="422" t="s">
        <v>2371</v>
      </c>
      <c r="AX607" s="422" t="s">
        <v>2426</v>
      </c>
      <c r="AY607" s="422" t="s">
        <v>2428</v>
      </c>
    </row>
    <row r="608" spans="2:65" s="353" customFormat="1" ht="15.75" customHeight="1">
      <c r="B608" s="354"/>
      <c r="C608" s="409" t="s">
        <v>1562</v>
      </c>
      <c r="D608" s="409" t="s">
        <v>2429</v>
      </c>
      <c r="E608" s="410" t="s">
        <v>1436</v>
      </c>
      <c r="F608" s="907" t="s">
        <v>1437</v>
      </c>
      <c r="G608" s="908"/>
      <c r="H608" s="908"/>
      <c r="I608" s="908"/>
      <c r="J608" s="412" t="s">
        <v>1974</v>
      </c>
      <c r="K608" s="413">
        <v>33.56</v>
      </c>
      <c r="L608" s="909">
        <v>0</v>
      </c>
      <c r="M608" s="908"/>
      <c r="N608" s="909">
        <f>ROUND($L$608*$K$608,2)</f>
        <v>0</v>
      </c>
      <c r="O608" s="908"/>
      <c r="P608" s="908"/>
      <c r="Q608" s="908"/>
      <c r="R608" s="411"/>
      <c r="S608" s="354"/>
      <c r="T608" s="414"/>
      <c r="U608" s="415" t="s">
        <v>2358</v>
      </c>
      <c r="X608" s="416">
        <v>0</v>
      </c>
      <c r="Y608" s="416">
        <f>$X$608*$K$608</f>
        <v>0</v>
      </c>
      <c r="Z608" s="416">
        <v>0</v>
      </c>
      <c r="AA608" s="417">
        <f>$Z$608*$K$608</f>
        <v>0</v>
      </c>
      <c r="AR608" s="360" t="s">
        <v>2434</v>
      </c>
      <c r="AT608" s="360" t="s">
        <v>2429</v>
      </c>
      <c r="AU608" s="360" t="s">
        <v>2451</v>
      </c>
      <c r="AY608" s="353" t="s">
        <v>2428</v>
      </c>
      <c r="BE608" s="418">
        <f>IF($U$608="základní",$N$608,0)</f>
        <v>0</v>
      </c>
      <c r="BF608" s="418">
        <f>IF($U$608="snížená",$N$608,0)</f>
        <v>0</v>
      </c>
      <c r="BG608" s="418">
        <f>IF($U$608="zákl. přenesená",$N$608,0)</f>
        <v>0</v>
      </c>
      <c r="BH608" s="418">
        <f>IF($U$608="sníž. přenesená",$N$608,0)</f>
        <v>0</v>
      </c>
      <c r="BI608" s="418">
        <f>IF($U$608="nulová",$N$608,0)</f>
        <v>0</v>
      </c>
      <c r="BJ608" s="360" t="s">
        <v>2426</v>
      </c>
      <c r="BK608" s="418">
        <f>ROUND($L$608*$K$608,2)</f>
        <v>0</v>
      </c>
      <c r="BL608" s="360" t="s">
        <v>2434</v>
      </c>
      <c r="BM608" s="360" t="s">
        <v>1563</v>
      </c>
    </row>
    <row r="609" spans="2:47" s="353" customFormat="1" ht="27" customHeight="1">
      <c r="B609" s="354"/>
      <c r="F609" s="912" t="s">
        <v>1564</v>
      </c>
      <c r="G609" s="873"/>
      <c r="H609" s="873"/>
      <c r="I609" s="873"/>
      <c r="J609" s="873"/>
      <c r="K609" s="873"/>
      <c r="L609" s="873"/>
      <c r="M609" s="873"/>
      <c r="N609" s="873"/>
      <c r="O609" s="873"/>
      <c r="P609" s="873"/>
      <c r="Q609" s="873"/>
      <c r="R609" s="873"/>
      <c r="S609" s="354"/>
      <c r="T609" s="419"/>
      <c r="AA609" s="420"/>
      <c r="AT609" s="353" t="s">
        <v>2437</v>
      </c>
      <c r="AU609" s="353" t="s">
        <v>2451</v>
      </c>
    </row>
    <row r="610" spans="2:51" s="353" customFormat="1" ht="15.75" customHeight="1">
      <c r="B610" s="421"/>
      <c r="E610" s="422"/>
      <c r="F610" s="899" t="s">
        <v>1565</v>
      </c>
      <c r="G610" s="900"/>
      <c r="H610" s="900"/>
      <c r="I610" s="900"/>
      <c r="K610" s="424">
        <v>33.56</v>
      </c>
      <c r="S610" s="421"/>
      <c r="T610" s="425"/>
      <c r="AA610" s="426"/>
      <c r="AT610" s="422" t="s">
        <v>2439</v>
      </c>
      <c r="AU610" s="422" t="s">
        <v>2451</v>
      </c>
      <c r="AV610" s="422" t="s">
        <v>2336</v>
      </c>
      <c r="AW610" s="422" t="s">
        <v>2371</v>
      </c>
      <c r="AX610" s="422" t="s">
        <v>2426</v>
      </c>
      <c r="AY610" s="422" t="s">
        <v>2428</v>
      </c>
    </row>
    <row r="611" spans="2:65" s="353" customFormat="1" ht="27" customHeight="1">
      <c r="B611" s="354"/>
      <c r="C611" s="437" t="s">
        <v>1566</v>
      </c>
      <c r="D611" s="437" t="s">
        <v>2462</v>
      </c>
      <c r="E611" s="438" t="s">
        <v>1440</v>
      </c>
      <c r="F611" s="915" t="s">
        <v>1567</v>
      </c>
      <c r="G611" s="914"/>
      <c r="H611" s="914"/>
      <c r="I611" s="914"/>
      <c r="J611" s="439" t="s">
        <v>2470</v>
      </c>
      <c r="K611" s="440">
        <v>12.753</v>
      </c>
      <c r="L611" s="913">
        <v>0</v>
      </c>
      <c r="M611" s="914"/>
      <c r="N611" s="913">
        <f>ROUND($L$611*$K$611,2)</f>
        <v>0</v>
      </c>
      <c r="O611" s="908"/>
      <c r="P611" s="908"/>
      <c r="Q611" s="908"/>
      <c r="R611" s="411" t="s">
        <v>2433</v>
      </c>
      <c r="S611" s="354"/>
      <c r="T611" s="414"/>
      <c r="U611" s="415" t="s">
        <v>2358</v>
      </c>
      <c r="X611" s="416">
        <v>0.001</v>
      </c>
      <c r="Y611" s="416">
        <f>$X$611*$K$611</f>
        <v>0.012753</v>
      </c>
      <c r="Z611" s="416">
        <v>0</v>
      </c>
      <c r="AA611" s="417">
        <f>$Z$611*$K$611</f>
        <v>0</v>
      </c>
      <c r="AR611" s="360" t="s">
        <v>2465</v>
      </c>
      <c r="AT611" s="360" t="s">
        <v>2462</v>
      </c>
      <c r="AU611" s="360" t="s">
        <v>2451</v>
      </c>
      <c r="AY611" s="353" t="s">
        <v>2428</v>
      </c>
      <c r="BE611" s="418">
        <f>IF($U$611="základní",$N$611,0)</f>
        <v>0</v>
      </c>
      <c r="BF611" s="418">
        <f>IF($U$611="snížená",$N$611,0)</f>
        <v>0</v>
      </c>
      <c r="BG611" s="418">
        <f>IF($U$611="zákl. přenesená",$N$611,0)</f>
        <v>0</v>
      </c>
      <c r="BH611" s="418">
        <f>IF($U$611="sníž. přenesená",$N$611,0)</f>
        <v>0</v>
      </c>
      <c r="BI611" s="418">
        <f>IF($U$611="nulová",$N$611,0)</f>
        <v>0</v>
      </c>
      <c r="BJ611" s="360" t="s">
        <v>2426</v>
      </c>
      <c r="BK611" s="418">
        <f>ROUND($L$611*$K$611,2)</f>
        <v>0</v>
      </c>
      <c r="BL611" s="360" t="s">
        <v>2434</v>
      </c>
      <c r="BM611" s="360" t="s">
        <v>1568</v>
      </c>
    </row>
    <row r="612" spans="2:51" s="353" customFormat="1" ht="15.75" customHeight="1">
      <c r="B612" s="421"/>
      <c r="E612" s="423"/>
      <c r="F612" s="899" t="s">
        <v>1569</v>
      </c>
      <c r="G612" s="900"/>
      <c r="H612" s="900"/>
      <c r="I612" s="900"/>
      <c r="K612" s="424">
        <v>12.753</v>
      </c>
      <c r="S612" s="421"/>
      <c r="T612" s="425"/>
      <c r="AA612" s="426"/>
      <c r="AT612" s="422" t="s">
        <v>2439</v>
      </c>
      <c r="AU612" s="422" t="s">
        <v>2451</v>
      </c>
      <c r="AV612" s="422" t="s">
        <v>2336</v>
      </c>
      <c r="AW612" s="422" t="s">
        <v>2371</v>
      </c>
      <c r="AX612" s="422" t="s">
        <v>2426</v>
      </c>
      <c r="AY612" s="422" t="s">
        <v>2428</v>
      </c>
    </row>
    <row r="613" spans="2:65" s="353" customFormat="1" ht="27" customHeight="1">
      <c r="B613" s="354"/>
      <c r="C613" s="409" t="s">
        <v>1570</v>
      </c>
      <c r="D613" s="409" t="s">
        <v>2429</v>
      </c>
      <c r="E613" s="410" t="s">
        <v>3067</v>
      </c>
      <c r="F613" s="907" t="s">
        <v>3068</v>
      </c>
      <c r="G613" s="908"/>
      <c r="H613" s="908"/>
      <c r="I613" s="908"/>
      <c r="J613" s="412" t="s">
        <v>3779</v>
      </c>
      <c r="K613" s="413">
        <v>7.516</v>
      </c>
      <c r="L613" s="909">
        <v>0</v>
      </c>
      <c r="M613" s="908"/>
      <c r="N613" s="909">
        <f>ROUND($L$613*$K$613,2)</f>
        <v>0</v>
      </c>
      <c r="O613" s="908"/>
      <c r="P613" s="908"/>
      <c r="Q613" s="908"/>
      <c r="R613" s="411" t="s">
        <v>2433</v>
      </c>
      <c r="S613" s="354"/>
      <c r="T613" s="414"/>
      <c r="U613" s="415" t="s">
        <v>2358</v>
      </c>
      <c r="X613" s="416">
        <v>0.00168</v>
      </c>
      <c r="Y613" s="416">
        <f>$X$613*$K$613</f>
        <v>0.01262688</v>
      </c>
      <c r="Z613" s="416">
        <v>0</v>
      </c>
      <c r="AA613" s="417">
        <f>$Z$613*$K$613</f>
        <v>0</v>
      </c>
      <c r="AR613" s="360" t="s">
        <v>2434</v>
      </c>
      <c r="AT613" s="360" t="s">
        <v>2429</v>
      </c>
      <c r="AU613" s="360" t="s">
        <v>2451</v>
      </c>
      <c r="AY613" s="353" t="s">
        <v>2428</v>
      </c>
      <c r="BE613" s="418">
        <f>IF($U$613="základní",$N$613,0)</f>
        <v>0</v>
      </c>
      <c r="BF613" s="418">
        <f>IF($U$613="snížená",$N$613,0)</f>
        <v>0</v>
      </c>
      <c r="BG613" s="418">
        <f>IF($U$613="zákl. přenesená",$N$613,0)</f>
        <v>0</v>
      </c>
      <c r="BH613" s="418">
        <f>IF($U$613="sníž. přenesená",$N$613,0)</f>
        <v>0</v>
      </c>
      <c r="BI613" s="418">
        <f>IF($U$613="nulová",$N$613,0)</f>
        <v>0</v>
      </c>
      <c r="BJ613" s="360" t="s">
        <v>2426</v>
      </c>
      <c r="BK613" s="418">
        <f>ROUND($L$613*$K$613,2)</f>
        <v>0</v>
      </c>
      <c r="BL613" s="360" t="s">
        <v>2434</v>
      </c>
      <c r="BM613" s="360" t="s">
        <v>1571</v>
      </c>
    </row>
    <row r="614" spans="2:47" s="353" customFormat="1" ht="16.5" customHeight="1">
      <c r="B614" s="354"/>
      <c r="F614" s="912" t="s">
        <v>3070</v>
      </c>
      <c r="G614" s="873"/>
      <c r="H614" s="873"/>
      <c r="I614" s="873"/>
      <c r="J614" s="873"/>
      <c r="K614" s="873"/>
      <c r="L614" s="873"/>
      <c r="M614" s="873"/>
      <c r="N614" s="873"/>
      <c r="O614" s="873"/>
      <c r="P614" s="873"/>
      <c r="Q614" s="873"/>
      <c r="R614" s="873"/>
      <c r="S614" s="354"/>
      <c r="T614" s="419"/>
      <c r="AA614" s="420"/>
      <c r="AT614" s="353" t="s">
        <v>2437</v>
      </c>
      <c r="AU614" s="353" t="s">
        <v>2451</v>
      </c>
    </row>
    <row r="615" spans="2:63" s="401" customFormat="1" ht="23.25" customHeight="1">
      <c r="B615" s="400"/>
      <c r="D615" s="408" t="s">
        <v>2382</v>
      </c>
      <c r="N615" s="911">
        <f>$BK$615</f>
        <v>0</v>
      </c>
      <c r="O615" s="904"/>
      <c r="P615" s="904"/>
      <c r="Q615" s="904"/>
      <c r="S615" s="400"/>
      <c r="T615" s="404"/>
      <c r="W615" s="405">
        <f>SUM($W$616:$W$674)</f>
        <v>0</v>
      </c>
      <c r="Y615" s="405">
        <f>SUM($Y$616:$Y$674)</f>
        <v>33.993614720000004</v>
      </c>
      <c r="AA615" s="406">
        <f>SUM($AA$616:$AA$674)</f>
        <v>89.42499800000002</v>
      </c>
      <c r="AR615" s="403" t="s">
        <v>2426</v>
      </c>
      <c r="AT615" s="403" t="s">
        <v>2425</v>
      </c>
      <c r="AU615" s="403" t="s">
        <v>2336</v>
      </c>
      <c r="AY615" s="403" t="s">
        <v>2428</v>
      </c>
      <c r="BK615" s="407">
        <f>SUM($BK$616:$BK$674)</f>
        <v>0</v>
      </c>
    </row>
    <row r="616" spans="2:65" s="353" customFormat="1" ht="27" customHeight="1">
      <c r="B616" s="354"/>
      <c r="C616" s="409" t="s">
        <v>1572</v>
      </c>
      <c r="D616" s="409" t="s">
        <v>2429</v>
      </c>
      <c r="E616" s="410" t="s">
        <v>3067</v>
      </c>
      <c r="F616" s="907" t="s">
        <v>3068</v>
      </c>
      <c r="G616" s="908"/>
      <c r="H616" s="908"/>
      <c r="I616" s="908"/>
      <c r="J616" s="412" t="s">
        <v>3779</v>
      </c>
      <c r="K616" s="413">
        <v>529.142</v>
      </c>
      <c r="L616" s="909">
        <v>0</v>
      </c>
      <c r="M616" s="908"/>
      <c r="N616" s="909">
        <f>ROUND($L$616*$K$616,2)</f>
        <v>0</v>
      </c>
      <c r="O616" s="908"/>
      <c r="P616" s="908"/>
      <c r="Q616" s="908"/>
      <c r="R616" s="411" t="s">
        <v>2433</v>
      </c>
      <c r="S616" s="354"/>
      <c r="T616" s="414"/>
      <c r="U616" s="415" t="s">
        <v>2358</v>
      </c>
      <c r="X616" s="416">
        <v>0.00168</v>
      </c>
      <c r="Y616" s="416">
        <f>$X$616*$K$616</f>
        <v>0.8889585600000002</v>
      </c>
      <c r="Z616" s="416">
        <v>0</v>
      </c>
      <c r="AA616" s="417">
        <f>$Z$616*$K$616</f>
        <v>0</v>
      </c>
      <c r="AR616" s="360" t="s">
        <v>2434</v>
      </c>
      <c r="AT616" s="360" t="s">
        <v>2429</v>
      </c>
      <c r="AU616" s="360" t="s">
        <v>2451</v>
      </c>
      <c r="AY616" s="353" t="s">
        <v>2428</v>
      </c>
      <c r="BE616" s="418">
        <f>IF($U$616="základní",$N$616,0)</f>
        <v>0</v>
      </c>
      <c r="BF616" s="418">
        <f>IF($U$616="snížená",$N$616,0)</f>
        <v>0</v>
      </c>
      <c r="BG616" s="418">
        <f>IF($U$616="zákl. přenesená",$N$616,0)</f>
        <v>0</v>
      </c>
      <c r="BH616" s="418">
        <f>IF($U$616="sníž. přenesená",$N$616,0)</f>
        <v>0</v>
      </c>
      <c r="BI616" s="418">
        <f>IF($U$616="nulová",$N$616,0)</f>
        <v>0</v>
      </c>
      <c r="BJ616" s="360" t="s">
        <v>2426</v>
      </c>
      <c r="BK616" s="418">
        <f>ROUND($L$616*$K$616,2)</f>
        <v>0</v>
      </c>
      <c r="BL616" s="360" t="s">
        <v>2434</v>
      </c>
      <c r="BM616" s="360" t="s">
        <v>1573</v>
      </c>
    </row>
    <row r="617" spans="2:47" s="353" customFormat="1" ht="16.5" customHeight="1">
      <c r="B617" s="354"/>
      <c r="F617" s="912" t="s">
        <v>3070</v>
      </c>
      <c r="G617" s="873"/>
      <c r="H617" s="873"/>
      <c r="I617" s="873"/>
      <c r="J617" s="873"/>
      <c r="K617" s="873"/>
      <c r="L617" s="873"/>
      <c r="M617" s="873"/>
      <c r="N617" s="873"/>
      <c r="O617" s="873"/>
      <c r="P617" s="873"/>
      <c r="Q617" s="873"/>
      <c r="R617" s="873"/>
      <c r="S617" s="354"/>
      <c r="T617" s="419"/>
      <c r="AA617" s="420"/>
      <c r="AT617" s="353" t="s">
        <v>2437</v>
      </c>
      <c r="AU617" s="353" t="s">
        <v>2451</v>
      </c>
    </row>
    <row r="618" spans="2:51" s="353" customFormat="1" ht="15.75" customHeight="1">
      <c r="B618" s="427"/>
      <c r="E618" s="428"/>
      <c r="F618" s="905" t="s">
        <v>1574</v>
      </c>
      <c r="G618" s="906"/>
      <c r="H618" s="906"/>
      <c r="I618" s="906"/>
      <c r="K618" s="428"/>
      <c r="S618" s="427"/>
      <c r="T618" s="430"/>
      <c r="AA618" s="431"/>
      <c r="AT618" s="428" t="s">
        <v>2439</v>
      </c>
      <c r="AU618" s="428" t="s">
        <v>2451</v>
      </c>
      <c r="AV618" s="428" t="s">
        <v>2426</v>
      </c>
      <c r="AW618" s="428" t="s">
        <v>2371</v>
      </c>
      <c r="AX618" s="428" t="s">
        <v>2427</v>
      </c>
      <c r="AY618" s="428" t="s">
        <v>2428</v>
      </c>
    </row>
    <row r="619" spans="2:51" s="353" customFormat="1" ht="39" customHeight="1">
      <c r="B619" s="421"/>
      <c r="E619" s="422"/>
      <c r="F619" s="899" t="s">
        <v>1575</v>
      </c>
      <c r="G619" s="900"/>
      <c r="H619" s="900"/>
      <c r="I619" s="900"/>
      <c r="K619" s="424">
        <v>798.442</v>
      </c>
      <c r="S619" s="421"/>
      <c r="T619" s="425"/>
      <c r="AA619" s="426"/>
      <c r="AT619" s="422" t="s">
        <v>2439</v>
      </c>
      <c r="AU619" s="422" t="s">
        <v>2451</v>
      </c>
      <c r="AV619" s="422" t="s">
        <v>2336</v>
      </c>
      <c r="AW619" s="422" t="s">
        <v>2371</v>
      </c>
      <c r="AX619" s="422" t="s">
        <v>2427</v>
      </c>
      <c r="AY619" s="422" t="s">
        <v>2428</v>
      </c>
    </row>
    <row r="620" spans="2:51" s="353" customFormat="1" ht="15.75" customHeight="1">
      <c r="B620" s="441"/>
      <c r="E620" s="442"/>
      <c r="F620" s="927" t="s">
        <v>1576</v>
      </c>
      <c r="G620" s="928"/>
      <c r="H620" s="928"/>
      <c r="I620" s="928"/>
      <c r="K620" s="443">
        <v>798.442</v>
      </c>
      <c r="S620" s="441"/>
      <c r="T620" s="444"/>
      <c r="AA620" s="445"/>
      <c r="AT620" s="442" t="s">
        <v>2439</v>
      </c>
      <c r="AU620" s="442" t="s">
        <v>2451</v>
      </c>
      <c r="AV620" s="442" t="s">
        <v>2451</v>
      </c>
      <c r="AW620" s="442" t="s">
        <v>2371</v>
      </c>
      <c r="AX620" s="442" t="s">
        <v>2427</v>
      </c>
      <c r="AY620" s="442" t="s">
        <v>2428</v>
      </c>
    </row>
    <row r="621" spans="2:51" s="353" customFormat="1" ht="15.75" customHeight="1">
      <c r="B621" s="427"/>
      <c r="E621" s="428"/>
      <c r="F621" s="905" t="s">
        <v>1577</v>
      </c>
      <c r="G621" s="906"/>
      <c r="H621" s="906"/>
      <c r="I621" s="906"/>
      <c r="K621" s="428"/>
      <c r="S621" s="427"/>
      <c r="T621" s="430"/>
      <c r="AA621" s="431"/>
      <c r="AT621" s="428" t="s">
        <v>2439</v>
      </c>
      <c r="AU621" s="428" t="s">
        <v>2451</v>
      </c>
      <c r="AV621" s="428" t="s">
        <v>2426</v>
      </c>
      <c r="AW621" s="428" t="s">
        <v>2371</v>
      </c>
      <c r="AX621" s="428" t="s">
        <v>2427</v>
      </c>
      <c r="AY621" s="428" t="s">
        <v>2428</v>
      </c>
    </row>
    <row r="622" spans="2:51" s="353" customFormat="1" ht="27" customHeight="1">
      <c r="B622" s="421"/>
      <c r="E622" s="422"/>
      <c r="F622" s="899" t="s">
        <v>1578</v>
      </c>
      <c r="G622" s="900"/>
      <c r="H622" s="900"/>
      <c r="I622" s="900"/>
      <c r="K622" s="424">
        <v>-94.892</v>
      </c>
      <c r="S622" s="421"/>
      <c r="T622" s="425"/>
      <c r="AA622" s="426"/>
      <c r="AT622" s="422" t="s">
        <v>2439</v>
      </c>
      <c r="AU622" s="422" t="s">
        <v>2451</v>
      </c>
      <c r="AV622" s="422" t="s">
        <v>2336</v>
      </c>
      <c r="AW622" s="422" t="s">
        <v>2371</v>
      </c>
      <c r="AX622" s="422" t="s">
        <v>2427</v>
      </c>
      <c r="AY622" s="422" t="s">
        <v>2428</v>
      </c>
    </row>
    <row r="623" spans="2:51" s="353" customFormat="1" ht="27" customHeight="1">
      <c r="B623" s="421"/>
      <c r="E623" s="422"/>
      <c r="F623" s="899" t="s">
        <v>1579</v>
      </c>
      <c r="G623" s="900"/>
      <c r="H623" s="900"/>
      <c r="I623" s="900"/>
      <c r="K623" s="424">
        <v>-68.691</v>
      </c>
      <c r="S623" s="421"/>
      <c r="T623" s="425"/>
      <c r="AA623" s="426"/>
      <c r="AT623" s="422" t="s">
        <v>2439</v>
      </c>
      <c r="AU623" s="422" t="s">
        <v>2451</v>
      </c>
      <c r="AV623" s="422" t="s">
        <v>2336</v>
      </c>
      <c r="AW623" s="422" t="s">
        <v>2371</v>
      </c>
      <c r="AX623" s="422" t="s">
        <v>2427</v>
      </c>
      <c r="AY623" s="422" t="s">
        <v>2428</v>
      </c>
    </row>
    <row r="624" spans="2:51" s="353" customFormat="1" ht="27" customHeight="1">
      <c r="B624" s="421"/>
      <c r="E624" s="422"/>
      <c r="F624" s="899" t="s">
        <v>1580</v>
      </c>
      <c r="G624" s="900"/>
      <c r="H624" s="900"/>
      <c r="I624" s="900"/>
      <c r="K624" s="424">
        <v>-96.57</v>
      </c>
      <c r="S624" s="421"/>
      <c r="T624" s="425"/>
      <c r="AA624" s="426"/>
      <c r="AT624" s="422" t="s">
        <v>2439</v>
      </c>
      <c r="AU624" s="422" t="s">
        <v>2451</v>
      </c>
      <c r="AV624" s="422" t="s">
        <v>2336</v>
      </c>
      <c r="AW624" s="422" t="s">
        <v>2371</v>
      </c>
      <c r="AX624" s="422" t="s">
        <v>2427</v>
      </c>
      <c r="AY624" s="422" t="s">
        <v>2428</v>
      </c>
    </row>
    <row r="625" spans="2:51" s="353" customFormat="1" ht="15.75" customHeight="1">
      <c r="B625" s="421"/>
      <c r="E625" s="422"/>
      <c r="F625" s="899" t="s">
        <v>1581</v>
      </c>
      <c r="G625" s="900"/>
      <c r="H625" s="900"/>
      <c r="I625" s="900"/>
      <c r="K625" s="424">
        <v>-9.147</v>
      </c>
      <c r="S625" s="421"/>
      <c r="T625" s="425"/>
      <c r="AA625" s="426"/>
      <c r="AT625" s="422" t="s">
        <v>2439</v>
      </c>
      <c r="AU625" s="422" t="s">
        <v>2451</v>
      </c>
      <c r="AV625" s="422" t="s">
        <v>2336</v>
      </c>
      <c r="AW625" s="422" t="s">
        <v>2371</v>
      </c>
      <c r="AX625" s="422" t="s">
        <v>2427</v>
      </c>
      <c r="AY625" s="422" t="s">
        <v>2428</v>
      </c>
    </row>
    <row r="626" spans="2:51" s="353" customFormat="1" ht="15.75" customHeight="1">
      <c r="B626" s="441"/>
      <c r="E626" s="442"/>
      <c r="F626" s="927" t="s">
        <v>1576</v>
      </c>
      <c r="G626" s="928"/>
      <c r="H626" s="928"/>
      <c r="I626" s="928"/>
      <c r="K626" s="443">
        <v>-269.3</v>
      </c>
      <c r="S626" s="441"/>
      <c r="T626" s="444"/>
      <c r="AA626" s="445"/>
      <c r="AT626" s="442" t="s">
        <v>2439</v>
      </c>
      <c r="AU626" s="442" t="s">
        <v>2451</v>
      </c>
      <c r="AV626" s="442" t="s">
        <v>2451</v>
      </c>
      <c r="AW626" s="442" t="s">
        <v>2371</v>
      </c>
      <c r="AX626" s="442" t="s">
        <v>2427</v>
      </c>
      <c r="AY626" s="442" t="s">
        <v>2428</v>
      </c>
    </row>
    <row r="627" spans="2:51" s="353" customFormat="1" ht="15.75" customHeight="1">
      <c r="B627" s="432"/>
      <c r="E627" s="433"/>
      <c r="F627" s="901" t="s">
        <v>2450</v>
      </c>
      <c r="G627" s="902"/>
      <c r="H627" s="902"/>
      <c r="I627" s="902"/>
      <c r="K627" s="434">
        <v>529.142</v>
      </c>
      <c r="S627" s="432"/>
      <c r="T627" s="435"/>
      <c r="AA627" s="436"/>
      <c r="AT627" s="433" t="s">
        <v>2439</v>
      </c>
      <c r="AU627" s="433" t="s">
        <v>2451</v>
      </c>
      <c r="AV627" s="433" t="s">
        <v>2434</v>
      </c>
      <c r="AW627" s="433" t="s">
        <v>2371</v>
      </c>
      <c r="AX627" s="433" t="s">
        <v>2426</v>
      </c>
      <c r="AY627" s="433" t="s">
        <v>2428</v>
      </c>
    </row>
    <row r="628" spans="2:65" s="353" customFormat="1" ht="27" customHeight="1">
      <c r="B628" s="354"/>
      <c r="C628" s="409" t="s">
        <v>1582</v>
      </c>
      <c r="D628" s="409" t="s">
        <v>2429</v>
      </c>
      <c r="E628" s="410" t="s">
        <v>3078</v>
      </c>
      <c r="F628" s="907" t="s">
        <v>3079</v>
      </c>
      <c r="G628" s="908"/>
      <c r="H628" s="908"/>
      <c r="I628" s="908"/>
      <c r="J628" s="412" t="s">
        <v>3779</v>
      </c>
      <c r="K628" s="413">
        <v>529.142</v>
      </c>
      <c r="L628" s="909">
        <v>0</v>
      </c>
      <c r="M628" s="908"/>
      <c r="N628" s="909">
        <f>ROUND($L$628*$K$628,2)</f>
        <v>0</v>
      </c>
      <c r="O628" s="908"/>
      <c r="P628" s="908"/>
      <c r="Q628" s="908"/>
      <c r="R628" s="411" t="s">
        <v>2433</v>
      </c>
      <c r="S628" s="354"/>
      <c r="T628" s="414"/>
      <c r="U628" s="415" t="s">
        <v>2358</v>
      </c>
      <c r="X628" s="416">
        <v>0.00489</v>
      </c>
      <c r="Y628" s="416">
        <f>$X$628*$K$628</f>
        <v>2.5875043800000004</v>
      </c>
      <c r="Z628" s="416">
        <v>0</v>
      </c>
      <c r="AA628" s="417">
        <f>$Z$628*$K$628</f>
        <v>0</v>
      </c>
      <c r="AR628" s="360" t="s">
        <v>2434</v>
      </c>
      <c r="AT628" s="360" t="s">
        <v>2429</v>
      </c>
      <c r="AU628" s="360" t="s">
        <v>2451</v>
      </c>
      <c r="AY628" s="353" t="s">
        <v>2428</v>
      </c>
      <c r="BE628" s="418">
        <f>IF($U$628="základní",$N$628,0)</f>
        <v>0</v>
      </c>
      <c r="BF628" s="418">
        <f>IF($U$628="snížená",$N$628,0)</f>
        <v>0</v>
      </c>
      <c r="BG628" s="418">
        <f>IF($U$628="zákl. přenesená",$N$628,0)</f>
        <v>0</v>
      </c>
      <c r="BH628" s="418">
        <f>IF($U$628="sníž. přenesená",$N$628,0)</f>
        <v>0</v>
      </c>
      <c r="BI628" s="418">
        <f>IF($U$628="nulová",$N$628,0)</f>
        <v>0</v>
      </c>
      <c r="BJ628" s="360" t="s">
        <v>2426</v>
      </c>
      <c r="BK628" s="418">
        <f>ROUND($L$628*$K$628,2)</f>
        <v>0</v>
      </c>
      <c r="BL628" s="360" t="s">
        <v>2434</v>
      </c>
      <c r="BM628" s="360" t="s">
        <v>1583</v>
      </c>
    </row>
    <row r="629" spans="2:47" s="353" customFormat="1" ht="16.5" customHeight="1">
      <c r="B629" s="354"/>
      <c r="F629" s="912" t="s">
        <v>2989</v>
      </c>
      <c r="G629" s="873"/>
      <c r="H629" s="873"/>
      <c r="I629" s="873"/>
      <c r="J629" s="873"/>
      <c r="K629" s="873"/>
      <c r="L629" s="873"/>
      <c r="M629" s="873"/>
      <c r="N629" s="873"/>
      <c r="O629" s="873"/>
      <c r="P629" s="873"/>
      <c r="Q629" s="873"/>
      <c r="R629" s="873"/>
      <c r="S629" s="354"/>
      <c r="T629" s="419"/>
      <c r="AA629" s="420"/>
      <c r="AT629" s="353" t="s">
        <v>2437</v>
      </c>
      <c r="AU629" s="353" t="s">
        <v>2451</v>
      </c>
    </row>
    <row r="630" spans="2:65" s="353" customFormat="1" ht="46.5" customHeight="1">
      <c r="B630" s="354"/>
      <c r="C630" s="409" t="s">
        <v>1584</v>
      </c>
      <c r="D630" s="409" t="s">
        <v>2429</v>
      </c>
      <c r="E630" s="410" t="s">
        <v>1278</v>
      </c>
      <c r="F630" s="907" t="s">
        <v>1274</v>
      </c>
      <c r="G630" s="908"/>
      <c r="H630" s="908"/>
      <c r="I630" s="908"/>
      <c r="J630" s="412" t="s">
        <v>3779</v>
      </c>
      <c r="K630" s="413">
        <v>529.142</v>
      </c>
      <c r="L630" s="909">
        <v>0</v>
      </c>
      <c r="M630" s="908"/>
      <c r="N630" s="909">
        <f>ROUND($L$630*$K$630,2)</f>
        <v>0</v>
      </c>
      <c r="O630" s="908"/>
      <c r="P630" s="908"/>
      <c r="Q630" s="908"/>
      <c r="R630" s="411"/>
      <c r="S630" s="354"/>
      <c r="T630" s="414"/>
      <c r="U630" s="415" t="s">
        <v>2358</v>
      </c>
      <c r="X630" s="416">
        <v>0.00944</v>
      </c>
      <c r="Y630" s="416">
        <f>$X$630*$K$630</f>
        <v>4.9951004800000005</v>
      </c>
      <c r="Z630" s="416">
        <v>0</v>
      </c>
      <c r="AA630" s="417">
        <f>$Z$630*$K$630</f>
        <v>0</v>
      </c>
      <c r="AR630" s="360" t="s">
        <v>2434</v>
      </c>
      <c r="AT630" s="360" t="s">
        <v>2429</v>
      </c>
      <c r="AU630" s="360" t="s">
        <v>2451</v>
      </c>
      <c r="AY630" s="353" t="s">
        <v>2428</v>
      </c>
      <c r="BE630" s="418">
        <f>IF($U$630="základní",$N$630,0)</f>
        <v>0</v>
      </c>
      <c r="BF630" s="418">
        <f>IF($U$630="snížená",$N$630,0)</f>
        <v>0</v>
      </c>
      <c r="BG630" s="418">
        <f>IF($U$630="zákl. přenesená",$N$630,0)</f>
        <v>0</v>
      </c>
      <c r="BH630" s="418">
        <f>IF($U$630="sníž. přenesená",$N$630,0)</f>
        <v>0</v>
      </c>
      <c r="BI630" s="418">
        <f>IF($U$630="nulová",$N$630,0)</f>
        <v>0</v>
      </c>
      <c r="BJ630" s="360" t="s">
        <v>2426</v>
      </c>
      <c r="BK630" s="418">
        <f>ROUND($L$630*$K$630,2)</f>
        <v>0</v>
      </c>
      <c r="BL630" s="360" t="s">
        <v>2434</v>
      </c>
      <c r="BM630" s="360" t="s">
        <v>1585</v>
      </c>
    </row>
    <row r="631" spans="2:47" s="353" customFormat="1" ht="27.75" customHeight="1">
      <c r="B631" s="354"/>
      <c r="F631" s="912" t="s">
        <v>1275</v>
      </c>
      <c r="G631" s="873"/>
      <c r="H631" s="873"/>
      <c r="I631" s="873"/>
      <c r="J631" s="873"/>
      <c r="K631" s="873"/>
      <c r="L631" s="873"/>
      <c r="M631" s="873"/>
      <c r="N631" s="873"/>
      <c r="O631" s="873"/>
      <c r="P631" s="873"/>
      <c r="Q631" s="873"/>
      <c r="R631" s="873"/>
      <c r="S631" s="354"/>
      <c r="T631" s="419"/>
      <c r="AA631" s="420"/>
      <c r="AT631" s="353" t="s">
        <v>2437</v>
      </c>
      <c r="AU631" s="353" t="s">
        <v>2451</v>
      </c>
    </row>
    <row r="632" spans="2:51" s="353" customFormat="1" ht="15.75" customHeight="1">
      <c r="B632" s="427"/>
      <c r="E632" s="428"/>
      <c r="F632" s="905" t="s">
        <v>1574</v>
      </c>
      <c r="G632" s="906"/>
      <c r="H632" s="906"/>
      <c r="I632" s="906"/>
      <c r="K632" s="428"/>
      <c r="S632" s="427"/>
      <c r="T632" s="430"/>
      <c r="AA632" s="431"/>
      <c r="AT632" s="428" t="s">
        <v>2439</v>
      </c>
      <c r="AU632" s="428" t="s">
        <v>2451</v>
      </c>
      <c r="AV632" s="428" t="s">
        <v>2426</v>
      </c>
      <c r="AW632" s="428" t="s">
        <v>2371</v>
      </c>
      <c r="AX632" s="428" t="s">
        <v>2427</v>
      </c>
      <c r="AY632" s="428" t="s">
        <v>2428</v>
      </c>
    </row>
    <row r="633" spans="2:51" s="353" customFormat="1" ht="39" customHeight="1">
      <c r="B633" s="421"/>
      <c r="E633" s="422"/>
      <c r="F633" s="899" t="s">
        <v>1575</v>
      </c>
      <c r="G633" s="900"/>
      <c r="H633" s="900"/>
      <c r="I633" s="900"/>
      <c r="K633" s="424">
        <v>798.442</v>
      </c>
      <c r="S633" s="421"/>
      <c r="T633" s="425"/>
      <c r="AA633" s="426"/>
      <c r="AT633" s="422" t="s">
        <v>2439</v>
      </c>
      <c r="AU633" s="422" t="s">
        <v>2451</v>
      </c>
      <c r="AV633" s="422" t="s">
        <v>2336</v>
      </c>
      <c r="AW633" s="422" t="s">
        <v>2371</v>
      </c>
      <c r="AX633" s="422" t="s">
        <v>2427</v>
      </c>
      <c r="AY633" s="422" t="s">
        <v>2428</v>
      </c>
    </row>
    <row r="634" spans="2:51" s="353" customFormat="1" ht="15.75" customHeight="1">
      <c r="B634" s="441"/>
      <c r="E634" s="442"/>
      <c r="F634" s="927" t="s">
        <v>1576</v>
      </c>
      <c r="G634" s="928"/>
      <c r="H634" s="928"/>
      <c r="I634" s="928"/>
      <c r="K634" s="443">
        <v>798.442</v>
      </c>
      <c r="S634" s="441"/>
      <c r="T634" s="444"/>
      <c r="AA634" s="445"/>
      <c r="AT634" s="442" t="s">
        <v>2439</v>
      </c>
      <c r="AU634" s="442" t="s">
        <v>2451</v>
      </c>
      <c r="AV634" s="442" t="s">
        <v>2451</v>
      </c>
      <c r="AW634" s="442" t="s">
        <v>2371</v>
      </c>
      <c r="AX634" s="442" t="s">
        <v>2427</v>
      </c>
      <c r="AY634" s="442" t="s">
        <v>2428</v>
      </c>
    </row>
    <row r="635" spans="2:51" s="353" customFormat="1" ht="15.75" customHeight="1">
      <c r="B635" s="427"/>
      <c r="E635" s="428"/>
      <c r="F635" s="905" t="s">
        <v>1577</v>
      </c>
      <c r="G635" s="906"/>
      <c r="H635" s="906"/>
      <c r="I635" s="906"/>
      <c r="K635" s="428"/>
      <c r="S635" s="427"/>
      <c r="T635" s="430"/>
      <c r="AA635" s="431"/>
      <c r="AT635" s="428" t="s">
        <v>2439</v>
      </c>
      <c r="AU635" s="428" t="s">
        <v>2451</v>
      </c>
      <c r="AV635" s="428" t="s">
        <v>2426</v>
      </c>
      <c r="AW635" s="428" t="s">
        <v>2371</v>
      </c>
      <c r="AX635" s="428" t="s">
        <v>2427</v>
      </c>
      <c r="AY635" s="428" t="s">
        <v>2428</v>
      </c>
    </row>
    <row r="636" spans="2:51" s="353" customFormat="1" ht="27" customHeight="1">
      <c r="B636" s="421"/>
      <c r="E636" s="422"/>
      <c r="F636" s="899" t="s">
        <v>1578</v>
      </c>
      <c r="G636" s="900"/>
      <c r="H636" s="900"/>
      <c r="I636" s="900"/>
      <c r="K636" s="424">
        <v>-94.892</v>
      </c>
      <c r="S636" s="421"/>
      <c r="T636" s="425"/>
      <c r="AA636" s="426"/>
      <c r="AT636" s="422" t="s">
        <v>2439</v>
      </c>
      <c r="AU636" s="422" t="s">
        <v>2451</v>
      </c>
      <c r="AV636" s="422" t="s">
        <v>2336</v>
      </c>
      <c r="AW636" s="422" t="s">
        <v>2371</v>
      </c>
      <c r="AX636" s="422" t="s">
        <v>2427</v>
      </c>
      <c r="AY636" s="422" t="s">
        <v>2428</v>
      </c>
    </row>
    <row r="637" spans="2:51" s="353" customFormat="1" ht="27" customHeight="1">
      <c r="B637" s="421"/>
      <c r="E637" s="422"/>
      <c r="F637" s="899" t="s">
        <v>1579</v>
      </c>
      <c r="G637" s="900"/>
      <c r="H637" s="900"/>
      <c r="I637" s="900"/>
      <c r="K637" s="424">
        <v>-68.691</v>
      </c>
      <c r="S637" s="421"/>
      <c r="T637" s="425"/>
      <c r="AA637" s="426"/>
      <c r="AT637" s="422" t="s">
        <v>2439</v>
      </c>
      <c r="AU637" s="422" t="s">
        <v>2451</v>
      </c>
      <c r="AV637" s="422" t="s">
        <v>2336</v>
      </c>
      <c r="AW637" s="422" t="s">
        <v>2371</v>
      </c>
      <c r="AX637" s="422" t="s">
        <v>2427</v>
      </c>
      <c r="AY637" s="422" t="s">
        <v>2428</v>
      </c>
    </row>
    <row r="638" spans="2:51" s="353" customFormat="1" ht="27" customHeight="1">
      <c r="B638" s="421"/>
      <c r="E638" s="422"/>
      <c r="F638" s="899" t="s">
        <v>1580</v>
      </c>
      <c r="G638" s="900"/>
      <c r="H638" s="900"/>
      <c r="I638" s="900"/>
      <c r="K638" s="424">
        <v>-96.57</v>
      </c>
      <c r="S638" s="421"/>
      <c r="T638" s="425"/>
      <c r="AA638" s="426"/>
      <c r="AT638" s="422" t="s">
        <v>2439</v>
      </c>
      <c r="AU638" s="422" t="s">
        <v>2451</v>
      </c>
      <c r="AV638" s="422" t="s">
        <v>2336</v>
      </c>
      <c r="AW638" s="422" t="s">
        <v>2371</v>
      </c>
      <c r="AX638" s="422" t="s">
        <v>2427</v>
      </c>
      <c r="AY638" s="422" t="s">
        <v>2428</v>
      </c>
    </row>
    <row r="639" spans="2:51" s="353" customFormat="1" ht="15.75" customHeight="1">
      <c r="B639" s="421"/>
      <c r="E639" s="422"/>
      <c r="F639" s="899" t="s">
        <v>1581</v>
      </c>
      <c r="G639" s="900"/>
      <c r="H639" s="900"/>
      <c r="I639" s="900"/>
      <c r="K639" s="424">
        <v>-9.147</v>
      </c>
      <c r="S639" s="421"/>
      <c r="T639" s="425"/>
      <c r="AA639" s="426"/>
      <c r="AT639" s="422" t="s">
        <v>2439</v>
      </c>
      <c r="AU639" s="422" t="s">
        <v>2451</v>
      </c>
      <c r="AV639" s="422" t="s">
        <v>2336</v>
      </c>
      <c r="AW639" s="422" t="s">
        <v>2371</v>
      </c>
      <c r="AX639" s="422" t="s">
        <v>2427</v>
      </c>
      <c r="AY639" s="422" t="s">
        <v>2428</v>
      </c>
    </row>
    <row r="640" spans="2:51" s="353" customFormat="1" ht="15.75" customHeight="1">
      <c r="B640" s="441"/>
      <c r="E640" s="442"/>
      <c r="F640" s="927" t="s">
        <v>1576</v>
      </c>
      <c r="G640" s="928"/>
      <c r="H640" s="928"/>
      <c r="I640" s="928"/>
      <c r="K640" s="443">
        <v>-269.3</v>
      </c>
      <c r="S640" s="441"/>
      <c r="T640" s="444"/>
      <c r="AA640" s="445"/>
      <c r="AT640" s="442" t="s">
        <v>2439</v>
      </c>
      <c r="AU640" s="442" t="s">
        <v>2451</v>
      </c>
      <c r="AV640" s="442" t="s">
        <v>2451</v>
      </c>
      <c r="AW640" s="442" t="s">
        <v>2371</v>
      </c>
      <c r="AX640" s="442" t="s">
        <v>2427</v>
      </c>
      <c r="AY640" s="442" t="s">
        <v>2428</v>
      </c>
    </row>
    <row r="641" spans="2:51" s="353" customFormat="1" ht="15.75" customHeight="1">
      <c r="B641" s="432"/>
      <c r="E641" s="433"/>
      <c r="F641" s="901" t="s">
        <v>2450</v>
      </c>
      <c r="G641" s="902"/>
      <c r="H641" s="902"/>
      <c r="I641" s="902"/>
      <c r="K641" s="434">
        <v>529.142</v>
      </c>
      <c r="S641" s="432"/>
      <c r="T641" s="435"/>
      <c r="AA641" s="436"/>
      <c r="AT641" s="433" t="s">
        <v>2439</v>
      </c>
      <c r="AU641" s="433" t="s">
        <v>2451</v>
      </c>
      <c r="AV641" s="433" t="s">
        <v>2434</v>
      </c>
      <c r="AW641" s="433" t="s">
        <v>2371</v>
      </c>
      <c r="AX641" s="433" t="s">
        <v>2426</v>
      </c>
      <c r="AY641" s="433" t="s">
        <v>2428</v>
      </c>
    </row>
    <row r="642" spans="2:65" s="353" customFormat="1" ht="32.25" customHeight="1">
      <c r="B642" s="354"/>
      <c r="C642" s="437" t="s">
        <v>1586</v>
      </c>
      <c r="D642" s="437" t="s">
        <v>2462</v>
      </c>
      <c r="E642" s="438" t="s">
        <v>1277</v>
      </c>
      <c r="F642" s="915" t="s">
        <v>1276</v>
      </c>
      <c r="G642" s="914"/>
      <c r="H642" s="914"/>
      <c r="I642" s="914"/>
      <c r="J642" s="439" t="s">
        <v>3779</v>
      </c>
      <c r="K642" s="440">
        <v>539.725</v>
      </c>
      <c r="L642" s="913">
        <v>0</v>
      </c>
      <c r="M642" s="914"/>
      <c r="N642" s="913">
        <f>ROUND($L$642*$K$642,2)</f>
        <v>0</v>
      </c>
      <c r="O642" s="908"/>
      <c r="P642" s="908"/>
      <c r="Q642" s="908"/>
      <c r="R642" s="411"/>
      <c r="S642" s="354"/>
      <c r="T642" s="414"/>
      <c r="U642" s="415" t="s">
        <v>2358</v>
      </c>
      <c r="X642" s="416">
        <v>0.0165</v>
      </c>
      <c r="Y642" s="416">
        <f>$X$642*$K$642</f>
        <v>8.9054625</v>
      </c>
      <c r="Z642" s="416">
        <v>0</v>
      </c>
      <c r="AA642" s="417">
        <f>$Z$642*$K$642</f>
        <v>0</v>
      </c>
      <c r="AR642" s="360" t="s">
        <v>2465</v>
      </c>
      <c r="AT642" s="360" t="s">
        <v>2462</v>
      </c>
      <c r="AU642" s="360" t="s">
        <v>2451</v>
      </c>
      <c r="AY642" s="353" t="s">
        <v>2428</v>
      </c>
      <c r="BE642" s="418">
        <f>IF($U$642="základní",$N$642,0)</f>
        <v>0</v>
      </c>
      <c r="BF642" s="418">
        <f>IF($U$642="snížená",$N$642,0)</f>
        <v>0</v>
      </c>
      <c r="BG642" s="418">
        <f>IF($U$642="zákl. přenesená",$N$642,0)</f>
        <v>0</v>
      </c>
      <c r="BH642" s="418">
        <f>IF($U$642="sníž. přenesená",$N$642,0)</f>
        <v>0</v>
      </c>
      <c r="BI642" s="418">
        <f>IF($U$642="nulová",$N$642,0)</f>
        <v>0</v>
      </c>
      <c r="BJ642" s="360" t="s">
        <v>2426</v>
      </c>
      <c r="BK642" s="418">
        <f>ROUND($L$642*$K$642,2)</f>
        <v>0</v>
      </c>
      <c r="BL642" s="360" t="s">
        <v>2434</v>
      </c>
      <c r="BM642" s="360" t="s">
        <v>1587</v>
      </c>
    </row>
    <row r="643" spans="2:47" s="353" customFormat="1" ht="27" customHeight="1">
      <c r="B643" s="354"/>
      <c r="F643" s="912" t="s">
        <v>1536</v>
      </c>
      <c r="G643" s="873"/>
      <c r="H643" s="873"/>
      <c r="I643" s="873"/>
      <c r="J643" s="873"/>
      <c r="K643" s="873"/>
      <c r="L643" s="873"/>
      <c r="M643" s="873"/>
      <c r="N643" s="873"/>
      <c r="O643" s="873"/>
      <c r="P643" s="873"/>
      <c r="Q643" s="873"/>
      <c r="R643" s="873"/>
      <c r="S643" s="354"/>
      <c r="T643" s="419"/>
      <c r="AA643" s="420"/>
      <c r="AT643" s="353" t="s">
        <v>2437</v>
      </c>
      <c r="AU643" s="353" t="s">
        <v>2451</v>
      </c>
    </row>
    <row r="644" spans="2:51" s="353" customFormat="1" ht="15.75" customHeight="1">
      <c r="B644" s="421"/>
      <c r="F644" s="899" t="s">
        <v>1588</v>
      </c>
      <c r="G644" s="900"/>
      <c r="H644" s="900"/>
      <c r="I644" s="900"/>
      <c r="K644" s="424">
        <v>539.725</v>
      </c>
      <c r="S644" s="421"/>
      <c r="T644" s="425"/>
      <c r="AA644" s="426"/>
      <c r="AT644" s="422" t="s">
        <v>2439</v>
      </c>
      <c r="AU644" s="422" t="s">
        <v>2451</v>
      </c>
      <c r="AV644" s="422" t="s">
        <v>2336</v>
      </c>
      <c r="AW644" s="422" t="s">
        <v>2427</v>
      </c>
      <c r="AX644" s="422" t="s">
        <v>2426</v>
      </c>
      <c r="AY644" s="422" t="s">
        <v>2428</v>
      </c>
    </row>
    <row r="645" spans="2:65" s="353" customFormat="1" ht="27" customHeight="1">
      <c r="B645" s="354"/>
      <c r="C645" s="409" t="s">
        <v>1589</v>
      </c>
      <c r="D645" s="409" t="s">
        <v>2429</v>
      </c>
      <c r="E645" s="410" t="s">
        <v>1590</v>
      </c>
      <c r="F645" s="907" t="s">
        <v>1591</v>
      </c>
      <c r="G645" s="908"/>
      <c r="H645" s="908"/>
      <c r="I645" s="908"/>
      <c r="J645" s="412" t="s">
        <v>3779</v>
      </c>
      <c r="K645" s="413">
        <v>539.725</v>
      </c>
      <c r="L645" s="909">
        <v>0</v>
      </c>
      <c r="M645" s="908"/>
      <c r="N645" s="909">
        <f>ROUND($L$645*$K$645,2)</f>
        <v>0</v>
      </c>
      <c r="O645" s="908"/>
      <c r="P645" s="908"/>
      <c r="Q645" s="908"/>
      <c r="R645" s="411" t="s">
        <v>2433</v>
      </c>
      <c r="S645" s="354"/>
      <c r="T645" s="414"/>
      <c r="U645" s="415" t="s">
        <v>2358</v>
      </c>
      <c r="X645" s="416">
        <v>0.02363</v>
      </c>
      <c r="Y645" s="416">
        <f>$X$645*$K$645</f>
        <v>12.753701750000001</v>
      </c>
      <c r="Z645" s="416">
        <v>0</v>
      </c>
      <c r="AA645" s="417">
        <f>$Z$645*$K$645</f>
        <v>0</v>
      </c>
      <c r="AR645" s="360" t="s">
        <v>2434</v>
      </c>
      <c r="AT645" s="360" t="s">
        <v>2429</v>
      </c>
      <c r="AU645" s="360" t="s">
        <v>2451</v>
      </c>
      <c r="AY645" s="353" t="s">
        <v>2428</v>
      </c>
      <c r="BE645" s="418">
        <f>IF($U$645="základní",$N$645,0)</f>
        <v>0</v>
      </c>
      <c r="BF645" s="418">
        <f>IF($U$645="snížená",$N$645,0)</f>
        <v>0</v>
      </c>
      <c r="BG645" s="418">
        <f>IF($U$645="zákl. přenesená",$N$645,0)</f>
        <v>0</v>
      </c>
      <c r="BH645" s="418">
        <f>IF($U$645="sníž. přenesená",$N$645,0)</f>
        <v>0</v>
      </c>
      <c r="BI645" s="418">
        <f>IF($U$645="nulová",$N$645,0)</f>
        <v>0</v>
      </c>
      <c r="BJ645" s="360" t="s">
        <v>2426</v>
      </c>
      <c r="BK645" s="418">
        <f>ROUND($L$645*$K$645,2)</f>
        <v>0</v>
      </c>
      <c r="BL645" s="360" t="s">
        <v>2434</v>
      </c>
      <c r="BM645" s="360" t="s">
        <v>1592</v>
      </c>
    </row>
    <row r="646" spans="2:47" s="353" customFormat="1" ht="16.5" customHeight="1">
      <c r="B646" s="354"/>
      <c r="F646" s="912" t="s">
        <v>1593</v>
      </c>
      <c r="G646" s="873"/>
      <c r="H646" s="873"/>
      <c r="I646" s="873"/>
      <c r="J646" s="873"/>
      <c r="K646" s="873"/>
      <c r="L646" s="873"/>
      <c r="M646" s="873"/>
      <c r="N646" s="873"/>
      <c r="O646" s="873"/>
      <c r="P646" s="873"/>
      <c r="Q646" s="873"/>
      <c r="R646" s="873"/>
      <c r="S646" s="354"/>
      <c r="T646" s="419"/>
      <c r="AA646" s="420"/>
      <c r="AT646" s="353" t="s">
        <v>2437</v>
      </c>
      <c r="AU646" s="353" t="s">
        <v>2451</v>
      </c>
    </row>
    <row r="647" spans="2:65" s="353" customFormat="1" ht="27" customHeight="1">
      <c r="B647" s="354"/>
      <c r="C647" s="409" t="s">
        <v>1594</v>
      </c>
      <c r="D647" s="409" t="s">
        <v>2429</v>
      </c>
      <c r="E647" s="410" t="s">
        <v>1450</v>
      </c>
      <c r="F647" s="907" t="s">
        <v>1451</v>
      </c>
      <c r="G647" s="908"/>
      <c r="H647" s="908"/>
      <c r="I647" s="908"/>
      <c r="J647" s="412" t="s">
        <v>3779</v>
      </c>
      <c r="K647" s="413">
        <v>539.725</v>
      </c>
      <c r="L647" s="909">
        <v>0</v>
      </c>
      <c r="M647" s="908"/>
      <c r="N647" s="909">
        <f>ROUND($L$647*$K$647,2)</f>
        <v>0</v>
      </c>
      <c r="O647" s="908"/>
      <c r="P647" s="908"/>
      <c r="Q647" s="908"/>
      <c r="R647" s="411" t="s">
        <v>2433</v>
      </c>
      <c r="S647" s="354"/>
      <c r="T647" s="414"/>
      <c r="U647" s="415" t="s">
        <v>2358</v>
      </c>
      <c r="X647" s="416">
        <v>0.0014</v>
      </c>
      <c r="Y647" s="416">
        <f>$X$647*$K$647</f>
        <v>0.755615</v>
      </c>
      <c r="Z647" s="416">
        <v>0</v>
      </c>
      <c r="AA647" s="417">
        <f>$Z$647*$K$647</f>
        <v>0</v>
      </c>
      <c r="AR647" s="360" t="s">
        <v>2434</v>
      </c>
      <c r="AT647" s="360" t="s">
        <v>2429</v>
      </c>
      <c r="AU647" s="360" t="s">
        <v>2451</v>
      </c>
      <c r="AY647" s="353" t="s">
        <v>2428</v>
      </c>
      <c r="BE647" s="418">
        <f>IF($U$647="základní",$N$647,0)</f>
        <v>0</v>
      </c>
      <c r="BF647" s="418">
        <f>IF($U$647="snížená",$N$647,0)</f>
        <v>0</v>
      </c>
      <c r="BG647" s="418">
        <f>IF($U$647="zákl. přenesená",$N$647,0)</f>
        <v>0</v>
      </c>
      <c r="BH647" s="418">
        <f>IF($U$647="sníž. přenesená",$N$647,0)</f>
        <v>0</v>
      </c>
      <c r="BI647" s="418">
        <f>IF($U$647="nulová",$N$647,0)</f>
        <v>0</v>
      </c>
      <c r="BJ647" s="360" t="s">
        <v>2426</v>
      </c>
      <c r="BK647" s="418">
        <f>ROUND($L$647*$K$647,2)</f>
        <v>0</v>
      </c>
      <c r="BL647" s="360" t="s">
        <v>2434</v>
      </c>
      <c r="BM647" s="360" t="s">
        <v>1595</v>
      </c>
    </row>
    <row r="648" spans="2:47" s="353" customFormat="1" ht="16.5" customHeight="1">
      <c r="B648" s="354"/>
      <c r="F648" s="912" t="s">
        <v>2969</v>
      </c>
      <c r="G648" s="873"/>
      <c r="H648" s="873"/>
      <c r="I648" s="873"/>
      <c r="J648" s="873"/>
      <c r="K648" s="873"/>
      <c r="L648" s="873"/>
      <c r="M648" s="873"/>
      <c r="N648" s="873"/>
      <c r="O648" s="873"/>
      <c r="P648" s="873"/>
      <c r="Q648" s="873"/>
      <c r="R648" s="873"/>
      <c r="S648" s="354"/>
      <c r="T648" s="419"/>
      <c r="AA648" s="420"/>
      <c r="AT648" s="353" t="s">
        <v>2437</v>
      </c>
      <c r="AU648" s="353" t="s">
        <v>2451</v>
      </c>
    </row>
    <row r="649" spans="2:65" s="353" customFormat="1" ht="15.75" customHeight="1">
      <c r="B649" s="354"/>
      <c r="C649" s="409" t="s">
        <v>1596</v>
      </c>
      <c r="D649" s="409" t="s">
        <v>2429</v>
      </c>
      <c r="E649" s="410" t="s">
        <v>1417</v>
      </c>
      <c r="F649" s="907" t="s">
        <v>1418</v>
      </c>
      <c r="G649" s="908"/>
      <c r="H649" s="908"/>
      <c r="I649" s="908"/>
      <c r="J649" s="412" t="s">
        <v>1974</v>
      </c>
      <c r="K649" s="413">
        <v>200.224</v>
      </c>
      <c r="L649" s="909">
        <v>0</v>
      </c>
      <c r="M649" s="908"/>
      <c r="N649" s="909">
        <f>ROUND($L$649*$K$649,2)</f>
        <v>0</v>
      </c>
      <c r="O649" s="908"/>
      <c r="P649" s="908"/>
      <c r="Q649" s="908"/>
      <c r="R649" s="411" t="s">
        <v>2433</v>
      </c>
      <c r="S649" s="354"/>
      <c r="T649" s="414"/>
      <c r="U649" s="415" t="s">
        <v>2358</v>
      </c>
      <c r="X649" s="416">
        <v>0.00025</v>
      </c>
      <c r="Y649" s="416">
        <f>$X$649*$K$649</f>
        <v>0.050055999999999996</v>
      </c>
      <c r="Z649" s="416">
        <v>0</v>
      </c>
      <c r="AA649" s="417">
        <f>$Z$649*$K$649</f>
        <v>0</v>
      </c>
      <c r="AR649" s="360" t="s">
        <v>2434</v>
      </c>
      <c r="AT649" s="360" t="s">
        <v>2429</v>
      </c>
      <c r="AU649" s="360" t="s">
        <v>2451</v>
      </c>
      <c r="AY649" s="353" t="s">
        <v>2428</v>
      </c>
      <c r="BE649" s="418">
        <f>IF($U$649="základní",$N$649,0)</f>
        <v>0</v>
      </c>
      <c r="BF649" s="418">
        <f>IF($U$649="snížená",$N$649,0)</f>
        <v>0</v>
      </c>
      <c r="BG649" s="418">
        <f>IF($U$649="zákl. přenesená",$N$649,0)</f>
        <v>0</v>
      </c>
      <c r="BH649" s="418">
        <f>IF($U$649="sníž. přenesená",$N$649,0)</f>
        <v>0</v>
      </c>
      <c r="BI649" s="418">
        <f>IF($U$649="nulová",$N$649,0)</f>
        <v>0</v>
      </c>
      <c r="BJ649" s="360" t="s">
        <v>2426</v>
      </c>
      <c r="BK649" s="418">
        <f>ROUND($L$649*$K$649,2)</f>
        <v>0</v>
      </c>
      <c r="BL649" s="360" t="s">
        <v>2434</v>
      </c>
      <c r="BM649" s="360" t="s">
        <v>1597</v>
      </c>
    </row>
    <row r="650" spans="2:47" s="353" customFormat="1" ht="16.5" customHeight="1">
      <c r="B650" s="354"/>
      <c r="F650" s="912" t="s">
        <v>1420</v>
      </c>
      <c r="G650" s="873"/>
      <c r="H650" s="873"/>
      <c r="I650" s="873"/>
      <c r="J650" s="873"/>
      <c r="K650" s="873"/>
      <c r="L650" s="873"/>
      <c r="M650" s="873"/>
      <c r="N650" s="873"/>
      <c r="O650" s="873"/>
      <c r="P650" s="873"/>
      <c r="Q650" s="873"/>
      <c r="R650" s="873"/>
      <c r="S650" s="354"/>
      <c r="T650" s="419"/>
      <c r="AA650" s="420"/>
      <c r="AT650" s="353" t="s">
        <v>2437</v>
      </c>
      <c r="AU650" s="353" t="s">
        <v>2451</v>
      </c>
    </row>
    <row r="651" spans="2:51" s="353" customFormat="1" ht="15.75" customHeight="1">
      <c r="B651" s="421"/>
      <c r="E651" s="422"/>
      <c r="F651" s="899" t="s">
        <v>1598</v>
      </c>
      <c r="G651" s="900"/>
      <c r="H651" s="900"/>
      <c r="I651" s="900"/>
      <c r="K651" s="424">
        <v>52.1</v>
      </c>
      <c r="S651" s="421"/>
      <c r="T651" s="425"/>
      <c r="AA651" s="426"/>
      <c r="AT651" s="422" t="s">
        <v>2439</v>
      </c>
      <c r="AU651" s="422" t="s">
        <v>2451</v>
      </c>
      <c r="AV651" s="422" t="s">
        <v>2336</v>
      </c>
      <c r="AW651" s="422" t="s">
        <v>2371</v>
      </c>
      <c r="AX651" s="422" t="s">
        <v>2427</v>
      </c>
      <c r="AY651" s="422" t="s">
        <v>2428</v>
      </c>
    </row>
    <row r="652" spans="2:51" s="353" customFormat="1" ht="15.75" customHeight="1">
      <c r="B652" s="421"/>
      <c r="E652" s="422"/>
      <c r="F652" s="899" t="s">
        <v>1599</v>
      </c>
      <c r="G652" s="900"/>
      <c r="H652" s="900"/>
      <c r="I652" s="900"/>
      <c r="K652" s="424">
        <v>39.5</v>
      </c>
      <c r="S652" s="421"/>
      <c r="T652" s="425"/>
      <c r="AA652" s="426"/>
      <c r="AT652" s="422" t="s">
        <v>2439</v>
      </c>
      <c r="AU652" s="422" t="s">
        <v>2451</v>
      </c>
      <c r="AV652" s="422" t="s">
        <v>2336</v>
      </c>
      <c r="AW652" s="422" t="s">
        <v>2371</v>
      </c>
      <c r="AX652" s="422" t="s">
        <v>2427</v>
      </c>
      <c r="AY652" s="422" t="s">
        <v>2428</v>
      </c>
    </row>
    <row r="653" spans="2:51" s="353" customFormat="1" ht="27" customHeight="1">
      <c r="B653" s="421"/>
      <c r="E653" s="422"/>
      <c r="F653" s="899" t="s">
        <v>1600</v>
      </c>
      <c r="G653" s="900"/>
      <c r="H653" s="900"/>
      <c r="I653" s="900"/>
      <c r="K653" s="424">
        <v>66.684</v>
      </c>
      <c r="S653" s="421"/>
      <c r="T653" s="425"/>
      <c r="AA653" s="426"/>
      <c r="AT653" s="422" t="s">
        <v>2439</v>
      </c>
      <c r="AU653" s="422" t="s">
        <v>2451</v>
      </c>
      <c r="AV653" s="422" t="s">
        <v>2336</v>
      </c>
      <c r="AW653" s="422" t="s">
        <v>2371</v>
      </c>
      <c r="AX653" s="422" t="s">
        <v>2427</v>
      </c>
      <c r="AY653" s="422" t="s">
        <v>2428</v>
      </c>
    </row>
    <row r="654" spans="2:51" s="353" customFormat="1" ht="27" customHeight="1">
      <c r="B654" s="421"/>
      <c r="E654" s="422"/>
      <c r="F654" s="899" t="s">
        <v>1601</v>
      </c>
      <c r="G654" s="900"/>
      <c r="H654" s="900"/>
      <c r="I654" s="900"/>
      <c r="K654" s="424">
        <v>41.94</v>
      </c>
      <c r="S654" s="421"/>
      <c r="T654" s="425"/>
      <c r="AA654" s="426"/>
      <c r="AT654" s="422" t="s">
        <v>2439</v>
      </c>
      <c r="AU654" s="422" t="s">
        <v>2451</v>
      </c>
      <c r="AV654" s="422" t="s">
        <v>2336</v>
      </c>
      <c r="AW654" s="422" t="s">
        <v>2371</v>
      </c>
      <c r="AX654" s="422" t="s">
        <v>2427</v>
      </c>
      <c r="AY654" s="422" t="s">
        <v>2428</v>
      </c>
    </row>
    <row r="655" spans="2:51" s="353" customFormat="1" ht="15.75" customHeight="1">
      <c r="B655" s="432"/>
      <c r="E655" s="433"/>
      <c r="F655" s="901" t="s">
        <v>2450</v>
      </c>
      <c r="G655" s="902"/>
      <c r="H655" s="902"/>
      <c r="I655" s="902"/>
      <c r="K655" s="434">
        <v>200.224</v>
      </c>
      <c r="S655" s="432"/>
      <c r="T655" s="435"/>
      <c r="AA655" s="436"/>
      <c r="AT655" s="433" t="s">
        <v>2439</v>
      </c>
      <c r="AU655" s="433" t="s">
        <v>2451</v>
      </c>
      <c r="AV655" s="433" t="s">
        <v>2434</v>
      </c>
      <c r="AW655" s="433" t="s">
        <v>2371</v>
      </c>
      <c r="AX655" s="433" t="s">
        <v>2426</v>
      </c>
      <c r="AY655" s="433" t="s">
        <v>2428</v>
      </c>
    </row>
    <row r="656" spans="2:65" s="353" customFormat="1" ht="15.75" customHeight="1">
      <c r="B656" s="354"/>
      <c r="C656" s="437" t="s">
        <v>1602</v>
      </c>
      <c r="D656" s="437" t="s">
        <v>2462</v>
      </c>
      <c r="E656" s="438" t="s">
        <v>1422</v>
      </c>
      <c r="F656" s="915" t="s">
        <v>1423</v>
      </c>
      <c r="G656" s="914"/>
      <c r="H656" s="914"/>
      <c r="I656" s="914"/>
      <c r="J656" s="439" t="s">
        <v>1974</v>
      </c>
      <c r="K656" s="440">
        <v>210.235</v>
      </c>
      <c r="L656" s="913">
        <v>0</v>
      </c>
      <c r="M656" s="914"/>
      <c r="N656" s="913">
        <f>ROUND($L$656*$K$656,2)</f>
        <v>0</v>
      </c>
      <c r="O656" s="908"/>
      <c r="P656" s="908"/>
      <c r="Q656" s="908"/>
      <c r="R656" s="411"/>
      <c r="S656" s="354"/>
      <c r="T656" s="414"/>
      <c r="U656" s="415" t="s">
        <v>2358</v>
      </c>
      <c r="X656" s="416">
        <v>3E-05</v>
      </c>
      <c r="Y656" s="416">
        <f>$X$656*$K$656</f>
        <v>0.006307050000000001</v>
      </c>
      <c r="Z656" s="416">
        <v>0</v>
      </c>
      <c r="AA656" s="417">
        <f>$Z$656*$K$656</f>
        <v>0</v>
      </c>
      <c r="AR656" s="360" t="s">
        <v>2465</v>
      </c>
      <c r="AT656" s="360" t="s">
        <v>2462</v>
      </c>
      <c r="AU656" s="360" t="s">
        <v>2451</v>
      </c>
      <c r="AY656" s="353" t="s">
        <v>2428</v>
      </c>
      <c r="BE656" s="418">
        <f>IF($U$656="základní",$N$656,0)</f>
        <v>0</v>
      </c>
      <c r="BF656" s="418">
        <f>IF($U$656="snížená",$N$656,0)</f>
        <v>0</v>
      </c>
      <c r="BG656" s="418">
        <f>IF($U$656="zákl. přenesená",$N$656,0)</f>
        <v>0</v>
      </c>
      <c r="BH656" s="418">
        <f>IF($U$656="sníž. přenesená",$N$656,0)</f>
        <v>0</v>
      </c>
      <c r="BI656" s="418">
        <f>IF($U$656="nulová",$N$656,0)</f>
        <v>0</v>
      </c>
      <c r="BJ656" s="360" t="s">
        <v>2426</v>
      </c>
      <c r="BK656" s="418">
        <f>ROUND($L$656*$K$656,2)</f>
        <v>0</v>
      </c>
      <c r="BL656" s="360" t="s">
        <v>2434</v>
      </c>
      <c r="BM656" s="360" t="s">
        <v>1603</v>
      </c>
    </row>
    <row r="657" spans="2:47" s="353" customFormat="1" ht="27" customHeight="1">
      <c r="B657" s="354"/>
      <c r="F657" s="916" t="s">
        <v>1425</v>
      </c>
      <c r="G657" s="873"/>
      <c r="H657" s="873"/>
      <c r="I657" s="873"/>
      <c r="J657" s="873"/>
      <c r="K657" s="873"/>
      <c r="L657" s="873"/>
      <c r="M657" s="873"/>
      <c r="N657" s="873"/>
      <c r="O657" s="873"/>
      <c r="P657" s="873"/>
      <c r="Q657" s="873"/>
      <c r="R657" s="873"/>
      <c r="S657" s="354"/>
      <c r="T657" s="419"/>
      <c r="AA657" s="420"/>
      <c r="AT657" s="353" t="s">
        <v>2841</v>
      </c>
      <c r="AU657" s="353" t="s">
        <v>2451</v>
      </c>
    </row>
    <row r="658" spans="2:51" s="353" customFormat="1" ht="15.75" customHeight="1">
      <c r="B658" s="421"/>
      <c r="F658" s="899" t="s">
        <v>1604</v>
      </c>
      <c r="G658" s="900"/>
      <c r="H658" s="900"/>
      <c r="I658" s="900"/>
      <c r="K658" s="424">
        <v>210.235</v>
      </c>
      <c r="S658" s="421"/>
      <c r="T658" s="425"/>
      <c r="AA658" s="426"/>
      <c r="AT658" s="422" t="s">
        <v>2439</v>
      </c>
      <c r="AU658" s="422" t="s">
        <v>2451</v>
      </c>
      <c r="AV658" s="422" t="s">
        <v>2336</v>
      </c>
      <c r="AW658" s="422" t="s">
        <v>2427</v>
      </c>
      <c r="AX658" s="422" t="s">
        <v>2426</v>
      </c>
      <c r="AY658" s="422" t="s">
        <v>2428</v>
      </c>
    </row>
    <row r="659" spans="2:65" s="353" customFormat="1" ht="15.75" customHeight="1">
      <c r="B659" s="354"/>
      <c r="C659" s="409" t="s">
        <v>1605</v>
      </c>
      <c r="D659" s="409" t="s">
        <v>2429</v>
      </c>
      <c r="E659" s="410" t="s">
        <v>1436</v>
      </c>
      <c r="F659" s="907" t="s">
        <v>1437</v>
      </c>
      <c r="G659" s="908"/>
      <c r="H659" s="908"/>
      <c r="I659" s="908"/>
      <c r="J659" s="412" t="s">
        <v>1974</v>
      </c>
      <c r="K659" s="413">
        <v>295.024</v>
      </c>
      <c r="L659" s="909">
        <v>0</v>
      </c>
      <c r="M659" s="908"/>
      <c r="N659" s="909">
        <f>ROUND($L$659*$K$659,2)</f>
        <v>0</v>
      </c>
      <c r="O659" s="908"/>
      <c r="P659" s="908"/>
      <c r="Q659" s="908"/>
      <c r="R659" s="411"/>
      <c r="S659" s="354"/>
      <c r="T659" s="414"/>
      <c r="U659" s="415" t="s">
        <v>2358</v>
      </c>
      <c r="X659" s="416">
        <v>0</v>
      </c>
      <c r="Y659" s="416">
        <f>$X$659*$K$659</f>
        <v>0</v>
      </c>
      <c r="Z659" s="416">
        <v>0</v>
      </c>
      <c r="AA659" s="417">
        <f>$Z$659*$K$659</f>
        <v>0</v>
      </c>
      <c r="AR659" s="360" t="s">
        <v>2434</v>
      </c>
      <c r="AT659" s="360" t="s">
        <v>2429</v>
      </c>
      <c r="AU659" s="360" t="s">
        <v>2451</v>
      </c>
      <c r="AY659" s="353" t="s">
        <v>2428</v>
      </c>
      <c r="BE659" s="418">
        <f>IF($U$659="základní",$N$659,0)</f>
        <v>0</v>
      </c>
      <c r="BF659" s="418">
        <f>IF($U$659="snížená",$N$659,0)</f>
        <v>0</v>
      </c>
      <c r="BG659" s="418">
        <f>IF($U$659="zákl. přenesená",$N$659,0)</f>
        <v>0</v>
      </c>
      <c r="BH659" s="418">
        <f>IF($U$659="sníž. přenesená",$N$659,0)</f>
        <v>0</v>
      </c>
      <c r="BI659" s="418">
        <f>IF($U$659="nulová",$N$659,0)</f>
        <v>0</v>
      </c>
      <c r="BJ659" s="360" t="s">
        <v>2426</v>
      </c>
      <c r="BK659" s="418">
        <f>ROUND($L$659*$K$659,2)</f>
        <v>0</v>
      </c>
      <c r="BL659" s="360" t="s">
        <v>2434</v>
      </c>
      <c r="BM659" s="360" t="s">
        <v>1606</v>
      </c>
    </row>
    <row r="660" spans="2:47" s="353" customFormat="1" ht="15.75" customHeight="1">
      <c r="B660" s="354"/>
      <c r="F660" s="912" t="s">
        <v>1437</v>
      </c>
      <c r="G660" s="873"/>
      <c r="H660" s="873"/>
      <c r="I660" s="873"/>
      <c r="J660" s="873"/>
      <c r="K660" s="873"/>
      <c r="L660" s="873"/>
      <c r="M660" s="873"/>
      <c r="N660" s="873"/>
      <c r="O660" s="873"/>
      <c r="P660" s="873"/>
      <c r="Q660" s="873"/>
      <c r="R660" s="873"/>
      <c r="S660" s="354"/>
      <c r="T660" s="419"/>
      <c r="AA660" s="420"/>
      <c r="AT660" s="353" t="s">
        <v>2437</v>
      </c>
      <c r="AU660" s="353" t="s">
        <v>2451</v>
      </c>
    </row>
    <row r="661" spans="2:51" s="353" customFormat="1" ht="27" customHeight="1">
      <c r="B661" s="421"/>
      <c r="E661" s="422"/>
      <c r="F661" s="899" t="s">
        <v>1607</v>
      </c>
      <c r="G661" s="900"/>
      <c r="H661" s="900"/>
      <c r="I661" s="900"/>
      <c r="K661" s="424">
        <v>83.564</v>
      </c>
      <c r="S661" s="421"/>
      <c r="T661" s="425"/>
      <c r="AA661" s="426"/>
      <c r="AT661" s="422" t="s">
        <v>2439</v>
      </c>
      <c r="AU661" s="422" t="s">
        <v>2451</v>
      </c>
      <c r="AV661" s="422" t="s">
        <v>2336</v>
      </c>
      <c r="AW661" s="422" t="s">
        <v>2371</v>
      </c>
      <c r="AX661" s="422" t="s">
        <v>2427</v>
      </c>
      <c r="AY661" s="422" t="s">
        <v>2428</v>
      </c>
    </row>
    <row r="662" spans="2:51" s="353" customFormat="1" ht="27" customHeight="1">
      <c r="B662" s="421"/>
      <c r="E662" s="422"/>
      <c r="F662" s="899" t="s">
        <v>1608</v>
      </c>
      <c r="G662" s="900"/>
      <c r="H662" s="900"/>
      <c r="I662" s="900"/>
      <c r="K662" s="424">
        <v>84.12</v>
      </c>
      <c r="S662" s="421"/>
      <c r="T662" s="425"/>
      <c r="AA662" s="426"/>
      <c r="AT662" s="422" t="s">
        <v>2439</v>
      </c>
      <c r="AU662" s="422" t="s">
        <v>2451</v>
      </c>
      <c r="AV662" s="422" t="s">
        <v>2336</v>
      </c>
      <c r="AW662" s="422" t="s">
        <v>2371</v>
      </c>
      <c r="AX662" s="422" t="s">
        <v>2427</v>
      </c>
      <c r="AY662" s="422" t="s">
        <v>2428</v>
      </c>
    </row>
    <row r="663" spans="2:51" s="353" customFormat="1" ht="27" customHeight="1">
      <c r="B663" s="421"/>
      <c r="E663" s="422"/>
      <c r="F663" s="899" t="s">
        <v>1609</v>
      </c>
      <c r="G663" s="900"/>
      <c r="H663" s="900"/>
      <c r="I663" s="900"/>
      <c r="K663" s="424">
        <v>93.7</v>
      </c>
      <c r="S663" s="421"/>
      <c r="T663" s="425"/>
      <c r="AA663" s="426"/>
      <c r="AT663" s="422" t="s">
        <v>2439</v>
      </c>
      <c r="AU663" s="422" t="s">
        <v>2451</v>
      </c>
      <c r="AV663" s="422" t="s">
        <v>2336</v>
      </c>
      <c r="AW663" s="422" t="s">
        <v>2371</v>
      </c>
      <c r="AX663" s="422" t="s">
        <v>2427</v>
      </c>
      <c r="AY663" s="422" t="s">
        <v>2428</v>
      </c>
    </row>
    <row r="664" spans="2:51" s="353" customFormat="1" ht="15.75" customHeight="1">
      <c r="B664" s="421"/>
      <c r="E664" s="422"/>
      <c r="F664" s="899" t="s">
        <v>1610</v>
      </c>
      <c r="G664" s="900"/>
      <c r="H664" s="900"/>
      <c r="I664" s="900"/>
      <c r="K664" s="424">
        <v>33.64</v>
      </c>
      <c r="S664" s="421"/>
      <c r="T664" s="425"/>
      <c r="AA664" s="426"/>
      <c r="AT664" s="422" t="s">
        <v>2439</v>
      </c>
      <c r="AU664" s="422" t="s">
        <v>2451</v>
      </c>
      <c r="AV664" s="422" t="s">
        <v>2336</v>
      </c>
      <c r="AW664" s="422" t="s">
        <v>2371</v>
      </c>
      <c r="AX664" s="422" t="s">
        <v>2427</v>
      </c>
      <c r="AY664" s="422" t="s">
        <v>2428</v>
      </c>
    </row>
    <row r="665" spans="2:51" s="353" customFormat="1" ht="15.75" customHeight="1">
      <c r="B665" s="432"/>
      <c r="E665" s="433"/>
      <c r="F665" s="901" t="s">
        <v>2450</v>
      </c>
      <c r="G665" s="902"/>
      <c r="H665" s="902"/>
      <c r="I665" s="902"/>
      <c r="K665" s="434">
        <v>295.024</v>
      </c>
      <c r="S665" s="432"/>
      <c r="T665" s="435"/>
      <c r="AA665" s="436"/>
      <c r="AT665" s="433" t="s">
        <v>2439</v>
      </c>
      <c r="AU665" s="433" t="s">
        <v>2451</v>
      </c>
      <c r="AV665" s="433" t="s">
        <v>2434</v>
      </c>
      <c r="AW665" s="433" t="s">
        <v>2371</v>
      </c>
      <c r="AX665" s="433" t="s">
        <v>2426</v>
      </c>
      <c r="AY665" s="433" t="s">
        <v>2428</v>
      </c>
    </row>
    <row r="666" spans="2:65" s="353" customFormat="1" ht="19.5" customHeight="1">
      <c r="B666" s="354"/>
      <c r="C666" s="437" t="s">
        <v>1611</v>
      </c>
      <c r="D666" s="437" t="s">
        <v>2462</v>
      </c>
      <c r="E666" s="438" t="s">
        <v>1440</v>
      </c>
      <c r="F666" s="915" t="s">
        <v>1567</v>
      </c>
      <c r="G666" s="914"/>
      <c r="H666" s="914"/>
      <c r="I666" s="914"/>
      <c r="J666" s="439" t="s">
        <v>2470</v>
      </c>
      <c r="K666" s="440">
        <v>112.109</v>
      </c>
      <c r="L666" s="913">
        <v>0</v>
      </c>
      <c r="M666" s="914"/>
      <c r="N666" s="913">
        <f>ROUND($L$666*$K$666,2)</f>
        <v>0</v>
      </c>
      <c r="O666" s="908"/>
      <c r="P666" s="908"/>
      <c r="Q666" s="908"/>
      <c r="R666" s="411" t="s">
        <v>2433</v>
      </c>
      <c r="S666" s="354"/>
      <c r="T666" s="414"/>
      <c r="U666" s="415" t="s">
        <v>2358</v>
      </c>
      <c r="X666" s="416">
        <v>0.001</v>
      </c>
      <c r="Y666" s="416">
        <f>$X$666*$K$666</f>
        <v>0.112109</v>
      </c>
      <c r="Z666" s="416">
        <v>0</v>
      </c>
      <c r="AA666" s="417">
        <f>$Z$666*$K$666</f>
        <v>0</v>
      </c>
      <c r="AR666" s="360" t="s">
        <v>2465</v>
      </c>
      <c r="AT666" s="360" t="s">
        <v>2462</v>
      </c>
      <c r="AU666" s="360" t="s">
        <v>2451</v>
      </c>
      <c r="AY666" s="353" t="s">
        <v>2428</v>
      </c>
      <c r="BE666" s="418">
        <f>IF($U$666="základní",$N$666,0)</f>
        <v>0</v>
      </c>
      <c r="BF666" s="418">
        <f>IF($U$666="snížená",$N$666,0)</f>
        <v>0</v>
      </c>
      <c r="BG666" s="418">
        <f>IF($U$666="zákl. přenesená",$N$666,0)</f>
        <v>0</v>
      </c>
      <c r="BH666" s="418">
        <f>IF($U$666="sníž. přenesená",$N$666,0)</f>
        <v>0</v>
      </c>
      <c r="BI666" s="418">
        <f>IF($U$666="nulová",$N$666,0)</f>
        <v>0</v>
      </c>
      <c r="BJ666" s="360" t="s">
        <v>2426</v>
      </c>
      <c r="BK666" s="418">
        <f>ROUND($L$666*$K$666,2)</f>
        <v>0</v>
      </c>
      <c r="BL666" s="360" t="s">
        <v>2434</v>
      </c>
      <c r="BM666" s="360" t="s">
        <v>1612</v>
      </c>
    </row>
    <row r="667" spans="2:51" s="353" customFormat="1" ht="15.75" customHeight="1">
      <c r="B667" s="421"/>
      <c r="E667" s="423"/>
      <c r="F667" s="899" t="s">
        <v>1613</v>
      </c>
      <c r="G667" s="900"/>
      <c r="H667" s="900"/>
      <c r="I667" s="900"/>
      <c r="K667" s="424">
        <v>112.109</v>
      </c>
      <c r="S667" s="421"/>
      <c r="T667" s="425"/>
      <c r="AA667" s="426"/>
      <c r="AT667" s="422" t="s">
        <v>2439</v>
      </c>
      <c r="AU667" s="422" t="s">
        <v>2451</v>
      </c>
      <c r="AV667" s="422" t="s">
        <v>2336</v>
      </c>
      <c r="AW667" s="422" t="s">
        <v>2371</v>
      </c>
      <c r="AX667" s="422" t="s">
        <v>2426</v>
      </c>
      <c r="AY667" s="422" t="s">
        <v>2428</v>
      </c>
    </row>
    <row r="668" spans="2:65" s="353" customFormat="1" ht="27" customHeight="1">
      <c r="B668" s="354"/>
      <c r="C668" s="409" t="s">
        <v>1614</v>
      </c>
      <c r="D668" s="409" t="s">
        <v>2429</v>
      </c>
      <c r="E668" s="410" t="s">
        <v>1445</v>
      </c>
      <c r="F668" s="907" t="s">
        <v>1446</v>
      </c>
      <c r="G668" s="908"/>
      <c r="H668" s="908"/>
      <c r="I668" s="908"/>
      <c r="J668" s="412" t="s">
        <v>1974</v>
      </c>
      <c r="K668" s="413">
        <v>94.8</v>
      </c>
      <c r="L668" s="909">
        <v>0</v>
      </c>
      <c r="M668" s="908"/>
      <c r="N668" s="909">
        <f>ROUND($L$668*$K$668,2)</f>
        <v>0</v>
      </c>
      <c r="O668" s="908"/>
      <c r="P668" s="908"/>
      <c r="Q668" s="908"/>
      <c r="R668" s="411"/>
      <c r="S668" s="354"/>
      <c r="T668" s="414"/>
      <c r="U668" s="415" t="s">
        <v>2358</v>
      </c>
      <c r="X668" s="416">
        <v>0.031</v>
      </c>
      <c r="Y668" s="416">
        <f>$X$668*$K$668</f>
        <v>2.9388</v>
      </c>
      <c r="Z668" s="416">
        <v>0</v>
      </c>
      <c r="AA668" s="417">
        <f>$Z$668*$K$668</f>
        <v>0</v>
      </c>
      <c r="AR668" s="360" t="s">
        <v>2434</v>
      </c>
      <c r="AT668" s="360" t="s">
        <v>2429</v>
      </c>
      <c r="AU668" s="360" t="s">
        <v>2451</v>
      </c>
      <c r="AY668" s="353" t="s">
        <v>2428</v>
      </c>
      <c r="BE668" s="418">
        <f>IF($U$668="základní",$N$668,0)</f>
        <v>0</v>
      </c>
      <c r="BF668" s="418">
        <f>IF($U$668="snížená",$N$668,0)</f>
        <v>0</v>
      </c>
      <c r="BG668" s="418">
        <f>IF($U$668="zákl. přenesená",$N$668,0)</f>
        <v>0</v>
      </c>
      <c r="BH668" s="418">
        <f>IF($U$668="sníž. přenesená",$N$668,0)</f>
        <v>0</v>
      </c>
      <c r="BI668" s="418">
        <f>IF($U$668="nulová",$N$668,0)</f>
        <v>0</v>
      </c>
      <c r="BJ668" s="360" t="s">
        <v>2426</v>
      </c>
      <c r="BK668" s="418">
        <f>ROUND($L$668*$K$668,2)</f>
        <v>0</v>
      </c>
      <c r="BL668" s="360" t="s">
        <v>2434</v>
      </c>
      <c r="BM668" s="360" t="s">
        <v>1615</v>
      </c>
    </row>
    <row r="669" spans="2:47" s="353" customFormat="1" ht="16.5" customHeight="1">
      <c r="B669" s="354"/>
      <c r="F669" s="912" t="s">
        <v>1448</v>
      </c>
      <c r="G669" s="873"/>
      <c r="H669" s="873"/>
      <c r="I669" s="873"/>
      <c r="J669" s="873"/>
      <c r="K669" s="873"/>
      <c r="L669" s="873"/>
      <c r="M669" s="873"/>
      <c r="N669" s="873"/>
      <c r="O669" s="873"/>
      <c r="P669" s="873"/>
      <c r="Q669" s="873"/>
      <c r="R669" s="873"/>
      <c r="S669" s="354"/>
      <c r="T669" s="419"/>
      <c r="AA669" s="420"/>
      <c r="AT669" s="353" t="s">
        <v>2437</v>
      </c>
      <c r="AU669" s="353" t="s">
        <v>2451</v>
      </c>
    </row>
    <row r="670" spans="2:51" s="353" customFormat="1" ht="27" customHeight="1">
      <c r="B670" s="421"/>
      <c r="E670" s="422"/>
      <c r="F670" s="899" t="s">
        <v>1616</v>
      </c>
      <c r="G670" s="900"/>
      <c r="H670" s="900"/>
      <c r="I670" s="900"/>
      <c r="K670" s="424">
        <v>62.3</v>
      </c>
      <c r="S670" s="421"/>
      <c r="T670" s="425"/>
      <c r="AA670" s="426"/>
      <c r="AT670" s="422" t="s">
        <v>2439</v>
      </c>
      <c r="AU670" s="422" t="s">
        <v>2451</v>
      </c>
      <c r="AV670" s="422" t="s">
        <v>2336</v>
      </c>
      <c r="AW670" s="422" t="s">
        <v>2371</v>
      </c>
      <c r="AX670" s="422" t="s">
        <v>2427</v>
      </c>
      <c r="AY670" s="422" t="s">
        <v>2428</v>
      </c>
    </row>
    <row r="671" spans="2:51" s="353" customFormat="1" ht="15.75" customHeight="1">
      <c r="B671" s="421"/>
      <c r="E671" s="422"/>
      <c r="F671" s="899" t="s">
        <v>1617</v>
      </c>
      <c r="G671" s="900"/>
      <c r="H671" s="900"/>
      <c r="I671" s="900"/>
      <c r="K671" s="424">
        <v>32.5</v>
      </c>
      <c r="S671" s="421"/>
      <c r="T671" s="425"/>
      <c r="AA671" s="426"/>
      <c r="AT671" s="422" t="s">
        <v>2439</v>
      </c>
      <c r="AU671" s="422" t="s">
        <v>2451</v>
      </c>
      <c r="AV671" s="422" t="s">
        <v>2336</v>
      </c>
      <c r="AW671" s="422" t="s">
        <v>2371</v>
      </c>
      <c r="AX671" s="422" t="s">
        <v>2427</v>
      </c>
      <c r="AY671" s="422" t="s">
        <v>2428</v>
      </c>
    </row>
    <row r="672" spans="2:51" s="353" customFormat="1" ht="15.75" customHeight="1">
      <c r="B672" s="432"/>
      <c r="E672" s="433"/>
      <c r="F672" s="901" t="s">
        <v>2450</v>
      </c>
      <c r="G672" s="902"/>
      <c r="H672" s="902"/>
      <c r="I672" s="902"/>
      <c r="K672" s="434">
        <v>94.8</v>
      </c>
      <c r="S672" s="432"/>
      <c r="T672" s="435"/>
      <c r="AA672" s="436"/>
      <c r="AT672" s="433" t="s">
        <v>2439</v>
      </c>
      <c r="AU672" s="433" t="s">
        <v>2451</v>
      </c>
      <c r="AV672" s="433" t="s">
        <v>2434</v>
      </c>
      <c r="AW672" s="433" t="s">
        <v>2371</v>
      </c>
      <c r="AX672" s="433" t="s">
        <v>2426</v>
      </c>
      <c r="AY672" s="433" t="s">
        <v>2428</v>
      </c>
    </row>
    <row r="673" spans="2:65" s="353" customFormat="1" ht="27" customHeight="1">
      <c r="B673" s="354"/>
      <c r="C673" s="409" t="s">
        <v>1618</v>
      </c>
      <c r="D673" s="409" t="s">
        <v>2429</v>
      </c>
      <c r="E673" s="410" t="s">
        <v>1619</v>
      </c>
      <c r="F673" s="907" t="s">
        <v>1620</v>
      </c>
      <c r="G673" s="908"/>
      <c r="H673" s="908"/>
      <c r="I673" s="908"/>
      <c r="J673" s="412" t="s">
        <v>3779</v>
      </c>
      <c r="K673" s="413">
        <v>529.142</v>
      </c>
      <c r="L673" s="909">
        <v>0</v>
      </c>
      <c r="M673" s="908"/>
      <c r="N673" s="909">
        <f>ROUND($L$673*$K$673,2)</f>
        <v>0</v>
      </c>
      <c r="O673" s="908"/>
      <c r="P673" s="908"/>
      <c r="Q673" s="908"/>
      <c r="R673" s="411" t="s">
        <v>2433</v>
      </c>
      <c r="S673" s="354"/>
      <c r="T673" s="414"/>
      <c r="U673" s="415" t="s">
        <v>2358</v>
      </c>
      <c r="X673" s="416">
        <v>0</v>
      </c>
      <c r="Y673" s="416">
        <f>$X$673*$K$673</f>
        <v>0</v>
      </c>
      <c r="Z673" s="416">
        <v>0.169</v>
      </c>
      <c r="AA673" s="417">
        <f>$Z$673*$K$673</f>
        <v>89.42499800000002</v>
      </c>
      <c r="AR673" s="360" t="s">
        <v>2434</v>
      </c>
      <c r="AT673" s="360" t="s">
        <v>2429</v>
      </c>
      <c r="AU673" s="360" t="s">
        <v>2451</v>
      </c>
      <c r="AY673" s="353" t="s">
        <v>2428</v>
      </c>
      <c r="BE673" s="418">
        <f>IF($U$673="základní",$N$673,0)</f>
        <v>0</v>
      </c>
      <c r="BF673" s="418">
        <f>IF($U$673="snížená",$N$673,0)</f>
        <v>0</v>
      </c>
      <c r="BG673" s="418">
        <f>IF($U$673="zákl. přenesená",$N$673,0)</f>
        <v>0</v>
      </c>
      <c r="BH673" s="418">
        <f>IF($U$673="sníž. přenesená",$N$673,0)</f>
        <v>0</v>
      </c>
      <c r="BI673" s="418">
        <f>IF($U$673="nulová",$N$673,0)</f>
        <v>0</v>
      </c>
      <c r="BJ673" s="360" t="s">
        <v>2426</v>
      </c>
      <c r="BK673" s="418">
        <f>ROUND($L$673*$K$673,2)</f>
        <v>0</v>
      </c>
      <c r="BL673" s="360" t="s">
        <v>2434</v>
      </c>
      <c r="BM673" s="360" t="s">
        <v>1621</v>
      </c>
    </row>
    <row r="674" spans="2:47" s="353" customFormat="1" ht="16.5" customHeight="1">
      <c r="B674" s="354"/>
      <c r="F674" s="912" t="s">
        <v>3476</v>
      </c>
      <c r="G674" s="873"/>
      <c r="H674" s="873"/>
      <c r="I674" s="873"/>
      <c r="J674" s="873"/>
      <c r="K674" s="873"/>
      <c r="L674" s="873"/>
      <c r="M674" s="873"/>
      <c r="N674" s="873"/>
      <c r="O674" s="873"/>
      <c r="P674" s="873"/>
      <c r="Q674" s="873"/>
      <c r="R674" s="873"/>
      <c r="S674" s="354"/>
      <c r="T674" s="419"/>
      <c r="AA674" s="420"/>
      <c r="AT674" s="353" t="s">
        <v>2437</v>
      </c>
      <c r="AU674" s="353" t="s">
        <v>2451</v>
      </c>
    </row>
    <row r="675" spans="2:63" s="401" customFormat="1" ht="23.25" customHeight="1">
      <c r="B675" s="400"/>
      <c r="D675" s="408" t="s">
        <v>2383</v>
      </c>
      <c r="N675" s="911">
        <f>$BK$675</f>
        <v>0</v>
      </c>
      <c r="O675" s="904"/>
      <c r="P675" s="904"/>
      <c r="Q675" s="904"/>
      <c r="S675" s="400"/>
      <c r="T675" s="404"/>
      <c r="W675" s="405">
        <f>SUM($W$676:$W$704)</f>
        <v>0</v>
      </c>
      <c r="Y675" s="405">
        <f>SUM($Y$676:$Y$704)</f>
        <v>24.13897012</v>
      </c>
      <c r="AA675" s="406">
        <f>SUM($AA$676:$AA$704)</f>
        <v>3.798756</v>
      </c>
      <c r="AR675" s="403" t="s">
        <v>2426</v>
      </c>
      <c r="AT675" s="403" t="s">
        <v>2425</v>
      </c>
      <c r="AU675" s="403" t="s">
        <v>2336</v>
      </c>
      <c r="AY675" s="403" t="s">
        <v>2428</v>
      </c>
      <c r="BK675" s="407">
        <f>SUM($BK$676:$BK$704)</f>
        <v>0</v>
      </c>
    </row>
    <row r="676" spans="2:65" s="353" customFormat="1" ht="15.75" customHeight="1">
      <c r="B676" s="354"/>
      <c r="C676" s="409" t="s">
        <v>3477</v>
      </c>
      <c r="D676" s="409" t="s">
        <v>2429</v>
      </c>
      <c r="E676" s="410" t="s">
        <v>3478</v>
      </c>
      <c r="F676" s="907" t="s">
        <v>3479</v>
      </c>
      <c r="G676" s="908"/>
      <c r="H676" s="908"/>
      <c r="I676" s="908"/>
      <c r="J676" s="412" t="s">
        <v>3779</v>
      </c>
      <c r="K676" s="413">
        <v>422.084</v>
      </c>
      <c r="L676" s="909">
        <v>0</v>
      </c>
      <c r="M676" s="908"/>
      <c r="N676" s="909">
        <f>ROUND($L$676*$K$676,2)</f>
        <v>0</v>
      </c>
      <c r="O676" s="908"/>
      <c r="P676" s="908"/>
      <c r="Q676" s="908"/>
      <c r="R676" s="411" t="s">
        <v>2433</v>
      </c>
      <c r="S676" s="354"/>
      <c r="T676" s="414"/>
      <c r="U676" s="415" t="s">
        <v>2358</v>
      </c>
      <c r="X676" s="416">
        <v>0</v>
      </c>
      <c r="Y676" s="416">
        <f>$X$676*$K$676</f>
        <v>0</v>
      </c>
      <c r="Z676" s="416">
        <v>0.005</v>
      </c>
      <c r="AA676" s="417">
        <f>$Z$676*$K$676</f>
        <v>2.11042</v>
      </c>
      <c r="AR676" s="360" t="s">
        <v>2749</v>
      </c>
      <c r="AT676" s="360" t="s">
        <v>2429</v>
      </c>
      <c r="AU676" s="360" t="s">
        <v>2451</v>
      </c>
      <c r="AY676" s="353" t="s">
        <v>2428</v>
      </c>
      <c r="BE676" s="418">
        <f>IF($U$676="základní",$N$676,0)</f>
        <v>0</v>
      </c>
      <c r="BF676" s="418">
        <f>IF($U$676="snížená",$N$676,0)</f>
        <v>0</v>
      </c>
      <c r="BG676" s="418">
        <f>IF($U$676="zákl. přenesená",$N$676,0)</f>
        <v>0</v>
      </c>
      <c r="BH676" s="418">
        <f>IF($U$676="sníž. přenesená",$N$676,0)</f>
        <v>0</v>
      </c>
      <c r="BI676" s="418">
        <f>IF($U$676="nulová",$N$676,0)</f>
        <v>0</v>
      </c>
      <c r="BJ676" s="360" t="s">
        <v>2426</v>
      </c>
      <c r="BK676" s="418">
        <f>ROUND($L$676*$K$676,2)</f>
        <v>0</v>
      </c>
      <c r="BL676" s="360" t="s">
        <v>2749</v>
      </c>
      <c r="BM676" s="360" t="s">
        <v>3480</v>
      </c>
    </row>
    <row r="677" spans="2:47" s="353" customFormat="1" ht="16.5" customHeight="1">
      <c r="B677" s="354"/>
      <c r="F677" s="912" t="s">
        <v>3481</v>
      </c>
      <c r="G677" s="873"/>
      <c r="H677" s="873"/>
      <c r="I677" s="873"/>
      <c r="J677" s="873"/>
      <c r="K677" s="873"/>
      <c r="L677" s="873"/>
      <c r="M677" s="873"/>
      <c r="N677" s="873"/>
      <c r="O677" s="873"/>
      <c r="P677" s="873"/>
      <c r="Q677" s="873"/>
      <c r="R677" s="873"/>
      <c r="S677" s="354"/>
      <c r="T677" s="419"/>
      <c r="AA677" s="420"/>
      <c r="AT677" s="353" t="s">
        <v>2437</v>
      </c>
      <c r="AU677" s="353" t="s">
        <v>2451</v>
      </c>
    </row>
    <row r="678" spans="2:65" s="353" customFormat="1" ht="15.75" customHeight="1">
      <c r="B678" s="354"/>
      <c r="C678" s="409" t="s">
        <v>3482</v>
      </c>
      <c r="D678" s="409" t="s">
        <v>2429</v>
      </c>
      <c r="E678" s="410" t="s">
        <v>3483</v>
      </c>
      <c r="F678" s="907" t="s">
        <v>3484</v>
      </c>
      <c r="G678" s="908"/>
      <c r="H678" s="908"/>
      <c r="I678" s="908"/>
      <c r="J678" s="412" t="s">
        <v>3779</v>
      </c>
      <c r="K678" s="413">
        <v>422.084</v>
      </c>
      <c r="L678" s="909">
        <v>0</v>
      </c>
      <c r="M678" s="908"/>
      <c r="N678" s="909">
        <f>ROUND($L$678*$K$678,2)</f>
        <v>0</v>
      </c>
      <c r="O678" s="908"/>
      <c r="P678" s="908"/>
      <c r="Q678" s="908"/>
      <c r="R678" s="411" t="s">
        <v>2433</v>
      </c>
      <c r="S678" s="354"/>
      <c r="T678" s="414"/>
      <c r="U678" s="415" t="s">
        <v>2358</v>
      </c>
      <c r="X678" s="416">
        <v>0</v>
      </c>
      <c r="Y678" s="416">
        <f>$X$678*$K$678</f>
        <v>0</v>
      </c>
      <c r="Z678" s="416">
        <v>0.002</v>
      </c>
      <c r="AA678" s="417">
        <f>$Z$678*$K$678</f>
        <v>0.844168</v>
      </c>
      <c r="AR678" s="360" t="s">
        <v>2749</v>
      </c>
      <c r="AT678" s="360" t="s">
        <v>2429</v>
      </c>
      <c r="AU678" s="360" t="s">
        <v>2451</v>
      </c>
      <c r="AY678" s="353" t="s">
        <v>2428</v>
      </c>
      <c r="BE678" s="418">
        <f>IF($U$678="základní",$N$678,0)</f>
        <v>0</v>
      </c>
      <c r="BF678" s="418">
        <f>IF($U$678="snížená",$N$678,0)</f>
        <v>0</v>
      </c>
      <c r="BG678" s="418">
        <f>IF($U$678="zákl. přenesená",$N$678,0)</f>
        <v>0</v>
      </c>
      <c r="BH678" s="418">
        <f>IF($U$678="sníž. přenesená",$N$678,0)</f>
        <v>0</v>
      </c>
      <c r="BI678" s="418">
        <f>IF($U$678="nulová",$N$678,0)</f>
        <v>0</v>
      </c>
      <c r="BJ678" s="360" t="s">
        <v>2426</v>
      </c>
      <c r="BK678" s="418">
        <f>ROUND($L$678*$K$678,2)</f>
        <v>0</v>
      </c>
      <c r="BL678" s="360" t="s">
        <v>2749</v>
      </c>
      <c r="BM678" s="360" t="s">
        <v>3485</v>
      </c>
    </row>
    <row r="679" spans="2:47" s="353" customFormat="1" ht="16.5" customHeight="1">
      <c r="B679" s="354"/>
      <c r="F679" s="912" t="s">
        <v>3486</v>
      </c>
      <c r="G679" s="873"/>
      <c r="H679" s="873"/>
      <c r="I679" s="873"/>
      <c r="J679" s="873"/>
      <c r="K679" s="873"/>
      <c r="L679" s="873"/>
      <c r="M679" s="873"/>
      <c r="N679" s="873"/>
      <c r="O679" s="873"/>
      <c r="P679" s="873"/>
      <c r="Q679" s="873"/>
      <c r="R679" s="873"/>
      <c r="S679" s="354"/>
      <c r="T679" s="419"/>
      <c r="AA679" s="420"/>
      <c r="AT679" s="353" t="s">
        <v>2437</v>
      </c>
      <c r="AU679" s="353" t="s">
        <v>2451</v>
      </c>
    </row>
    <row r="680" spans="2:65" s="353" customFormat="1" ht="15.75" customHeight="1">
      <c r="B680" s="354"/>
      <c r="C680" s="409" t="s">
        <v>3487</v>
      </c>
      <c r="D680" s="409" t="s">
        <v>2429</v>
      </c>
      <c r="E680" s="410" t="s">
        <v>3488</v>
      </c>
      <c r="F680" s="907" t="s">
        <v>3489</v>
      </c>
      <c r="G680" s="908"/>
      <c r="H680" s="908"/>
      <c r="I680" s="908"/>
      <c r="J680" s="412" t="s">
        <v>3779</v>
      </c>
      <c r="K680" s="413">
        <v>422.084</v>
      </c>
      <c r="L680" s="909">
        <v>0</v>
      </c>
      <c r="M680" s="908"/>
      <c r="N680" s="909">
        <f>ROUND($L$680*$K$680,2)</f>
        <v>0</v>
      </c>
      <c r="O680" s="908"/>
      <c r="P680" s="908"/>
      <c r="Q680" s="908"/>
      <c r="R680" s="411"/>
      <c r="S680" s="354"/>
      <c r="T680" s="414"/>
      <c r="U680" s="415" t="s">
        <v>2358</v>
      </c>
      <c r="X680" s="416">
        <v>5E-05</v>
      </c>
      <c r="Y680" s="416">
        <f>$X$680*$K$680</f>
        <v>0.0211042</v>
      </c>
      <c r="Z680" s="416">
        <v>0</v>
      </c>
      <c r="AA680" s="417">
        <f>$Z$680*$K$680</f>
        <v>0</v>
      </c>
      <c r="AR680" s="360" t="s">
        <v>2749</v>
      </c>
      <c r="AT680" s="360" t="s">
        <v>2429</v>
      </c>
      <c r="AU680" s="360" t="s">
        <v>2451</v>
      </c>
      <c r="AY680" s="353" t="s">
        <v>2428</v>
      </c>
      <c r="BE680" s="418">
        <f>IF($U$680="základní",$N$680,0)</f>
        <v>0</v>
      </c>
      <c r="BF680" s="418">
        <f>IF($U$680="snížená",$N$680,0)</f>
        <v>0</v>
      </c>
      <c r="BG680" s="418">
        <f>IF($U$680="zákl. přenesená",$N$680,0)</f>
        <v>0</v>
      </c>
      <c r="BH680" s="418">
        <f>IF($U$680="sníž. přenesená",$N$680,0)</f>
        <v>0</v>
      </c>
      <c r="BI680" s="418">
        <f>IF($U$680="nulová",$N$680,0)</f>
        <v>0</v>
      </c>
      <c r="BJ680" s="360" t="s">
        <v>2426</v>
      </c>
      <c r="BK680" s="418">
        <f>ROUND($L$680*$K$680,2)</f>
        <v>0</v>
      </c>
      <c r="BL680" s="360" t="s">
        <v>2749</v>
      </c>
      <c r="BM680" s="360" t="s">
        <v>3490</v>
      </c>
    </row>
    <row r="681" spans="2:47" s="353" customFormat="1" ht="16.5" customHeight="1">
      <c r="B681" s="354"/>
      <c r="F681" s="912" t="s">
        <v>3489</v>
      </c>
      <c r="G681" s="873"/>
      <c r="H681" s="873"/>
      <c r="I681" s="873"/>
      <c r="J681" s="873"/>
      <c r="K681" s="873"/>
      <c r="L681" s="873"/>
      <c r="M681" s="873"/>
      <c r="N681" s="873"/>
      <c r="O681" s="873"/>
      <c r="P681" s="873"/>
      <c r="Q681" s="873"/>
      <c r="R681" s="873"/>
      <c r="S681" s="354"/>
      <c r="T681" s="419"/>
      <c r="AA681" s="420"/>
      <c r="AT681" s="353" t="s">
        <v>2437</v>
      </c>
      <c r="AU681" s="353" t="s">
        <v>2451</v>
      </c>
    </row>
    <row r="682" spans="2:65" s="353" customFormat="1" ht="15.75" customHeight="1">
      <c r="B682" s="354"/>
      <c r="C682" s="437" t="s">
        <v>3491</v>
      </c>
      <c r="D682" s="437" t="s">
        <v>2462</v>
      </c>
      <c r="E682" s="438" t="s">
        <v>3492</v>
      </c>
      <c r="F682" s="915" t="s">
        <v>3493</v>
      </c>
      <c r="G682" s="914"/>
      <c r="H682" s="914"/>
      <c r="I682" s="914"/>
      <c r="J682" s="439" t="s">
        <v>1974</v>
      </c>
      <c r="K682" s="440">
        <v>1181.835</v>
      </c>
      <c r="L682" s="913">
        <v>0</v>
      </c>
      <c r="M682" s="914"/>
      <c r="N682" s="913">
        <f>ROUND($L$682*$K$682,2)</f>
        <v>0</v>
      </c>
      <c r="O682" s="908"/>
      <c r="P682" s="908"/>
      <c r="Q682" s="908"/>
      <c r="R682" s="411"/>
      <c r="S682" s="354"/>
      <c r="T682" s="414"/>
      <c r="U682" s="415" t="s">
        <v>2358</v>
      </c>
      <c r="X682" s="416">
        <v>0.005</v>
      </c>
      <c r="Y682" s="416">
        <f>$X$682*$K$682</f>
        <v>5.909175</v>
      </c>
      <c r="Z682" s="416">
        <v>0</v>
      </c>
      <c r="AA682" s="417">
        <f>$Z$682*$K$682</f>
        <v>0</v>
      </c>
      <c r="AR682" s="360" t="s">
        <v>2843</v>
      </c>
      <c r="AT682" s="360" t="s">
        <v>2462</v>
      </c>
      <c r="AU682" s="360" t="s">
        <v>2451</v>
      </c>
      <c r="AY682" s="353" t="s">
        <v>2428</v>
      </c>
      <c r="BE682" s="418">
        <f>IF($U$682="základní",$N$682,0)</f>
        <v>0</v>
      </c>
      <c r="BF682" s="418">
        <f>IF($U$682="snížená",$N$682,0)</f>
        <v>0</v>
      </c>
      <c r="BG682" s="418">
        <f>IF($U$682="zákl. přenesená",$N$682,0)</f>
        <v>0</v>
      </c>
      <c r="BH682" s="418">
        <f>IF($U$682="sníž. přenesená",$N$682,0)</f>
        <v>0</v>
      </c>
      <c r="BI682" s="418">
        <f>IF($U$682="nulová",$N$682,0)</f>
        <v>0</v>
      </c>
      <c r="BJ682" s="360" t="s">
        <v>2426</v>
      </c>
      <c r="BK682" s="418">
        <f>ROUND($L$682*$K$682,2)</f>
        <v>0</v>
      </c>
      <c r="BL682" s="360" t="s">
        <v>2749</v>
      </c>
      <c r="BM682" s="360" t="s">
        <v>3494</v>
      </c>
    </row>
    <row r="683" spans="2:51" s="353" customFormat="1" ht="15.75" customHeight="1">
      <c r="B683" s="421"/>
      <c r="F683" s="899" t="s">
        <v>3495</v>
      </c>
      <c r="G683" s="900"/>
      <c r="H683" s="900"/>
      <c r="I683" s="900"/>
      <c r="K683" s="424">
        <v>1181.835</v>
      </c>
      <c r="S683" s="421"/>
      <c r="T683" s="425"/>
      <c r="AA683" s="426"/>
      <c r="AT683" s="422" t="s">
        <v>2439</v>
      </c>
      <c r="AU683" s="422" t="s">
        <v>2451</v>
      </c>
      <c r="AV683" s="422" t="s">
        <v>2336</v>
      </c>
      <c r="AW683" s="422" t="s">
        <v>2427</v>
      </c>
      <c r="AX683" s="422" t="s">
        <v>2426</v>
      </c>
      <c r="AY683" s="422" t="s">
        <v>2428</v>
      </c>
    </row>
    <row r="684" spans="2:65" s="353" customFormat="1" ht="27" customHeight="1">
      <c r="B684" s="354"/>
      <c r="C684" s="409" t="s">
        <v>3496</v>
      </c>
      <c r="D684" s="409" t="s">
        <v>2429</v>
      </c>
      <c r="E684" s="410" t="s">
        <v>3497</v>
      </c>
      <c r="F684" s="907" t="s">
        <v>3498</v>
      </c>
      <c r="G684" s="908"/>
      <c r="H684" s="908"/>
      <c r="I684" s="908"/>
      <c r="J684" s="412" t="s">
        <v>3779</v>
      </c>
      <c r="K684" s="413">
        <v>422.084</v>
      </c>
      <c r="L684" s="909">
        <v>0</v>
      </c>
      <c r="M684" s="908"/>
      <c r="N684" s="909">
        <f>ROUND($L$684*$K$684,2)</f>
        <v>0</v>
      </c>
      <c r="O684" s="908"/>
      <c r="P684" s="908"/>
      <c r="Q684" s="908"/>
      <c r="R684" s="411" t="s">
        <v>2433</v>
      </c>
      <c r="S684" s="354"/>
      <c r="T684" s="414"/>
      <c r="U684" s="415" t="s">
        <v>2358</v>
      </c>
      <c r="X684" s="416">
        <v>6E-05</v>
      </c>
      <c r="Y684" s="416">
        <f>$X$684*$K$684</f>
        <v>0.02532504</v>
      </c>
      <c r="Z684" s="416">
        <v>0</v>
      </c>
      <c r="AA684" s="417">
        <f>$Z$684*$K$684</f>
        <v>0</v>
      </c>
      <c r="AR684" s="360" t="s">
        <v>2749</v>
      </c>
      <c r="AT684" s="360" t="s">
        <v>2429</v>
      </c>
      <c r="AU684" s="360" t="s">
        <v>2451</v>
      </c>
      <c r="AY684" s="353" t="s">
        <v>2428</v>
      </c>
      <c r="BE684" s="418">
        <f>IF($U$684="základní",$N$684,0)</f>
        <v>0</v>
      </c>
      <c r="BF684" s="418">
        <f>IF($U$684="snížená",$N$684,0)</f>
        <v>0</v>
      </c>
      <c r="BG684" s="418">
        <f>IF($U$684="zákl. přenesená",$N$684,0)</f>
        <v>0</v>
      </c>
      <c r="BH684" s="418">
        <f>IF($U$684="sníž. přenesená",$N$684,0)</f>
        <v>0</v>
      </c>
      <c r="BI684" s="418">
        <f>IF($U$684="nulová",$N$684,0)</f>
        <v>0</v>
      </c>
      <c r="BJ684" s="360" t="s">
        <v>2426</v>
      </c>
      <c r="BK684" s="418">
        <f>ROUND($L$684*$K$684,2)</f>
        <v>0</v>
      </c>
      <c r="BL684" s="360" t="s">
        <v>2749</v>
      </c>
      <c r="BM684" s="360" t="s">
        <v>3499</v>
      </c>
    </row>
    <row r="685" spans="2:47" s="353" customFormat="1" ht="16.5" customHeight="1">
      <c r="B685" s="354"/>
      <c r="F685" s="912" t="s">
        <v>3500</v>
      </c>
      <c r="G685" s="873"/>
      <c r="H685" s="873"/>
      <c r="I685" s="873"/>
      <c r="J685" s="873"/>
      <c r="K685" s="873"/>
      <c r="L685" s="873"/>
      <c r="M685" s="873"/>
      <c r="N685" s="873"/>
      <c r="O685" s="873"/>
      <c r="P685" s="873"/>
      <c r="Q685" s="873"/>
      <c r="R685" s="873"/>
      <c r="S685" s="354"/>
      <c r="T685" s="419"/>
      <c r="AA685" s="420"/>
      <c r="AT685" s="353" t="s">
        <v>2437</v>
      </c>
      <c r="AU685" s="353" t="s">
        <v>2451</v>
      </c>
    </row>
    <row r="686" spans="2:65" s="353" customFormat="1" ht="27" customHeight="1">
      <c r="B686" s="354"/>
      <c r="C686" s="409" t="s">
        <v>3501</v>
      </c>
      <c r="D686" s="409" t="s">
        <v>2429</v>
      </c>
      <c r="E686" s="410" t="s">
        <v>3502</v>
      </c>
      <c r="F686" s="907" t="s">
        <v>3503</v>
      </c>
      <c r="G686" s="908"/>
      <c r="H686" s="908"/>
      <c r="I686" s="908"/>
      <c r="J686" s="412" t="s">
        <v>3779</v>
      </c>
      <c r="K686" s="413">
        <v>422.084</v>
      </c>
      <c r="L686" s="909">
        <v>0</v>
      </c>
      <c r="M686" s="908"/>
      <c r="N686" s="909">
        <f>ROUND($L$686*$K$686,2)</f>
        <v>0</v>
      </c>
      <c r="O686" s="908"/>
      <c r="P686" s="908"/>
      <c r="Q686" s="908"/>
      <c r="R686" s="411" t="s">
        <v>2433</v>
      </c>
      <c r="S686" s="354"/>
      <c r="T686" s="414"/>
      <c r="U686" s="415" t="s">
        <v>2358</v>
      </c>
      <c r="X686" s="416">
        <v>0.00015</v>
      </c>
      <c r="Y686" s="416">
        <f>$X$686*$K$686</f>
        <v>0.0633126</v>
      </c>
      <c r="Z686" s="416">
        <v>0</v>
      </c>
      <c r="AA686" s="417">
        <f>$Z$686*$K$686</f>
        <v>0</v>
      </c>
      <c r="AR686" s="360" t="s">
        <v>2749</v>
      </c>
      <c r="AT686" s="360" t="s">
        <v>2429</v>
      </c>
      <c r="AU686" s="360" t="s">
        <v>2451</v>
      </c>
      <c r="AY686" s="353" t="s">
        <v>2428</v>
      </c>
      <c r="BE686" s="418">
        <f>IF($U$686="základní",$N$686,0)</f>
        <v>0</v>
      </c>
      <c r="BF686" s="418">
        <f>IF($U$686="snížená",$N$686,0)</f>
        <v>0</v>
      </c>
      <c r="BG686" s="418">
        <f>IF($U$686="zákl. přenesená",$N$686,0)</f>
        <v>0</v>
      </c>
      <c r="BH686" s="418">
        <f>IF($U$686="sníž. přenesená",$N$686,0)</f>
        <v>0</v>
      </c>
      <c r="BI686" s="418">
        <f>IF($U$686="nulová",$N$686,0)</f>
        <v>0</v>
      </c>
      <c r="BJ686" s="360" t="s">
        <v>2426</v>
      </c>
      <c r="BK686" s="418">
        <f>ROUND($L$686*$K$686,2)</f>
        <v>0</v>
      </c>
      <c r="BL686" s="360" t="s">
        <v>2749</v>
      </c>
      <c r="BM686" s="360" t="s">
        <v>3504</v>
      </c>
    </row>
    <row r="687" spans="2:47" s="353" customFormat="1" ht="16.5" customHeight="1">
      <c r="B687" s="354"/>
      <c r="F687" s="912" t="s">
        <v>3505</v>
      </c>
      <c r="G687" s="873"/>
      <c r="H687" s="873"/>
      <c r="I687" s="873"/>
      <c r="J687" s="873"/>
      <c r="K687" s="873"/>
      <c r="L687" s="873"/>
      <c r="M687" s="873"/>
      <c r="N687" s="873"/>
      <c r="O687" s="873"/>
      <c r="P687" s="873"/>
      <c r="Q687" s="873"/>
      <c r="R687" s="873"/>
      <c r="S687" s="354"/>
      <c r="T687" s="419"/>
      <c r="AA687" s="420"/>
      <c r="AT687" s="353" t="s">
        <v>2437</v>
      </c>
      <c r="AU687" s="353" t="s">
        <v>2451</v>
      </c>
    </row>
    <row r="688" spans="2:51" s="353" customFormat="1" ht="15.75" customHeight="1">
      <c r="B688" s="421"/>
      <c r="E688" s="422"/>
      <c r="F688" s="899" t="s">
        <v>3506</v>
      </c>
      <c r="G688" s="900"/>
      <c r="H688" s="900"/>
      <c r="I688" s="900"/>
      <c r="K688" s="424">
        <v>17.7</v>
      </c>
      <c r="S688" s="421"/>
      <c r="T688" s="425"/>
      <c r="AA688" s="426"/>
      <c r="AT688" s="422" t="s">
        <v>2439</v>
      </c>
      <c r="AU688" s="422" t="s">
        <v>2451</v>
      </c>
      <c r="AV688" s="422" t="s">
        <v>2336</v>
      </c>
      <c r="AW688" s="422" t="s">
        <v>2371</v>
      </c>
      <c r="AX688" s="422" t="s">
        <v>2427</v>
      </c>
      <c r="AY688" s="422" t="s">
        <v>2428</v>
      </c>
    </row>
    <row r="689" spans="2:51" s="353" customFormat="1" ht="15.75" customHeight="1">
      <c r="B689" s="421"/>
      <c r="E689" s="422"/>
      <c r="F689" s="899" t="s">
        <v>3507</v>
      </c>
      <c r="G689" s="900"/>
      <c r="H689" s="900"/>
      <c r="I689" s="900"/>
      <c r="K689" s="424">
        <v>19.4</v>
      </c>
      <c r="S689" s="421"/>
      <c r="T689" s="425"/>
      <c r="AA689" s="426"/>
      <c r="AT689" s="422" t="s">
        <v>2439</v>
      </c>
      <c r="AU689" s="422" t="s">
        <v>2451</v>
      </c>
      <c r="AV689" s="422" t="s">
        <v>2336</v>
      </c>
      <c r="AW689" s="422" t="s">
        <v>2371</v>
      </c>
      <c r="AX689" s="422" t="s">
        <v>2427</v>
      </c>
      <c r="AY689" s="422" t="s">
        <v>2428</v>
      </c>
    </row>
    <row r="690" spans="2:51" s="353" customFormat="1" ht="27" customHeight="1">
      <c r="B690" s="421"/>
      <c r="E690" s="422"/>
      <c r="F690" s="899" t="s">
        <v>3508</v>
      </c>
      <c r="G690" s="900"/>
      <c r="H690" s="900"/>
      <c r="I690" s="900"/>
      <c r="K690" s="424">
        <v>384.984</v>
      </c>
      <c r="S690" s="421"/>
      <c r="T690" s="425"/>
      <c r="AA690" s="426"/>
      <c r="AT690" s="422" t="s">
        <v>2439</v>
      </c>
      <c r="AU690" s="422" t="s">
        <v>2451</v>
      </c>
      <c r="AV690" s="422" t="s">
        <v>2336</v>
      </c>
      <c r="AW690" s="422" t="s">
        <v>2371</v>
      </c>
      <c r="AX690" s="422" t="s">
        <v>2427</v>
      </c>
      <c r="AY690" s="422" t="s">
        <v>2428</v>
      </c>
    </row>
    <row r="691" spans="2:51" s="353" customFormat="1" ht="15.75" customHeight="1">
      <c r="B691" s="432"/>
      <c r="E691" s="433"/>
      <c r="F691" s="901" t="s">
        <v>2450</v>
      </c>
      <c r="G691" s="902"/>
      <c r="H691" s="902"/>
      <c r="I691" s="902"/>
      <c r="K691" s="434">
        <v>422.084</v>
      </c>
      <c r="S691" s="432"/>
      <c r="T691" s="435"/>
      <c r="AA691" s="436"/>
      <c r="AT691" s="433" t="s">
        <v>2439</v>
      </c>
      <c r="AU691" s="433" t="s">
        <v>2451</v>
      </c>
      <c r="AV691" s="433" t="s">
        <v>2434</v>
      </c>
      <c r="AW691" s="433" t="s">
        <v>2371</v>
      </c>
      <c r="AX691" s="433" t="s">
        <v>2426</v>
      </c>
      <c r="AY691" s="433" t="s">
        <v>2428</v>
      </c>
    </row>
    <row r="692" spans="2:65" s="353" customFormat="1" ht="27" customHeight="1">
      <c r="B692" s="354"/>
      <c r="C692" s="437" t="s">
        <v>3509</v>
      </c>
      <c r="D692" s="437" t="s">
        <v>2462</v>
      </c>
      <c r="E692" s="438" t="s">
        <v>3510</v>
      </c>
      <c r="F692" s="915" t="s">
        <v>3511</v>
      </c>
      <c r="G692" s="914"/>
      <c r="H692" s="914"/>
      <c r="I692" s="914"/>
      <c r="J692" s="439" t="s">
        <v>3779</v>
      </c>
      <c r="K692" s="440">
        <v>464.292</v>
      </c>
      <c r="L692" s="913">
        <v>0</v>
      </c>
      <c r="M692" s="914"/>
      <c r="N692" s="913">
        <f>ROUND($L$692*$K$692,2)</f>
        <v>0</v>
      </c>
      <c r="O692" s="908"/>
      <c r="P692" s="908"/>
      <c r="Q692" s="908"/>
      <c r="R692" s="411" t="s">
        <v>2433</v>
      </c>
      <c r="S692" s="354"/>
      <c r="T692" s="414"/>
      <c r="U692" s="415" t="s">
        <v>2358</v>
      </c>
      <c r="X692" s="416">
        <v>0.0321</v>
      </c>
      <c r="Y692" s="416">
        <f>$X$692*$K$692</f>
        <v>14.903773199999998</v>
      </c>
      <c r="Z692" s="416">
        <v>0</v>
      </c>
      <c r="AA692" s="417">
        <f>$Z$692*$K$692</f>
        <v>0</v>
      </c>
      <c r="AR692" s="360" t="s">
        <v>2843</v>
      </c>
      <c r="AT692" s="360" t="s">
        <v>2462</v>
      </c>
      <c r="AU692" s="360" t="s">
        <v>2451</v>
      </c>
      <c r="AY692" s="353" t="s">
        <v>2428</v>
      </c>
      <c r="BE692" s="418">
        <f>IF($U$692="základní",$N$692,0)</f>
        <v>0</v>
      </c>
      <c r="BF692" s="418">
        <f>IF($U$692="snížená",$N$692,0)</f>
        <v>0</v>
      </c>
      <c r="BG692" s="418">
        <f>IF($U$692="zákl. přenesená",$N$692,0)</f>
        <v>0</v>
      </c>
      <c r="BH692" s="418">
        <f>IF($U$692="sníž. přenesená",$N$692,0)</f>
        <v>0</v>
      </c>
      <c r="BI692" s="418">
        <f>IF($U$692="nulová",$N$692,0)</f>
        <v>0</v>
      </c>
      <c r="BJ692" s="360" t="s">
        <v>2426</v>
      </c>
      <c r="BK692" s="418">
        <f>ROUND($L$692*$K$692,2)</f>
        <v>0</v>
      </c>
      <c r="BL692" s="360" t="s">
        <v>2749</v>
      </c>
      <c r="BM692" s="360" t="s">
        <v>3512</v>
      </c>
    </row>
    <row r="693" spans="2:47" s="353" customFormat="1" ht="27" customHeight="1">
      <c r="B693" s="354"/>
      <c r="F693" s="912" t="s">
        <v>3513</v>
      </c>
      <c r="G693" s="873"/>
      <c r="H693" s="873"/>
      <c r="I693" s="873"/>
      <c r="J693" s="873"/>
      <c r="K693" s="873"/>
      <c r="L693" s="873"/>
      <c r="M693" s="873"/>
      <c r="N693" s="873"/>
      <c r="O693" s="873"/>
      <c r="P693" s="873"/>
      <c r="Q693" s="873"/>
      <c r="R693" s="873"/>
      <c r="S693" s="354"/>
      <c r="T693" s="419"/>
      <c r="AA693" s="420"/>
      <c r="AT693" s="353" t="s">
        <v>2437</v>
      </c>
      <c r="AU693" s="353" t="s">
        <v>2451</v>
      </c>
    </row>
    <row r="694" spans="2:51" s="353" customFormat="1" ht="15.75" customHeight="1">
      <c r="B694" s="421"/>
      <c r="E694" s="422"/>
      <c r="F694" s="899" t="s">
        <v>3514</v>
      </c>
      <c r="G694" s="900"/>
      <c r="H694" s="900"/>
      <c r="I694" s="900"/>
      <c r="K694" s="424">
        <v>464.292</v>
      </c>
      <c r="S694" s="421"/>
      <c r="T694" s="425"/>
      <c r="AA694" s="426"/>
      <c r="AT694" s="422" t="s">
        <v>2439</v>
      </c>
      <c r="AU694" s="422" t="s">
        <v>2451</v>
      </c>
      <c r="AV694" s="422" t="s">
        <v>2336</v>
      </c>
      <c r="AW694" s="422" t="s">
        <v>2371</v>
      </c>
      <c r="AX694" s="422" t="s">
        <v>2426</v>
      </c>
      <c r="AY694" s="422" t="s">
        <v>2428</v>
      </c>
    </row>
    <row r="695" spans="2:65" s="353" customFormat="1" ht="15.75" customHeight="1">
      <c r="B695" s="354"/>
      <c r="C695" s="437" t="s">
        <v>3515</v>
      </c>
      <c r="D695" s="437" t="s">
        <v>2462</v>
      </c>
      <c r="E695" s="438" t="s">
        <v>3516</v>
      </c>
      <c r="F695" s="915" t="s">
        <v>3517</v>
      </c>
      <c r="G695" s="914"/>
      <c r="H695" s="914"/>
      <c r="I695" s="914"/>
      <c r="J695" s="439" t="s">
        <v>2770</v>
      </c>
      <c r="K695" s="440">
        <v>1266.252</v>
      </c>
      <c r="L695" s="913">
        <v>0</v>
      </c>
      <c r="M695" s="914"/>
      <c r="N695" s="913">
        <f>ROUND($L$695*$K$695,2)</f>
        <v>0</v>
      </c>
      <c r="O695" s="908"/>
      <c r="P695" s="908"/>
      <c r="Q695" s="908"/>
      <c r="R695" s="411"/>
      <c r="S695" s="354"/>
      <c r="T695" s="414"/>
      <c r="U695" s="415" t="s">
        <v>2358</v>
      </c>
      <c r="X695" s="416">
        <v>0.00254</v>
      </c>
      <c r="Y695" s="416">
        <f>$X$695*$K$695</f>
        <v>3.21628008</v>
      </c>
      <c r="Z695" s="416">
        <v>0</v>
      </c>
      <c r="AA695" s="417">
        <f>$Z$695*$K$695</f>
        <v>0</v>
      </c>
      <c r="AR695" s="360" t="s">
        <v>2843</v>
      </c>
      <c r="AT695" s="360" t="s">
        <v>2462</v>
      </c>
      <c r="AU695" s="360" t="s">
        <v>2451</v>
      </c>
      <c r="AY695" s="353" t="s">
        <v>2428</v>
      </c>
      <c r="BE695" s="418">
        <f>IF($U$695="základní",$N$695,0)</f>
        <v>0</v>
      </c>
      <c r="BF695" s="418">
        <f>IF($U$695="snížená",$N$695,0)</f>
        <v>0</v>
      </c>
      <c r="BG695" s="418">
        <f>IF($U$695="zákl. přenesená",$N$695,0)</f>
        <v>0</v>
      </c>
      <c r="BH695" s="418">
        <f>IF($U$695="sníž. přenesená",$N$695,0)</f>
        <v>0</v>
      </c>
      <c r="BI695" s="418">
        <f>IF($U$695="nulová",$N$695,0)</f>
        <v>0</v>
      </c>
      <c r="BJ695" s="360" t="s">
        <v>2426</v>
      </c>
      <c r="BK695" s="418">
        <f>ROUND($L$695*$K$695,2)</f>
        <v>0</v>
      </c>
      <c r="BL695" s="360" t="s">
        <v>2749</v>
      </c>
      <c r="BM695" s="360" t="s">
        <v>3518</v>
      </c>
    </row>
    <row r="696" spans="2:51" s="353" customFormat="1" ht="15.75" customHeight="1">
      <c r="B696" s="421"/>
      <c r="E696" s="423"/>
      <c r="F696" s="899" t="s">
        <v>3519</v>
      </c>
      <c r="G696" s="900"/>
      <c r="H696" s="900"/>
      <c r="I696" s="900"/>
      <c r="K696" s="424">
        <v>1266.252</v>
      </c>
      <c r="S696" s="421"/>
      <c r="T696" s="425"/>
      <c r="AA696" s="426"/>
      <c r="AT696" s="422" t="s">
        <v>2439</v>
      </c>
      <c r="AU696" s="422" t="s">
        <v>2451</v>
      </c>
      <c r="AV696" s="422" t="s">
        <v>2336</v>
      </c>
      <c r="AW696" s="422" t="s">
        <v>2371</v>
      </c>
      <c r="AX696" s="422" t="s">
        <v>2426</v>
      </c>
      <c r="AY696" s="422" t="s">
        <v>2428</v>
      </c>
    </row>
    <row r="697" spans="2:65" s="353" customFormat="1" ht="27" customHeight="1">
      <c r="B697" s="354"/>
      <c r="C697" s="409" t="s">
        <v>3520</v>
      </c>
      <c r="D697" s="409" t="s">
        <v>2429</v>
      </c>
      <c r="E697" s="410" t="s">
        <v>3521</v>
      </c>
      <c r="F697" s="907" t="s">
        <v>3522</v>
      </c>
      <c r="G697" s="908"/>
      <c r="H697" s="908"/>
      <c r="I697" s="908"/>
      <c r="J697" s="412" t="s">
        <v>2722</v>
      </c>
      <c r="K697" s="413">
        <v>18.183</v>
      </c>
      <c r="L697" s="909">
        <v>0</v>
      </c>
      <c r="M697" s="908"/>
      <c r="N697" s="909">
        <f>ROUND($L$697*$K$697,2)</f>
        <v>0</v>
      </c>
      <c r="O697" s="908"/>
      <c r="P697" s="908"/>
      <c r="Q697" s="908"/>
      <c r="R697" s="411" t="s">
        <v>2433</v>
      </c>
      <c r="S697" s="354"/>
      <c r="T697" s="414"/>
      <c r="U697" s="415" t="s">
        <v>2358</v>
      </c>
      <c r="X697" s="416">
        <v>0</v>
      </c>
      <c r="Y697" s="416">
        <f>$X$697*$K$697</f>
        <v>0</v>
      </c>
      <c r="Z697" s="416">
        <v>0</v>
      </c>
      <c r="AA697" s="417">
        <f>$Z$697*$K$697</f>
        <v>0</v>
      </c>
      <c r="AR697" s="360" t="s">
        <v>2749</v>
      </c>
      <c r="AT697" s="360" t="s">
        <v>2429</v>
      </c>
      <c r="AU697" s="360" t="s">
        <v>2451</v>
      </c>
      <c r="AY697" s="353" t="s">
        <v>2428</v>
      </c>
      <c r="BE697" s="418">
        <f>IF($U$697="základní",$N$697,0)</f>
        <v>0</v>
      </c>
      <c r="BF697" s="418">
        <f>IF($U$697="snížená",$N$697,0)</f>
        <v>0</v>
      </c>
      <c r="BG697" s="418">
        <f>IF($U$697="zákl. přenesená",$N$697,0)</f>
        <v>0</v>
      </c>
      <c r="BH697" s="418">
        <f>IF($U$697="sníž. přenesená",$N$697,0)</f>
        <v>0</v>
      </c>
      <c r="BI697" s="418">
        <f>IF($U$697="nulová",$N$697,0)</f>
        <v>0</v>
      </c>
      <c r="BJ697" s="360" t="s">
        <v>2426</v>
      </c>
      <c r="BK697" s="418">
        <f>ROUND($L$697*$K$697,2)</f>
        <v>0</v>
      </c>
      <c r="BL697" s="360" t="s">
        <v>2749</v>
      </c>
      <c r="BM697" s="360" t="s">
        <v>3523</v>
      </c>
    </row>
    <row r="698" spans="2:47" s="353" customFormat="1" ht="16.5" customHeight="1">
      <c r="B698" s="354"/>
      <c r="F698" s="912" t="s">
        <v>3524</v>
      </c>
      <c r="G698" s="873"/>
      <c r="H698" s="873"/>
      <c r="I698" s="873"/>
      <c r="J698" s="873"/>
      <c r="K698" s="873"/>
      <c r="L698" s="873"/>
      <c r="M698" s="873"/>
      <c r="N698" s="873"/>
      <c r="O698" s="873"/>
      <c r="P698" s="873"/>
      <c r="Q698" s="873"/>
      <c r="R698" s="873"/>
      <c r="S698" s="354"/>
      <c r="T698" s="419"/>
      <c r="AA698" s="420"/>
      <c r="AT698" s="353" t="s">
        <v>2437</v>
      </c>
      <c r="AU698" s="353" t="s">
        <v>2451</v>
      </c>
    </row>
    <row r="699" spans="2:51" s="353" customFormat="1" ht="15.75" customHeight="1">
      <c r="B699" s="421"/>
      <c r="E699" s="422"/>
      <c r="F699" s="899" t="s">
        <v>3525</v>
      </c>
      <c r="G699" s="900"/>
      <c r="H699" s="900"/>
      <c r="I699" s="900"/>
      <c r="K699" s="424">
        <v>18.183</v>
      </c>
      <c r="S699" s="421"/>
      <c r="T699" s="425"/>
      <c r="AA699" s="426"/>
      <c r="AT699" s="422" t="s">
        <v>2439</v>
      </c>
      <c r="AU699" s="422" t="s">
        <v>2451</v>
      </c>
      <c r="AV699" s="422" t="s">
        <v>2336</v>
      </c>
      <c r="AW699" s="422" t="s">
        <v>2371</v>
      </c>
      <c r="AX699" s="422" t="s">
        <v>2426</v>
      </c>
      <c r="AY699" s="422" t="s">
        <v>2428</v>
      </c>
    </row>
    <row r="700" spans="2:65" s="353" customFormat="1" ht="15.75" customHeight="1">
      <c r="B700" s="354"/>
      <c r="C700" s="824" t="s">
        <v>3526</v>
      </c>
      <c r="D700" s="824" t="s">
        <v>2429</v>
      </c>
      <c r="E700" s="825" t="s">
        <v>3483</v>
      </c>
      <c r="F700" s="920" t="s">
        <v>3976</v>
      </c>
      <c r="G700" s="918"/>
      <c r="H700" s="918"/>
      <c r="I700" s="918"/>
      <c r="J700" s="826" t="s">
        <v>3779</v>
      </c>
      <c r="K700" s="827">
        <v>422.084</v>
      </c>
      <c r="L700" s="917">
        <v>0</v>
      </c>
      <c r="M700" s="918"/>
      <c r="N700" s="917">
        <f>ROUND($L$700*$K$700,2)</f>
        <v>0</v>
      </c>
      <c r="O700" s="918"/>
      <c r="P700" s="918"/>
      <c r="Q700" s="918"/>
      <c r="R700" s="828" t="s">
        <v>2433</v>
      </c>
      <c r="S700" s="354"/>
      <c r="T700" s="414"/>
      <c r="U700" s="415" t="s">
        <v>2358</v>
      </c>
      <c r="X700" s="416">
        <v>0</v>
      </c>
      <c r="Y700" s="416">
        <f>$X$700*$K$700</f>
        <v>0</v>
      </c>
      <c r="Z700" s="416">
        <v>0.002</v>
      </c>
      <c r="AA700" s="417">
        <f>$Z$700*$K$700</f>
        <v>0.844168</v>
      </c>
      <c r="AR700" s="360" t="s">
        <v>2749</v>
      </c>
      <c r="AT700" s="360" t="s">
        <v>2429</v>
      </c>
      <c r="AU700" s="360" t="s">
        <v>2451</v>
      </c>
      <c r="AY700" s="353" t="s">
        <v>2428</v>
      </c>
      <c r="BE700" s="418">
        <f>IF($U$700="základní",$N$700,0)</f>
        <v>0</v>
      </c>
      <c r="BF700" s="418">
        <f>IF($U$700="snížená",$N$700,0)</f>
        <v>0</v>
      </c>
      <c r="BG700" s="418">
        <f>IF($U$700="zákl. přenesená",$N$700,0)</f>
        <v>0</v>
      </c>
      <c r="BH700" s="418">
        <f>IF($U$700="sníž. přenesená",$N$700,0)</f>
        <v>0</v>
      </c>
      <c r="BI700" s="418">
        <f>IF($U$700="nulová",$N$700,0)</f>
        <v>0</v>
      </c>
      <c r="BJ700" s="360" t="s">
        <v>2426</v>
      </c>
      <c r="BK700" s="418">
        <f>ROUND($L$700*$K$700,2)</f>
        <v>0</v>
      </c>
      <c r="BL700" s="360" t="s">
        <v>2749</v>
      </c>
      <c r="BM700" s="360" t="s">
        <v>3527</v>
      </c>
    </row>
    <row r="701" spans="2:47" s="353" customFormat="1" ht="16.5" customHeight="1">
      <c r="B701" s="354"/>
      <c r="F701" s="912" t="s">
        <v>3486</v>
      </c>
      <c r="G701" s="873"/>
      <c r="H701" s="873"/>
      <c r="I701" s="873"/>
      <c r="J701" s="873"/>
      <c r="K701" s="873"/>
      <c r="L701" s="873"/>
      <c r="M701" s="873"/>
      <c r="N701" s="873"/>
      <c r="O701" s="873"/>
      <c r="P701" s="873"/>
      <c r="Q701" s="873"/>
      <c r="R701" s="873"/>
      <c r="S701" s="354"/>
      <c r="T701" s="419"/>
      <c r="AA701" s="420"/>
      <c r="AT701" s="353" t="s">
        <v>2437</v>
      </c>
      <c r="AU701" s="353" t="s">
        <v>2451</v>
      </c>
    </row>
    <row r="702" spans="2:65" s="353" customFormat="1" ht="27" customHeight="1">
      <c r="B702" s="354"/>
      <c r="C702" s="409" t="s">
        <v>3528</v>
      </c>
      <c r="D702" s="409" t="s">
        <v>2429</v>
      </c>
      <c r="E702" s="410" t="s">
        <v>3529</v>
      </c>
      <c r="F702" s="907" t="s">
        <v>3530</v>
      </c>
      <c r="G702" s="908"/>
      <c r="H702" s="908"/>
      <c r="I702" s="908"/>
      <c r="J702" s="412" t="s">
        <v>2722</v>
      </c>
      <c r="K702" s="413">
        <v>0.046</v>
      </c>
      <c r="L702" s="909">
        <v>0</v>
      </c>
      <c r="M702" s="908"/>
      <c r="N702" s="909">
        <f>ROUND($L$702*$K$702,2)</f>
        <v>0</v>
      </c>
      <c r="O702" s="908"/>
      <c r="P702" s="908"/>
      <c r="Q702" s="908"/>
      <c r="R702" s="411" t="s">
        <v>2433</v>
      </c>
      <c r="S702" s="354"/>
      <c r="T702" s="414"/>
      <c r="U702" s="415" t="s">
        <v>2358</v>
      </c>
      <c r="X702" s="416">
        <v>0</v>
      </c>
      <c r="Y702" s="416">
        <f>$X$702*$K$702</f>
        <v>0</v>
      </c>
      <c r="Z702" s="416">
        <v>0</v>
      </c>
      <c r="AA702" s="417">
        <f>$Z$702*$K$702</f>
        <v>0</v>
      </c>
      <c r="AR702" s="360" t="s">
        <v>2749</v>
      </c>
      <c r="AT702" s="360" t="s">
        <v>2429</v>
      </c>
      <c r="AU702" s="360" t="s">
        <v>2451</v>
      </c>
      <c r="AY702" s="353" t="s">
        <v>2428</v>
      </c>
      <c r="BE702" s="418">
        <f>IF($U$702="základní",$N$702,0)</f>
        <v>0</v>
      </c>
      <c r="BF702" s="418">
        <f>IF($U$702="snížená",$N$702,0)</f>
        <v>0</v>
      </c>
      <c r="BG702" s="418">
        <f>IF($U$702="zákl. přenesená",$N$702,0)</f>
        <v>0</v>
      </c>
      <c r="BH702" s="418">
        <f>IF($U$702="sníž. přenesená",$N$702,0)</f>
        <v>0</v>
      </c>
      <c r="BI702" s="418">
        <f>IF($U$702="nulová",$N$702,0)</f>
        <v>0</v>
      </c>
      <c r="BJ702" s="360" t="s">
        <v>2426</v>
      </c>
      <c r="BK702" s="418">
        <f>ROUND($L$702*$K$702,2)</f>
        <v>0</v>
      </c>
      <c r="BL702" s="360" t="s">
        <v>2749</v>
      </c>
      <c r="BM702" s="360" t="s">
        <v>3531</v>
      </c>
    </row>
    <row r="703" spans="2:47" s="353" customFormat="1" ht="27" customHeight="1">
      <c r="B703" s="354"/>
      <c r="F703" s="912" t="s">
        <v>3532</v>
      </c>
      <c r="G703" s="873"/>
      <c r="H703" s="873"/>
      <c r="I703" s="873"/>
      <c r="J703" s="873"/>
      <c r="K703" s="873"/>
      <c r="L703" s="873"/>
      <c r="M703" s="873"/>
      <c r="N703" s="873"/>
      <c r="O703" s="873"/>
      <c r="P703" s="873"/>
      <c r="Q703" s="873"/>
      <c r="R703" s="873"/>
      <c r="S703" s="354"/>
      <c r="T703" s="419"/>
      <c r="AA703" s="420"/>
      <c r="AT703" s="353" t="s">
        <v>2437</v>
      </c>
      <c r="AU703" s="353" t="s">
        <v>2451</v>
      </c>
    </row>
    <row r="704" spans="2:51" s="353" customFormat="1" ht="15.75" customHeight="1">
      <c r="B704" s="421"/>
      <c r="E704" s="422"/>
      <c r="F704" s="899" t="s">
        <v>3533</v>
      </c>
      <c r="G704" s="900"/>
      <c r="H704" s="900"/>
      <c r="I704" s="900"/>
      <c r="K704" s="424">
        <v>0.046</v>
      </c>
      <c r="S704" s="421"/>
      <c r="T704" s="425"/>
      <c r="AA704" s="426"/>
      <c r="AT704" s="422" t="s">
        <v>2439</v>
      </c>
      <c r="AU704" s="422" t="s">
        <v>2451</v>
      </c>
      <c r="AV704" s="422" t="s">
        <v>2336</v>
      </c>
      <c r="AW704" s="422" t="s">
        <v>2371</v>
      </c>
      <c r="AX704" s="422" t="s">
        <v>2426</v>
      </c>
      <c r="AY704" s="422" t="s">
        <v>2428</v>
      </c>
    </row>
    <row r="705" spans="2:63" s="401" customFormat="1" ht="23.25" customHeight="1">
      <c r="B705" s="400"/>
      <c r="D705" s="408" t="s">
        <v>2384</v>
      </c>
      <c r="N705" s="911">
        <f>$BK$705</f>
        <v>0</v>
      </c>
      <c r="O705" s="904"/>
      <c r="P705" s="904"/>
      <c r="Q705" s="904"/>
      <c r="S705" s="400"/>
      <c r="T705" s="404"/>
      <c r="W705" s="405">
        <f>SUM($W$706:$W$717)</f>
        <v>0</v>
      </c>
      <c r="Y705" s="405">
        <f>SUM($Y$706:$Y$717)</f>
        <v>1.6130016</v>
      </c>
      <c r="AA705" s="406">
        <f>SUM($AA$706:$AA$717)</f>
        <v>0</v>
      </c>
      <c r="AR705" s="403" t="s">
        <v>2426</v>
      </c>
      <c r="AT705" s="403" t="s">
        <v>2425</v>
      </c>
      <c r="AU705" s="403" t="s">
        <v>2336</v>
      </c>
      <c r="AY705" s="403" t="s">
        <v>2428</v>
      </c>
      <c r="BK705" s="407">
        <f>SUM($BK$706:$BK$717)</f>
        <v>0</v>
      </c>
    </row>
    <row r="706" spans="2:65" s="353" customFormat="1" ht="27" customHeight="1">
      <c r="B706" s="354"/>
      <c r="C706" s="409" t="s">
        <v>3534</v>
      </c>
      <c r="D706" s="409" t="s">
        <v>2429</v>
      </c>
      <c r="E706" s="410" t="s">
        <v>1279</v>
      </c>
      <c r="F706" s="907" t="s">
        <v>1280</v>
      </c>
      <c r="G706" s="908"/>
      <c r="H706" s="908"/>
      <c r="I706" s="908"/>
      <c r="J706" s="412" t="s">
        <v>3779</v>
      </c>
      <c r="K706" s="413">
        <v>45.36</v>
      </c>
      <c r="L706" s="909">
        <v>0</v>
      </c>
      <c r="M706" s="908"/>
      <c r="N706" s="909">
        <f>ROUND($L$706*$K$706,2)</f>
        <v>0</v>
      </c>
      <c r="O706" s="908"/>
      <c r="P706" s="908"/>
      <c r="Q706" s="908"/>
      <c r="R706" s="411" t="s">
        <v>2433</v>
      </c>
      <c r="S706" s="354"/>
      <c r="T706" s="414"/>
      <c r="U706" s="415" t="s">
        <v>2358</v>
      </c>
      <c r="X706" s="416">
        <v>0.00168</v>
      </c>
      <c r="Y706" s="416">
        <f>$X$706*$K$706</f>
        <v>0.0762048</v>
      </c>
      <c r="Z706" s="416">
        <v>0</v>
      </c>
      <c r="AA706" s="417">
        <f>$Z$706*$K$706</f>
        <v>0</v>
      </c>
      <c r="AR706" s="360" t="s">
        <v>2434</v>
      </c>
      <c r="AT706" s="360" t="s">
        <v>2429</v>
      </c>
      <c r="AU706" s="360" t="s">
        <v>2451</v>
      </c>
      <c r="AY706" s="353" t="s">
        <v>2428</v>
      </c>
      <c r="BE706" s="418">
        <f>IF($U$706="základní",$N$706,0)</f>
        <v>0</v>
      </c>
      <c r="BF706" s="418">
        <f>IF($U$706="snížená",$N$706,0)</f>
        <v>0</v>
      </c>
      <c r="BG706" s="418">
        <f>IF($U$706="zákl. přenesená",$N$706,0)</f>
        <v>0</v>
      </c>
      <c r="BH706" s="418">
        <f>IF($U$706="sníž. přenesená",$N$706,0)</f>
        <v>0</v>
      </c>
      <c r="BI706" s="418">
        <f>IF($U$706="nulová",$N$706,0)</f>
        <v>0</v>
      </c>
      <c r="BJ706" s="360" t="s">
        <v>2426</v>
      </c>
      <c r="BK706" s="418">
        <f>ROUND($L$706*$K$706,2)</f>
        <v>0</v>
      </c>
      <c r="BL706" s="360" t="s">
        <v>2434</v>
      </c>
      <c r="BM706" s="360" t="s">
        <v>3535</v>
      </c>
    </row>
    <row r="707" spans="2:47" s="353" customFormat="1" ht="16.5" customHeight="1">
      <c r="B707" s="354"/>
      <c r="F707" s="912" t="s">
        <v>1281</v>
      </c>
      <c r="G707" s="873"/>
      <c r="H707" s="873"/>
      <c r="I707" s="873"/>
      <c r="J707" s="873"/>
      <c r="K707" s="873"/>
      <c r="L707" s="873"/>
      <c r="M707" s="873"/>
      <c r="N707" s="873"/>
      <c r="O707" s="873"/>
      <c r="P707" s="873"/>
      <c r="Q707" s="873"/>
      <c r="R707" s="873"/>
      <c r="S707" s="354"/>
      <c r="T707" s="419"/>
      <c r="AA707" s="420"/>
      <c r="AT707" s="353" t="s">
        <v>2437</v>
      </c>
      <c r="AU707" s="353" t="s">
        <v>2451</v>
      </c>
    </row>
    <row r="708" spans="2:65" s="353" customFormat="1" ht="27" customHeight="1">
      <c r="B708" s="354"/>
      <c r="C708" s="409" t="s">
        <v>3536</v>
      </c>
      <c r="D708" s="409" t="s">
        <v>2429</v>
      </c>
      <c r="E708" s="410" t="s">
        <v>3057</v>
      </c>
      <c r="F708" s="907" t="s">
        <v>3058</v>
      </c>
      <c r="G708" s="908"/>
      <c r="H708" s="908"/>
      <c r="I708" s="908"/>
      <c r="J708" s="412" t="s">
        <v>3779</v>
      </c>
      <c r="K708" s="413">
        <v>45.36</v>
      </c>
      <c r="L708" s="909">
        <v>0</v>
      </c>
      <c r="M708" s="908"/>
      <c r="N708" s="909">
        <f>ROUND($L$708*$K$708,2)</f>
        <v>0</v>
      </c>
      <c r="O708" s="908"/>
      <c r="P708" s="908"/>
      <c r="Q708" s="908"/>
      <c r="R708" s="411" t="s">
        <v>2433</v>
      </c>
      <c r="S708" s="354"/>
      <c r="T708" s="414"/>
      <c r="U708" s="415" t="s">
        <v>2358</v>
      </c>
      <c r="X708" s="416">
        <v>0.00489</v>
      </c>
      <c r="Y708" s="416">
        <f>$X$708*$K$708</f>
        <v>0.22181040000000002</v>
      </c>
      <c r="Z708" s="416">
        <v>0</v>
      </c>
      <c r="AA708" s="417">
        <f>$Z$708*$K$708</f>
        <v>0</v>
      </c>
      <c r="AR708" s="360" t="s">
        <v>2434</v>
      </c>
      <c r="AT708" s="360" t="s">
        <v>2429</v>
      </c>
      <c r="AU708" s="360" t="s">
        <v>2451</v>
      </c>
      <c r="AY708" s="353" t="s">
        <v>2428</v>
      </c>
      <c r="BE708" s="418">
        <f>IF($U$708="základní",$N$708,0)</f>
        <v>0</v>
      </c>
      <c r="BF708" s="418">
        <f>IF($U$708="snížená",$N$708,0)</f>
        <v>0</v>
      </c>
      <c r="BG708" s="418">
        <f>IF($U$708="zákl. přenesená",$N$708,0)</f>
        <v>0</v>
      </c>
      <c r="BH708" s="418">
        <f>IF($U$708="sníž. přenesená",$N$708,0)</f>
        <v>0</v>
      </c>
      <c r="BI708" s="418">
        <f>IF($U$708="nulová",$N$708,0)</f>
        <v>0</v>
      </c>
      <c r="BJ708" s="360" t="s">
        <v>2426</v>
      </c>
      <c r="BK708" s="418">
        <f>ROUND($L$708*$K$708,2)</f>
        <v>0</v>
      </c>
      <c r="BL708" s="360" t="s">
        <v>2434</v>
      </c>
      <c r="BM708" s="360" t="s">
        <v>3537</v>
      </c>
    </row>
    <row r="709" spans="2:47" s="353" customFormat="1" ht="16.5" customHeight="1">
      <c r="B709" s="354"/>
      <c r="F709" s="912" t="s">
        <v>3060</v>
      </c>
      <c r="G709" s="873"/>
      <c r="H709" s="873"/>
      <c r="I709" s="873"/>
      <c r="J709" s="873"/>
      <c r="K709" s="873"/>
      <c r="L709" s="873"/>
      <c r="M709" s="873"/>
      <c r="N709" s="873"/>
      <c r="O709" s="873"/>
      <c r="P709" s="873"/>
      <c r="Q709" s="873"/>
      <c r="R709" s="873"/>
      <c r="S709" s="354"/>
      <c r="T709" s="419"/>
      <c r="AA709" s="420"/>
      <c r="AT709" s="353" t="s">
        <v>2437</v>
      </c>
      <c r="AU709" s="353" t="s">
        <v>2451</v>
      </c>
    </row>
    <row r="710" spans="2:65" s="353" customFormat="1" ht="27" customHeight="1">
      <c r="B710" s="354"/>
      <c r="C710" s="409" t="s">
        <v>3538</v>
      </c>
      <c r="D710" s="409" t="s">
        <v>2429</v>
      </c>
      <c r="E710" s="410" t="s">
        <v>1282</v>
      </c>
      <c r="F710" s="907" t="s">
        <v>1283</v>
      </c>
      <c r="G710" s="908"/>
      <c r="H710" s="908"/>
      <c r="I710" s="908"/>
      <c r="J710" s="412" t="s">
        <v>3779</v>
      </c>
      <c r="K710" s="413">
        <v>45.36</v>
      </c>
      <c r="L710" s="909">
        <v>0</v>
      </c>
      <c r="M710" s="908"/>
      <c r="N710" s="909">
        <f>ROUND($L$710*$K$710,2)</f>
        <v>0</v>
      </c>
      <c r="O710" s="908"/>
      <c r="P710" s="908"/>
      <c r="Q710" s="908"/>
      <c r="R710" s="411" t="s">
        <v>2433</v>
      </c>
      <c r="S710" s="354"/>
      <c r="T710" s="414"/>
      <c r="U710" s="415" t="s">
        <v>2358</v>
      </c>
      <c r="X710" s="416">
        <v>0.00944</v>
      </c>
      <c r="Y710" s="416">
        <f>$X$710*$K$710</f>
        <v>0.42819840000000003</v>
      </c>
      <c r="Z710" s="416">
        <v>0</v>
      </c>
      <c r="AA710" s="417">
        <f>$Z$710*$K$710</f>
        <v>0</v>
      </c>
      <c r="AR710" s="360" t="s">
        <v>2434</v>
      </c>
      <c r="AT710" s="360" t="s">
        <v>2429</v>
      </c>
      <c r="AU710" s="360" t="s">
        <v>2451</v>
      </c>
      <c r="AY710" s="353" t="s">
        <v>2428</v>
      </c>
      <c r="BE710" s="418">
        <f>IF($U$710="základní",$N$710,0)</f>
        <v>0</v>
      </c>
      <c r="BF710" s="418">
        <f>IF($U$710="snížená",$N$710,0)</f>
        <v>0</v>
      </c>
      <c r="BG710" s="418">
        <f>IF($U$710="zákl. přenesená",$N$710,0)</f>
        <v>0</v>
      </c>
      <c r="BH710" s="418">
        <f>IF($U$710="sníž. přenesená",$N$710,0)</f>
        <v>0</v>
      </c>
      <c r="BI710" s="418">
        <f>IF($U$710="nulová",$N$710,0)</f>
        <v>0</v>
      </c>
      <c r="BJ710" s="360" t="s">
        <v>2426</v>
      </c>
      <c r="BK710" s="418">
        <f>ROUND($L$710*$K$710,2)</f>
        <v>0</v>
      </c>
      <c r="BL710" s="360" t="s">
        <v>2434</v>
      </c>
      <c r="BM710" s="360" t="s">
        <v>3539</v>
      </c>
    </row>
    <row r="711" spans="2:47" s="353" customFormat="1" ht="16.5" customHeight="1">
      <c r="B711" s="354"/>
      <c r="F711" s="912" t="s">
        <v>1284</v>
      </c>
      <c r="G711" s="873"/>
      <c r="H711" s="873"/>
      <c r="I711" s="873"/>
      <c r="J711" s="873"/>
      <c r="K711" s="873"/>
      <c r="L711" s="873"/>
      <c r="M711" s="873"/>
      <c r="N711" s="873"/>
      <c r="O711" s="873"/>
      <c r="P711" s="873"/>
      <c r="Q711" s="873"/>
      <c r="R711" s="873"/>
      <c r="S711" s="354"/>
      <c r="T711" s="419"/>
      <c r="AA711" s="420"/>
      <c r="AT711" s="353" t="s">
        <v>2437</v>
      </c>
      <c r="AU711" s="353" t="s">
        <v>2451</v>
      </c>
    </row>
    <row r="712" spans="2:51" s="353" customFormat="1" ht="15.75" customHeight="1">
      <c r="B712" s="421"/>
      <c r="E712" s="422"/>
      <c r="F712" s="899" t="s">
        <v>3540</v>
      </c>
      <c r="G712" s="900"/>
      <c r="H712" s="900"/>
      <c r="I712" s="900"/>
      <c r="K712" s="424">
        <v>45.36</v>
      </c>
      <c r="S712" s="421"/>
      <c r="T712" s="425"/>
      <c r="AA712" s="426"/>
      <c r="AT712" s="422" t="s">
        <v>2439</v>
      </c>
      <c r="AU712" s="422" t="s">
        <v>2451</v>
      </c>
      <c r="AV712" s="422" t="s">
        <v>2336</v>
      </c>
      <c r="AW712" s="422" t="s">
        <v>2371</v>
      </c>
      <c r="AX712" s="422" t="s">
        <v>2426</v>
      </c>
      <c r="AY712" s="422" t="s">
        <v>2428</v>
      </c>
    </row>
    <row r="713" spans="2:65" s="353" customFormat="1" ht="27" customHeight="1">
      <c r="B713" s="354"/>
      <c r="C713" s="437" t="s">
        <v>3541</v>
      </c>
      <c r="D713" s="437" t="s">
        <v>2462</v>
      </c>
      <c r="E713" s="438" t="s">
        <v>1533</v>
      </c>
      <c r="F713" s="915" t="s">
        <v>3542</v>
      </c>
      <c r="G713" s="914"/>
      <c r="H713" s="914"/>
      <c r="I713" s="914"/>
      <c r="J713" s="439" t="s">
        <v>3779</v>
      </c>
      <c r="K713" s="440">
        <v>49.896</v>
      </c>
      <c r="L713" s="913">
        <v>0</v>
      </c>
      <c r="M713" s="914"/>
      <c r="N713" s="913">
        <f>ROUND($L$713*$K$713,2)</f>
        <v>0</v>
      </c>
      <c r="O713" s="908"/>
      <c r="P713" s="908"/>
      <c r="Q713" s="908"/>
      <c r="R713" s="411" t="s">
        <v>2433</v>
      </c>
      <c r="S713" s="354"/>
      <c r="T713" s="414"/>
      <c r="U713" s="415" t="s">
        <v>2358</v>
      </c>
      <c r="X713" s="416">
        <v>0.0165</v>
      </c>
      <c r="Y713" s="416">
        <f>$X$713*$K$713</f>
        <v>0.823284</v>
      </c>
      <c r="Z713" s="416">
        <v>0</v>
      </c>
      <c r="AA713" s="417">
        <f>$Z$713*$K$713</f>
        <v>0</v>
      </c>
      <c r="AR713" s="360" t="s">
        <v>2465</v>
      </c>
      <c r="AT713" s="360" t="s">
        <v>2462</v>
      </c>
      <c r="AU713" s="360" t="s">
        <v>2451</v>
      </c>
      <c r="AY713" s="353" t="s">
        <v>2428</v>
      </c>
      <c r="BE713" s="418">
        <f>IF($U$713="základní",$N$713,0)</f>
        <v>0</v>
      </c>
      <c r="BF713" s="418">
        <f>IF($U$713="snížená",$N$713,0)</f>
        <v>0</v>
      </c>
      <c r="BG713" s="418">
        <f>IF($U$713="zákl. přenesená",$N$713,0)</f>
        <v>0</v>
      </c>
      <c r="BH713" s="418">
        <f>IF($U$713="sníž. přenesená",$N$713,0)</f>
        <v>0</v>
      </c>
      <c r="BI713" s="418">
        <f>IF($U$713="nulová",$N$713,0)</f>
        <v>0</v>
      </c>
      <c r="BJ713" s="360" t="s">
        <v>2426</v>
      </c>
      <c r="BK713" s="418">
        <f>ROUND($L$713*$K$713,2)</f>
        <v>0</v>
      </c>
      <c r="BL713" s="360" t="s">
        <v>2434</v>
      </c>
      <c r="BM713" s="360" t="s">
        <v>3543</v>
      </c>
    </row>
    <row r="714" spans="2:47" s="353" customFormat="1" ht="27" customHeight="1">
      <c r="B714" s="354"/>
      <c r="F714" s="912" t="s">
        <v>3544</v>
      </c>
      <c r="G714" s="873"/>
      <c r="H714" s="873"/>
      <c r="I714" s="873"/>
      <c r="J714" s="873"/>
      <c r="K714" s="873"/>
      <c r="L714" s="873"/>
      <c r="M714" s="873"/>
      <c r="N714" s="873"/>
      <c r="O714" s="873"/>
      <c r="P714" s="873"/>
      <c r="Q714" s="873"/>
      <c r="R714" s="873"/>
      <c r="S714" s="354"/>
      <c r="T714" s="419"/>
      <c r="AA714" s="420"/>
      <c r="AT714" s="353" t="s">
        <v>2437</v>
      </c>
      <c r="AU714" s="353" t="s">
        <v>2451</v>
      </c>
    </row>
    <row r="715" spans="2:51" s="353" customFormat="1" ht="15.75" customHeight="1">
      <c r="B715" s="421"/>
      <c r="E715" s="422"/>
      <c r="F715" s="899" t="s">
        <v>3545</v>
      </c>
      <c r="G715" s="900"/>
      <c r="H715" s="900"/>
      <c r="I715" s="900"/>
      <c r="K715" s="424">
        <v>49.896</v>
      </c>
      <c r="S715" s="421"/>
      <c r="T715" s="425"/>
      <c r="AA715" s="426"/>
      <c r="AT715" s="422" t="s">
        <v>2439</v>
      </c>
      <c r="AU715" s="422" t="s">
        <v>2451</v>
      </c>
      <c r="AV715" s="422" t="s">
        <v>2336</v>
      </c>
      <c r="AW715" s="422" t="s">
        <v>2371</v>
      </c>
      <c r="AX715" s="422" t="s">
        <v>2427</v>
      </c>
      <c r="AY715" s="422" t="s">
        <v>2428</v>
      </c>
    </row>
    <row r="716" spans="2:65" s="353" customFormat="1" ht="27" customHeight="1">
      <c r="B716" s="354"/>
      <c r="C716" s="409" t="s">
        <v>3546</v>
      </c>
      <c r="D716" s="409" t="s">
        <v>2429</v>
      </c>
      <c r="E716" s="410" t="s">
        <v>3040</v>
      </c>
      <c r="F716" s="907" t="s">
        <v>3041</v>
      </c>
      <c r="G716" s="908"/>
      <c r="H716" s="908"/>
      <c r="I716" s="908"/>
      <c r="J716" s="412" t="s">
        <v>3779</v>
      </c>
      <c r="K716" s="413">
        <v>45.36</v>
      </c>
      <c r="L716" s="909">
        <v>0</v>
      </c>
      <c r="M716" s="908"/>
      <c r="N716" s="909">
        <f>ROUND($L$716*$K$716,2)</f>
        <v>0</v>
      </c>
      <c r="O716" s="908"/>
      <c r="P716" s="908"/>
      <c r="Q716" s="908"/>
      <c r="R716" s="411" t="s">
        <v>2433</v>
      </c>
      <c r="S716" s="354"/>
      <c r="T716" s="414"/>
      <c r="U716" s="415" t="s">
        <v>2358</v>
      </c>
      <c r="X716" s="416">
        <v>0.0014</v>
      </c>
      <c r="Y716" s="416">
        <f>$X$716*$K$716</f>
        <v>0.063504</v>
      </c>
      <c r="Z716" s="416">
        <v>0</v>
      </c>
      <c r="AA716" s="417">
        <f>$Z$716*$K$716</f>
        <v>0</v>
      </c>
      <c r="AR716" s="360" t="s">
        <v>2434</v>
      </c>
      <c r="AT716" s="360" t="s">
        <v>2429</v>
      </c>
      <c r="AU716" s="360" t="s">
        <v>2451</v>
      </c>
      <c r="AY716" s="353" t="s">
        <v>2428</v>
      </c>
      <c r="BE716" s="418">
        <f>IF($U$716="základní",$N$716,0)</f>
        <v>0</v>
      </c>
      <c r="BF716" s="418">
        <f>IF($U$716="snížená",$N$716,0)</f>
        <v>0</v>
      </c>
      <c r="BG716" s="418">
        <f>IF($U$716="zákl. přenesená",$N$716,0)</f>
        <v>0</v>
      </c>
      <c r="BH716" s="418">
        <f>IF($U$716="sníž. přenesená",$N$716,0)</f>
        <v>0</v>
      </c>
      <c r="BI716" s="418">
        <f>IF($U$716="nulová",$N$716,0)</f>
        <v>0</v>
      </c>
      <c r="BJ716" s="360" t="s">
        <v>2426</v>
      </c>
      <c r="BK716" s="418">
        <f>ROUND($L$716*$K$716,2)</f>
        <v>0</v>
      </c>
      <c r="BL716" s="360" t="s">
        <v>2434</v>
      </c>
      <c r="BM716" s="360" t="s">
        <v>3547</v>
      </c>
    </row>
    <row r="717" spans="2:47" s="353" customFormat="1" ht="16.5" customHeight="1">
      <c r="B717" s="354"/>
      <c r="F717" s="912" t="s">
        <v>3043</v>
      </c>
      <c r="G717" s="873"/>
      <c r="H717" s="873"/>
      <c r="I717" s="873"/>
      <c r="J717" s="873"/>
      <c r="K717" s="873"/>
      <c r="L717" s="873"/>
      <c r="M717" s="873"/>
      <c r="N717" s="873"/>
      <c r="O717" s="873"/>
      <c r="P717" s="873"/>
      <c r="Q717" s="873"/>
      <c r="R717" s="873"/>
      <c r="S717" s="354"/>
      <c r="T717" s="419"/>
      <c r="AA717" s="420"/>
      <c r="AT717" s="353" t="s">
        <v>2437</v>
      </c>
      <c r="AU717" s="353" t="s">
        <v>2451</v>
      </c>
    </row>
    <row r="718" spans="2:63" s="401" customFormat="1" ht="23.25" customHeight="1">
      <c r="B718" s="400"/>
      <c r="D718" s="408" t="s">
        <v>2385</v>
      </c>
      <c r="N718" s="911">
        <f>$BK$718</f>
        <v>0</v>
      </c>
      <c r="O718" s="904"/>
      <c r="P718" s="904"/>
      <c r="Q718" s="904"/>
      <c r="S718" s="400"/>
      <c r="T718" s="404"/>
      <c r="W718" s="405">
        <f>SUM($W$719:$W$813)</f>
        <v>0</v>
      </c>
      <c r="Y718" s="405">
        <f>SUM($Y$719:$Y$813)</f>
        <v>126.7619827</v>
      </c>
      <c r="AA718" s="406">
        <f>SUM($AA$719:$AA$813)</f>
        <v>90.35950000000001</v>
      </c>
      <c r="AR718" s="403" t="s">
        <v>2426</v>
      </c>
      <c r="AT718" s="403" t="s">
        <v>2425</v>
      </c>
      <c r="AU718" s="403" t="s">
        <v>2336</v>
      </c>
      <c r="AY718" s="403" t="s">
        <v>2428</v>
      </c>
      <c r="BK718" s="407">
        <f>SUM($BK$719:$BK$813)</f>
        <v>0</v>
      </c>
    </row>
    <row r="719" spans="2:65" s="353" customFormat="1" ht="27" customHeight="1">
      <c r="B719" s="354"/>
      <c r="C719" s="409" t="s">
        <v>3548</v>
      </c>
      <c r="D719" s="409" t="s">
        <v>2429</v>
      </c>
      <c r="E719" s="410" t="s">
        <v>3549</v>
      </c>
      <c r="F719" s="907" t="s">
        <v>3550</v>
      </c>
      <c r="G719" s="908"/>
      <c r="H719" s="908"/>
      <c r="I719" s="908"/>
      <c r="J719" s="412" t="s">
        <v>3779</v>
      </c>
      <c r="K719" s="413">
        <v>883.276</v>
      </c>
      <c r="L719" s="909">
        <v>0</v>
      </c>
      <c r="M719" s="908"/>
      <c r="N719" s="909">
        <f>ROUND($L$719*$K$719,2)</f>
        <v>0</v>
      </c>
      <c r="O719" s="908"/>
      <c r="P719" s="908"/>
      <c r="Q719" s="908"/>
      <c r="R719" s="411" t="s">
        <v>2433</v>
      </c>
      <c r="S719" s="354"/>
      <c r="T719" s="414"/>
      <c r="U719" s="415" t="s">
        <v>2358</v>
      </c>
      <c r="X719" s="416">
        <v>0</v>
      </c>
      <c r="Y719" s="416">
        <f>$X$719*$K$719</f>
        <v>0</v>
      </c>
      <c r="Z719" s="416">
        <v>0</v>
      </c>
      <c r="AA719" s="417">
        <f>$Z$719*$K$719</f>
        <v>0</v>
      </c>
      <c r="AR719" s="360" t="s">
        <v>2749</v>
      </c>
      <c r="AT719" s="360" t="s">
        <v>2429</v>
      </c>
      <c r="AU719" s="360" t="s">
        <v>2451</v>
      </c>
      <c r="AY719" s="353" t="s">
        <v>2428</v>
      </c>
      <c r="BE719" s="418">
        <f>IF($U$719="základní",$N$719,0)</f>
        <v>0</v>
      </c>
      <c r="BF719" s="418">
        <f>IF($U$719="snížená",$N$719,0)</f>
        <v>0</v>
      </c>
      <c r="BG719" s="418">
        <f>IF($U$719="zákl. přenesená",$N$719,0)</f>
        <v>0</v>
      </c>
      <c r="BH719" s="418">
        <f>IF($U$719="sníž. přenesená",$N$719,0)</f>
        <v>0</v>
      </c>
      <c r="BI719" s="418">
        <f>IF($U$719="nulová",$N$719,0)</f>
        <v>0</v>
      </c>
      <c r="BJ719" s="360" t="s">
        <v>2426</v>
      </c>
      <c r="BK719" s="418">
        <f>ROUND($L$719*$K$719,2)</f>
        <v>0</v>
      </c>
      <c r="BL719" s="360" t="s">
        <v>2749</v>
      </c>
      <c r="BM719" s="360" t="s">
        <v>3551</v>
      </c>
    </row>
    <row r="720" spans="2:47" s="353" customFormat="1" ht="16.5" customHeight="1">
      <c r="B720" s="354"/>
      <c r="F720" s="912" t="s">
        <v>3552</v>
      </c>
      <c r="G720" s="873"/>
      <c r="H720" s="873"/>
      <c r="I720" s="873"/>
      <c r="J720" s="873"/>
      <c r="K720" s="873"/>
      <c r="L720" s="873"/>
      <c r="M720" s="873"/>
      <c r="N720" s="873"/>
      <c r="O720" s="873"/>
      <c r="P720" s="873"/>
      <c r="Q720" s="873"/>
      <c r="R720" s="873"/>
      <c r="S720" s="354"/>
      <c r="T720" s="419"/>
      <c r="AA720" s="420"/>
      <c r="AT720" s="353" t="s">
        <v>2437</v>
      </c>
      <c r="AU720" s="353" t="s">
        <v>2451</v>
      </c>
    </row>
    <row r="721" spans="2:51" s="353" customFormat="1" ht="15.75" customHeight="1">
      <c r="B721" s="427"/>
      <c r="E721" s="428"/>
      <c r="F721" s="905" t="s">
        <v>3553</v>
      </c>
      <c r="G721" s="906"/>
      <c r="H721" s="906"/>
      <c r="I721" s="906"/>
      <c r="K721" s="428"/>
      <c r="S721" s="427"/>
      <c r="T721" s="430"/>
      <c r="AA721" s="431"/>
      <c r="AT721" s="428" t="s">
        <v>2439</v>
      </c>
      <c r="AU721" s="428" t="s">
        <v>2451</v>
      </c>
      <c r="AV721" s="428" t="s">
        <v>2426</v>
      </c>
      <c r="AW721" s="428" t="s">
        <v>2371</v>
      </c>
      <c r="AX721" s="428" t="s">
        <v>2427</v>
      </c>
      <c r="AY721" s="428" t="s">
        <v>2428</v>
      </c>
    </row>
    <row r="722" spans="2:51" s="353" customFormat="1" ht="15.75" customHeight="1">
      <c r="B722" s="421"/>
      <c r="E722" s="422"/>
      <c r="F722" s="899" t="s">
        <v>3554</v>
      </c>
      <c r="G722" s="900"/>
      <c r="H722" s="900"/>
      <c r="I722" s="900"/>
      <c r="K722" s="424">
        <v>50.8</v>
      </c>
      <c r="S722" s="421"/>
      <c r="T722" s="425"/>
      <c r="AA722" s="426"/>
      <c r="AT722" s="422" t="s">
        <v>2439</v>
      </c>
      <c r="AU722" s="422" t="s">
        <v>2451</v>
      </c>
      <c r="AV722" s="422" t="s">
        <v>2336</v>
      </c>
      <c r="AW722" s="422" t="s">
        <v>2371</v>
      </c>
      <c r="AX722" s="422" t="s">
        <v>2427</v>
      </c>
      <c r="AY722" s="422" t="s">
        <v>2428</v>
      </c>
    </row>
    <row r="723" spans="2:51" s="353" customFormat="1" ht="15.75" customHeight="1">
      <c r="B723" s="421"/>
      <c r="E723" s="422"/>
      <c r="F723" s="899" t="s">
        <v>3555</v>
      </c>
      <c r="G723" s="900"/>
      <c r="H723" s="900"/>
      <c r="I723" s="900"/>
      <c r="K723" s="424">
        <v>38.467</v>
      </c>
      <c r="S723" s="421"/>
      <c r="T723" s="425"/>
      <c r="AA723" s="426"/>
      <c r="AT723" s="422" t="s">
        <v>2439</v>
      </c>
      <c r="AU723" s="422" t="s">
        <v>2451</v>
      </c>
      <c r="AV723" s="422" t="s">
        <v>2336</v>
      </c>
      <c r="AW723" s="422" t="s">
        <v>2371</v>
      </c>
      <c r="AX723" s="422" t="s">
        <v>2427</v>
      </c>
      <c r="AY723" s="422" t="s">
        <v>2428</v>
      </c>
    </row>
    <row r="724" spans="2:51" s="353" customFormat="1" ht="15.75" customHeight="1">
      <c r="B724" s="421"/>
      <c r="E724" s="422"/>
      <c r="F724" s="899" t="s">
        <v>3556</v>
      </c>
      <c r="G724" s="900"/>
      <c r="H724" s="900"/>
      <c r="I724" s="900"/>
      <c r="K724" s="424">
        <v>471.368</v>
      </c>
      <c r="S724" s="421"/>
      <c r="T724" s="425"/>
      <c r="AA724" s="426"/>
      <c r="AT724" s="422" t="s">
        <v>2439</v>
      </c>
      <c r="AU724" s="422" t="s">
        <v>2451</v>
      </c>
      <c r="AV724" s="422" t="s">
        <v>2336</v>
      </c>
      <c r="AW724" s="422" t="s">
        <v>2371</v>
      </c>
      <c r="AX724" s="422" t="s">
        <v>2427</v>
      </c>
      <c r="AY724" s="422" t="s">
        <v>2428</v>
      </c>
    </row>
    <row r="725" spans="2:51" s="353" customFormat="1" ht="15.75" customHeight="1">
      <c r="B725" s="421"/>
      <c r="E725" s="422"/>
      <c r="F725" s="899" t="s">
        <v>3557</v>
      </c>
      <c r="G725" s="900"/>
      <c r="H725" s="900"/>
      <c r="I725" s="900"/>
      <c r="K725" s="424">
        <v>-18.563</v>
      </c>
      <c r="S725" s="421"/>
      <c r="T725" s="425"/>
      <c r="AA725" s="426"/>
      <c r="AT725" s="422" t="s">
        <v>2439</v>
      </c>
      <c r="AU725" s="422" t="s">
        <v>2451</v>
      </c>
      <c r="AV725" s="422" t="s">
        <v>2336</v>
      </c>
      <c r="AW725" s="422" t="s">
        <v>2371</v>
      </c>
      <c r="AX725" s="422" t="s">
        <v>2427</v>
      </c>
      <c r="AY725" s="422" t="s">
        <v>2428</v>
      </c>
    </row>
    <row r="726" spans="2:51" s="353" customFormat="1" ht="15.75" customHeight="1">
      <c r="B726" s="421"/>
      <c r="E726" s="422"/>
      <c r="F726" s="899" t="s">
        <v>3558</v>
      </c>
      <c r="G726" s="900"/>
      <c r="H726" s="900"/>
      <c r="I726" s="900"/>
      <c r="K726" s="424">
        <v>378.942</v>
      </c>
      <c r="S726" s="421"/>
      <c r="T726" s="425"/>
      <c r="AA726" s="426"/>
      <c r="AT726" s="422" t="s">
        <v>2439</v>
      </c>
      <c r="AU726" s="422" t="s">
        <v>2451</v>
      </c>
      <c r="AV726" s="422" t="s">
        <v>2336</v>
      </c>
      <c r="AW726" s="422" t="s">
        <v>2371</v>
      </c>
      <c r="AX726" s="422" t="s">
        <v>2427</v>
      </c>
      <c r="AY726" s="422" t="s">
        <v>2428</v>
      </c>
    </row>
    <row r="727" spans="2:51" s="353" customFormat="1" ht="15.75" customHeight="1">
      <c r="B727" s="421"/>
      <c r="E727" s="422"/>
      <c r="F727" s="899" t="s">
        <v>3559</v>
      </c>
      <c r="G727" s="900"/>
      <c r="H727" s="900"/>
      <c r="I727" s="900"/>
      <c r="K727" s="424">
        <v>-37.738</v>
      </c>
      <c r="S727" s="421"/>
      <c r="T727" s="425"/>
      <c r="AA727" s="426"/>
      <c r="AT727" s="422" t="s">
        <v>2439</v>
      </c>
      <c r="AU727" s="422" t="s">
        <v>2451</v>
      </c>
      <c r="AV727" s="422" t="s">
        <v>2336</v>
      </c>
      <c r="AW727" s="422" t="s">
        <v>2371</v>
      </c>
      <c r="AX727" s="422" t="s">
        <v>2427</v>
      </c>
      <c r="AY727" s="422" t="s">
        <v>2428</v>
      </c>
    </row>
    <row r="728" spans="2:51" s="353" customFormat="1" ht="15.75" customHeight="1">
      <c r="B728" s="432"/>
      <c r="E728" s="433"/>
      <c r="F728" s="901" t="s">
        <v>2450</v>
      </c>
      <c r="G728" s="902"/>
      <c r="H728" s="902"/>
      <c r="I728" s="902"/>
      <c r="K728" s="434">
        <v>883.276</v>
      </c>
      <c r="S728" s="432"/>
      <c r="T728" s="435"/>
      <c r="AA728" s="436"/>
      <c r="AT728" s="433" t="s">
        <v>2439</v>
      </c>
      <c r="AU728" s="433" t="s">
        <v>2451</v>
      </c>
      <c r="AV728" s="433" t="s">
        <v>2434</v>
      </c>
      <c r="AW728" s="433" t="s">
        <v>2371</v>
      </c>
      <c r="AX728" s="433" t="s">
        <v>2426</v>
      </c>
      <c r="AY728" s="433" t="s">
        <v>2428</v>
      </c>
    </row>
    <row r="729" spans="2:65" s="353" customFormat="1" ht="15.75" customHeight="1">
      <c r="B729" s="354"/>
      <c r="C729" s="437" t="s">
        <v>3560</v>
      </c>
      <c r="D729" s="437" t="s">
        <v>2462</v>
      </c>
      <c r="E729" s="438" t="s">
        <v>3561</v>
      </c>
      <c r="F729" s="915" t="s">
        <v>3562</v>
      </c>
      <c r="G729" s="914"/>
      <c r="H729" s="914"/>
      <c r="I729" s="914"/>
      <c r="J729" s="439" t="s">
        <v>2722</v>
      </c>
      <c r="K729" s="440">
        <v>97.16</v>
      </c>
      <c r="L729" s="913">
        <v>0</v>
      </c>
      <c r="M729" s="914"/>
      <c r="N729" s="913">
        <f>ROUND($L$729*$K$729,2)</f>
        <v>0</v>
      </c>
      <c r="O729" s="908"/>
      <c r="P729" s="908"/>
      <c r="Q729" s="908"/>
      <c r="R729" s="411" t="s">
        <v>2433</v>
      </c>
      <c r="S729" s="354"/>
      <c r="T729" s="414"/>
      <c r="U729" s="415" t="s">
        <v>2358</v>
      </c>
      <c r="X729" s="416">
        <v>1</v>
      </c>
      <c r="Y729" s="416">
        <f>$X$729*$K$729</f>
        <v>97.16</v>
      </c>
      <c r="Z729" s="416">
        <v>0</v>
      </c>
      <c r="AA729" s="417">
        <f>$Z$729*$K$729</f>
        <v>0</v>
      </c>
      <c r="AR729" s="360" t="s">
        <v>2843</v>
      </c>
      <c r="AT729" s="360" t="s">
        <v>2462</v>
      </c>
      <c r="AU729" s="360" t="s">
        <v>2451</v>
      </c>
      <c r="AY729" s="353" t="s">
        <v>2428</v>
      </c>
      <c r="BE729" s="418">
        <f>IF($U$729="základní",$N$729,0)</f>
        <v>0</v>
      </c>
      <c r="BF729" s="418">
        <f>IF($U$729="snížená",$N$729,0)</f>
        <v>0</v>
      </c>
      <c r="BG729" s="418">
        <f>IF($U$729="zákl. přenesená",$N$729,0)</f>
        <v>0</v>
      </c>
      <c r="BH729" s="418">
        <f>IF($U$729="sníž. přenesená",$N$729,0)</f>
        <v>0</v>
      </c>
      <c r="BI729" s="418">
        <f>IF($U$729="nulová",$N$729,0)</f>
        <v>0</v>
      </c>
      <c r="BJ729" s="360" t="s">
        <v>2426</v>
      </c>
      <c r="BK729" s="418">
        <f>ROUND($L$729*$K$729,2)</f>
        <v>0</v>
      </c>
      <c r="BL729" s="360" t="s">
        <v>2749</v>
      </c>
      <c r="BM729" s="360" t="s">
        <v>3563</v>
      </c>
    </row>
    <row r="730" spans="2:51" s="353" customFormat="1" ht="15.75" customHeight="1">
      <c r="B730" s="421"/>
      <c r="E730" s="423"/>
      <c r="F730" s="899" t="s">
        <v>3564</v>
      </c>
      <c r="G730" s="900"/>
      <c r="H730" s="900"/>
      <c r="I730" s="900"/>
      <c r="K730" s="424">
        <v>97.16</v>
      </c>
      <c r="S730" s="421"/>
      <c r="T730" s="425"/>
      <c r="AA730" s="426"/>
      <c r="AT730" s="422" t="s">
        <v>2439</v>
      </c>
      <c r="AU730" s="422" t="s">
        <v>2451</v>
      </c>
      <c r="AV730" s="422" t="s">
        <v>2336</v>
      </c>
      <c r="AW730" s="422" t="s">
        <v>2371</v>
      </c>
      <c r="AX730" s="422" t="s">
        <v>2426</v>
      </c>
      <c r="AY730" s="422" t="s">
        <v>2428</v>
      </c>
    </row>
    <row r="731" spans="2:65" s="353" customFormat="1" ht="27" customHeight="1">
      <c r="B731" s="354"/>
      <c r="C731" s="409" t="s">
        <v>3565</v>
      </c>
      <c r="D731" s="409" t="s">
        <v>2429</v>
      </c>
      <c r="E731" s="410" t="s">
        <v>3566</v>
      </c>
      <c r="F731" s="907" t="s">
        <v>3567</v>
      </c>
      <c r="G731" s="908"/>
      <c r="H731" s="908"/>
      <c r="I731" s="908"/>
      <c r="J731" s="412" t="s">
        <v>3779</v>
      </c>
      <c r="K731" s="413">
        <v>1321.005</v>
      </c>
      <c r="L731" s="909">
        <v>0</v>
      </c>
      <c r="M731" s="908"/>
      <c r="N731" s="909">
        <f>ROUND($L$731*$K$731,2)</f>
        <v>0</v>
      </c>
      <c r="O731" s="908"/>
      <c r="P731" s="908"/>
      <c r="Q731" s="908"/>
      <c r="R731" s="411" t="s">
        <v>2433</v>
      </c>
      <c r="S731" s="354"/>
      <c r="T731" s="414"/>
      <c r="U731" s="415" t="s">
        <v>2358</v>
      </c>
      <c r="X731" s="416">
        <v>0.00088</v>
      </c>
      <c r="Y731" s="416">
        <f>$X$731*$K$731</f>
        <v>1.1624844</v>
      </c>
      <c r="Z731" s="416">
        <v>0</v>
      </c>
      <c r="AA731" s="417">
        <f>$Z$731*$K$731</f>
        <v>0</v>
      </c>
      <c r="AR731" s="360" t="s">
        <v>2749</v>
      </c>
      <c r="AT731" s="360" t="s">
        <v>2429</v>
      </c>
      <c r="AU731" s="360" t="s">
        <v>2451</v>
      </c>
      <c r="AY731" s="353" t="s">
        <v>2428</v>
      </c>
      <c r="BE731" s="418">
        <f>IF($U$731="základní",$N$731,0)</f>
        <v>0</v>
      </c>
      <c r="BF731" s="418">
        <f>IF($U$731="snížená",$N$731,0)</f>
        <v>0</v>
      </c>
      <c r="BG731" s="418">
        <f>IF($U$731="zákl. přenesená",$N$731,0)</f>
        <v>0</v>
      </c>
      <c r="BH731" s="418">
        <f>IF($U$731="sníž. přenesená",$N$731,0)</f>
        <v>0</v>
      </c>
      <c r="BI731" s="418">
        <f>IF($U$731="nulová",$N$731,0)</f>
        <v>0</v>
      </c>
      <c r="BJ731" s="360" t="s">
        <v>2426</v>
      </c>
      <c r="BK731" s="418">
        <f>ROUND($L$731*$K$731,2)</f>
        <v>0</v>
      </c>
      <c r="BL731" s="360" t="s">
        <v>2749</v>
      </c>
      <c r="BM731" s="360" t="s">
        <v>3568</v>
      </c>
    </row>
    <row r="732" spans="2:47" s="353" customFormat="1" ht="16.5" customHeight="1">
      <c r="B732" s="354"/>
      <c r="F732" s="912" t="s">
        <v>3569</v>
      </c>
      <c r="G732" s="873"/>
      <c r="H732" s="873"/>
      <c r="I732" s="873"/>
      <c r="J732" s="873"/>
      <c r="K732" s="873"/>
      <c r="L732" s="873"/>
      <c r="M732" s="873"/>
      <c r="N732" s="873"/>
      <c r="O732" s="873"/>
      <c r="P732" s="873"/>
      <c r="Q732" s="873"/>
      <c r="R732" s="873"/>
      <c r="S732" s="354"/>
      <c r="T732" s="419"/>
      <c r="AA732" s="420"/>
      <c r="AT732" s="353" t="s">
        <v>2437</v>
      </c>
      <c r="AU732" s="353" t="s">
        <v>2451</v>
      </c>
    </row>
    <row r="733" spans="2:51" s="353" customFormat="1" ht="15.75" customHeight="1">
      <c r="B733" s="427"/>
      <c r="E733" s="428"/>
      <c r="F733" s="905" t="s">
        <v>3553</v>
      </c>
      <c r="G733" s="906"/>
      <c r="H733" s="906"/>
      <c r="I733" s="906"/>
      <c r="K733" s="428"/>
      <c r="S733" s="427"/>
      <c r="T733" s="430"/>
      <c r="AA733" s="431"/>
      <c r="AT733" s="428" t="s">
        <v>2439</v>
      </c>
      <c r="AU733" s="428" t="s">
        <v>2451</v>
      </c>
      <c r="AV733" s="428" t="s">
        <v>2426</v>
      </c>
      <c r="AW733" s="428" t="s">
        <v>2371</v>
      </c>
      <c r="AX733" s="428" t="s">
        <v>2427</v>
      </c>
      <c r="AY733" s="428" t="s">
        <v>2428</v>
      </c>
    </row>
    <row r="734" spans="2:51" s="353" customFormat="1" ht="15.75" customHeight="1">
      <c r="B734" s="421"/>
      <c r="E734" s="422"/>
      <c r="F734" s="899" t="s">
        <v>3570</v>
      </c>
      <c r="G734" s="900"/>
      <c r="H734" s="900"/>
      <c r="I734" s="900"/>
      <c r="K734" s="424">
        <v>52.406</v>
      </c>
      <c r="S734" s="421"/>
      <c r="T734" s="425"/>
      <c r="AA734" s="426"/>
      <c r="AT734" s="422" t="s">
        <v>2439</v>
      </c>
      <c r="AU734" s="422" t="s">
        <v>2451</v>
      </c>
      <c r="AV734" s="422" t="s">
        <v>2336</v>
      </c>
      <c r="AW734" s="422" t="s">
        <v>2371</v>
      </c>
      <c r="AX734" s="422" t="s">
        <v>2427</v>
      </c>
      <c r="AY734" s="422" t="s">
        <v>2428</v>
      </c>
    </row>
    <row r="735" spans="2:51" s="353" customFormat="1" ht="15.75" customHeight="1">
      <c r="B735" s="421"/>
      <c r="E735" s="422"/>
      <c r="F735" s="899" t="s">
        <v>3571</v>
      </c>
      <c r="G735" s="900"/>
      <c r="H735" s="900"/>
      <c r="I735" s="900"/>
      <c r="K735" s="424">
        <v>44.328</v>
      </c>
      <c r="S735" s="421"/>
      <c r="T735" s="425"/>
      <c r="AA735" s="426"/>
      <c r="AT735" s="422" t="s">
        <v>2439</v>
      </c>
      <c r="AU735" s="422" t="s">
        <v>2451</v>
      </c>
      <c r="AV735" s="422" t="s">
        <v>2336</v>
      </c>
      <c r="AW735" s="422" t="s">
        <v>2371</v>
      </c>
      <c r="AX735" s="422" t="s">
        <v>2427</v>
      </c>
      <c r="AY735" s="422" t="s">
        <v>2428</v>
      </c>
    </row>
    <row r="736" spans="2:51" s="353" customFormat="1" ht="15.75" customHeight="1">
      <c r="B736" s="421"/>
      <c r="E736" s="422"/>
      <c r="F736" s="899" t="s">
        <v>3572</v>
      </c>
      <c r="G736" s="900"/>
      <c r="H736" s="900"/>
      <c r="I736" s="900"/>
      <c r="K736" s="424">
        <v>476.157</v>
      </c>
      <c r="S736" s="421"/>
      <c r="T736" s="425"/>
      <c r="AA736" s="426"/>
      <c r="AT736" s="422" t="s">
        <v>2439</v>
      </c>
      <c r="AU736" s="422" t="s">
        <v>2451</v>
      </c>
      <c r="AV736" s="422" t="s">
        <v>2336</v>
      </c>
      <c r="AW736" s="422" t="s">
        <v>2371</v>
      </c>
      <c r="AX736" s="422" t="s">
        <v>2427</v>
      </c>
      <c r="AY736" s="422" t="s">
        <v>2428</v>
      </c>
    </row>
    <row r="737" spans="2:51" s="353" customFormat="1" ht="15.75" customHeight="1">
      <c r="B737" s="421"/>
      <c r="E737" s="422"/>
      <c r="F737" s="899" t="s">
        <v>3557</v>
      </c>
      <c r="G737" s="900"/>
      <c r="H737" s="900"/>
      <c r="I737" s="900"/>
      <c r="K737" s="424">
        <v>-18.563</v>
      </c>
      <c r="S737" s="421"/>
      <c r="T737" s="425"/>
      <c r="AA737" s="426"/>
      <c r="AT737" s="422" t="s">
        <v>2439</v>
      </c>
      <c r="AU737" s="422" t="s">
        <v>2451</v>
      </c>
      <c r="AV737" s="422" t="s">
        <v>2336</v>
      </c>
      <c r="AW737" s="422" t="s">
        <v>2371</v>
      </c>
      <c r="AX737" s="422" t="s">
        <v>2427</v>
      </c>
      <c r="AY737" s="422" t="s">
        <v>2428</v>
      </c>
    </row>
    <row r="738" spans="2:51" s="353" customFormat="1" ht="15.75" customHeight="1">
      <c r="B738" s="421"/>
      <c r="E738" s="422"/>
      <c r="F738" s="899" t="s">
        <v>3573</v>
      </c>
      <c r="G738" s="900"/>
      <c r="H738" s="900"/>
      <c r="I738" s="900"/>
      <c r="K738" s="424">
        <v>387.005</v>
      </c>
      <c r="S738" s="421"/>
      <c r="T738" s="425"/>
      <c r="AA738" s="426"/>
      <c r="AT738" s="422" t="s">
        <v>2439</v>
      </c>
      <c r="AU738" s="422" t="s">
        <v>2451</v>
      </c>
      <c r="AV738" s="422" t="s">
        <v>2336</v>
      </c>
      <c r="AW738" s="422" t="s">
        <v>2371</v>
      </c>
      <c r="AX738" s="422" t="s">
        <v>2427</v>
      </c>
      <c r="AY738" s="422" t="s">
        <v>2428</v>
      </c>
    </row>
    <row r="739" spans="2:51" s="353" customFormat="1" ht="15.75" customHeight="1">
      <c r="B739" s="421"/>
      <c r="E739" s="422"/>
      <c r="F739" s="899" t="s">
        <v>3559</v>
      </c>
      <c r="G739" s="900"/>
      <c r="H739" s="900"/>
      <c r="I739" s="900"/>
      <c r="K739" s="424">
        <v>-37.738</v>
      </c>
      <c r="S739" s="421"/>
      <c r="T739" s="425"/>
      <c r="AA739" s="426"/>
      <c r="AT739" s="422" t="s">
        <v>2439</v>
      </c>
      <c r="AU739" s="422" t="s">
        <v>2451</v>
      </c>
      <c r="AV739" s="422" t="s">
        <v>2336</v>
      </c>
      <c r="AW739" s="422" t="s">
        <v>2371</v>
      </c>
      <c r="AX739" s="422" t="s">
        <v>2427</v>
      </c>
      <c r="AY739" s="422" t="s">
        <v>2428</v>
      </c>
    </row>
    <row r="740" spans="2:51" s="353" customFormat="1" ht="27" customHeight="1">
      <c r="B740" s="421"/>
      <c r="E740" s="422"/>
      <c r="F740" s="899" t="s">
        <v>3574</v>
      </c>
      <c r="G740" s="900"/>
      <c r="H740" s="900"/>
      <c r="I740" s="900"/>
      <c r="K740" s="424">
        <v>208.705</v>
      </c>
      <c r="S740" s="421"/>
      <c r="T740" s="425"/>
      <c r="AA740" s="426"/>
      <c r="AT740" s="422" t="s">
        <v>2439</v>
      </c>
      <c r="AU740" s="422" t="s">
        <v>2451</v>
      </c>
      <c r="AV740" s="422" t="s">
        <v>2336</v>
      </c>
      <c r="AW740" s="422" t="s">
        <v>2371</v>
      </c>
      <c r="AX740" s="422" t="s">
        <v>2427</v>
      </c>
      <c r="AY740" s="422" t="s">
        <v>2428</v>
      </c>
    </row>
    <row r="741" spans="2:51" s="353" customFormat="1" ht="27" customHeight="1">
      <c r="B741" s="421"/>
      <c r="E741" s="422"/>
      <c r="F741" s="899" t="s">
        <v>3574</v>
      </c>
      <c r="G741" s="900"/>
      <c r="H741" s="900"/>
      <c r="I741" s="900"/>
      <c r="K741" s="424">
        <v>208.705</v>
      </c>
      <c r="S741" s="421"/>
      <c r="T741" s="425"/>
      <c r="AA741" s="426"/>
      <c r="AT741" s="422" t="s">
        <v>2439</v>
      </c>
      <c r="AU741" s="422" t="s">
        <v>2451</v>
      </c>
      <c r="AV741" s="422" t="s">
        <v>2336</v>
      </c>
      <c r="AW741" s="422" t="s">
        <v>2371</v>
      </c>
      <c r="AX741" s="422" t="s">
        <v>2427</v>
      </c>
      <c r="AY741" s="422" t="s">
        <v>2428</v>
      </c>
    </row>
    <row r="742" spans="2:51" s="353" customFormat="1" ht="15.75" customHeight="1">
      <c r="B742" s="432"/>
      <c r="E742" s="433"/>
      <c r="F742" s="901" t="s">
        <v>2450</v>
      </c>
      <c r="G742" s="902"/>
      <c r="H742" s="902"/>
      <c r="I742" s="902"/>
      <c r="K742" s="434">
        <v>1321.005</v>
      </c>
      <c r="S742" s="432"/>
      <c r="T742" s="435"/>
      <c r="AA742" s="436"/>
      <c r="AT742" s="433" t="s">
        <v>2439</v>
      </c>
      <c r="AU742" s="433" t="s">
        <v>2451</v>
      </c>
      <c r="AV742" s="433" t="s">
        <v>2434</v>
      </c>
      <c r="AW742" s="433" t="s">
        <v>2371</v>
      </c>
      <c r="AX742" s="433" t="s">
        <v>2426</v>
      </c>
      <c r="AY742" s="433" t="s">
        <v>2428</v>
      </c>
    </row>
    <row r="743" spans="2:65" s="353" customFormat="1" ht="27" customHeight="1">
      <c r="B743" s="354"/>
      <c r="C743" s="437" t="s">
        <v>3575</v>
      </c>
      <c r="D743" s="437" t="s">
        <v>2462</v>
      </c>
      <c r="E743" s="438" t="s">
        <v>3576</v>
      </c>
      <c r="F743" s="915" t="s">
        <v>3577</v>
      </c>
      <c r="G743" s="914"/>
      <c r="H743" s="914"/>
      <c r="I743" s="914"/>
      <c r="J743" s="439" t="s">
        <v>3779</v>
      </c>
      <c r="K743" s="440">
        <v>1298.026</v>
      </c>
      <c r="L743" s="913">
        <v>0</v>
      </c>
      <c r="M743" s="914"/>
      <c r="N743" s="913">
        <f>ROUND($L$743*$K$743,2)</f>
        <v>0</v>
      </c>
      <c r="O743" s="908"/>
      <c r="P743" s="908"/>
      <c r="Q743" s="908"/>
      <c r="R743" s="411" t="s">
        <v>2433</v>
      </c>
      <c r="S743" s="354"/>
      <c r="T743" s="414"/>
      <c r="U743" s="415" t="s">
        <v>2358</v>
      </c>
      <c r="X743" s="416">
        <v>0.0053</v>
      </c>
      <c r="Y743" s="416">
        <f>$X$743*$K$743</f>
        <v>6.8795378000000005</v>
      </c>
      <c r="Z743" s="416">
        <v>0</v>
      </c>
      <c r="AA743" s="417">
        <f>$Z$743*$K$743</f>
        <v>0</v>
      </c>
      <c r="AR743" s="360" t="s">
        <v>2843</v>
      </c>
      <c r="AT743" s="360" t="s">
        <v>2462</v>
      </c>
      <c r="AU743" s="360" t="s">
        <v>2451</v>
      </c>
      <c r="AY743" s="353" t="s">
        <v>2428</v>
      </c>
      <c r="BE743" s="418">
        <f>IF($U$743="základní",$N$743,0)</f>
        <v>0</v>
      </c>
      <c r="BF743" s="418">
        <f>IF($U$743="snížená",$N$743,0)</f>
        <v>0</v>
      </c>
      <c r="BG743" s="418">
        <f>IF($U$743="zákl. přenesená",$N$743,0)</f>
        <v>0</v>
      </c>
      <c r="BH743" s="418">
        <f>IF($U$743="sníž. přenesená",$N$743,0)</f>
        <v>0</v>
      </c>
      <c r="BI743" s="418">
        <f>IF($U$743="nulová",$N$743,0)</f>
        <v>0</v>
      </c>
      <c r="BJ743" s="360" t="s">
        <v>2426</v>
      </c>
      <c r="BK743" s="418">
        <f>ROUND($L$743*$K$743,2)</f>
        <v>0</v>
      </c>
      <c r="BL743" s="360" t="s">
        <v>2749</v>
      </c>
      <c r="BM743" s="360" t="s">
        <v>3578</v>
      </c>
    </row>
    <row r="744" spans="2:47" s="353" customFormat="1" ht="16.5" customHeight="1">
      <c r="B744" s="354"/>
      <c r="F744" s="912" t="s">
        <v>3579</v>
      </c>
      <c r="G744" s="873"/>
      <c r="H744" s="873"/>
      <c r="I744" s="873"/>
      <c r="J744" s="873"/>
      <c r="K744" s="873"/>
      <c r="L744" s="873"/>
      <c r="M744" s="873"/>
      <c r="N744" s="873"/>
      <c r="O744" s="873"/>
      <c r="P744" s="873"/>
      <c r="Q744" s="873"/>
      <c r="R744" s="873"/>
      <c r="S744" s="354"/>
      <c r="T744" s="419"/>
      <c r="AA744" s="420"/>
      <c r="AT744" s="353" t="s">
        <v>2437</v>
      </c>
      <c r="AU744" s="353" t="s">
        <v>2451</v>
      </c>
    </row>
    <row r="745" spans="2:51" s="353" customFormat="1" ht="15.75" customHeight="1">
      <c r="B745" s="427"/>
      <c r="E745" s="428"/>
      <c r="F745" s="905" t="s">
        <v>3553</v>
      </c>
      <c r="G745" s="906"/>
      <c r="H745" s="906"/>
      <c r="I745" s="906"/>
      <c r="K745" s="428"/>
      <c r="S745" s="427"/>
      <c r="T745" s="430"/>
      <c r="AA745" s="431"/>
      <c r="AT745" s="428" t="s">
        <v>2439</v>
      </c>
      <c r="AU745" s="428" t="s">
        <v>2451</v>
      </c>
      <c r="AV745" s="428" t="s">
        <v>2426</v>
      </c>
      <c r="AW745" s="428" t="s">
        <v>2371</v>
      </c>
      <c r="AX745" s="428" t="s">
        <v>2427</v>
      </c>
      <c r="AY745" s="428" t="s">
        <v>2428</v>
      </c>
    </row>
    <row r="746" spans="2:51" s="353" customFormat="1" ht="15.75" customHeight="1">
      <c r="B746" s="421"/>
      <c r="E746" s="422"/>
      <c r="F746" s="899" t="s">
        <v>3580</v>
      </c>
      <c r="G746" s="900"/>
      <c r="H746" s="900"/>
      <c r="I746" s="900"/>
      <c r="K746" s="424">
        <v>60.267</v>
      </c>
      <c r="S746" s="421"/>
      <c r="T746" s="425"/>
      <c r="AA746" s="426"/>
      <c r="AT746" s="422" t="s">
        <v>2439</v>
      </c>
      <c r="AU746" s="422" t="s">
        <v>2451</v>
      </c>
      <c r="AV746" s="422" t="s">
        <v>2336</v>
      </c>
      <c r="AW746" s="422" t="s">
        <v>2371</v>
      </c>
      <c r="AX746" s="422" t="s">
        <v>2427</v>
      </c>
      <c r="AY746" s="422" t="s">
        <v>2428</v>
      </c>
    </row>
    <row r="747" spans="2:51" s="353" customFormat="1" ht="15.75" customHeight="1">
      <c r="B747" s="421"/>
      <c r="E747" s="422"/>
      <c r="F747" s="899" t="s">
        <v>3581</v>
      </c>
      <c r="G747" s="900"/>
      <c r="H747" s="900"/>
      <c r="I747" s="900"/>
      <c r="K747" s="424">
        <v>50.977</v>
      </c>
      <c r="S747" s="421"/>
      <c r="T747" s="425"/>
      <c r="AA747" s="426"/>
      <c r="AT747" s="422" t="s">
        <v>2439</v>
      </c>
      <c r="AU747" s="422" t="s">
        <v>2451</v>
      </c>
      <c r="AV747" s="422" t="s">
        <v>2336</v>
      </c>
      <c r="AW747" s="422" t="s">
        <v>2371</v>
      </c>
      <c r="AX747" s="422" t="s">
        <v>2427</v>
      </c>
      <c r="AY747" s="422" t="s">
        <v>2428</v>
      </c>
    </row>
    <row r="748" spans="2:51" s="353" customFormat="1" ht="15.75" customHeight="1">
      <c r="B748" s="421"/>
      <c r="E748" s="422"/>
      <c r="F748" s="899" t="s">
        <v>3582</v>
      </c>
      <c r="G748" s="900"/>
      <c r="H748" s="900"/>
      <c r="I748" s="900"/>
      <c r="K748" s="424">
        <v>547.581</v>
      </c>
      <c r="S748" s="421"/>
      <c r="T748" s="425"/>
      <c r="AA748" s="426"/>
      <c r="AT748" s="422" t="s">
        <v>2439</v>
      </c>
      <c r="AU748" s="422" t="s">
        <v>2451</v>
      </c>
      <c r="AV748" s="422" t="s">
        <v>2336</v>
      </c>
      <c r="AW748" s="422" t="s">
        <v>2371</v>
      </c>
      <c r="AX748" s="422" t="s">
        <v>2427</v>
      </c>
      <c r="AY748" s="422" t="s">
        <v>2428</v>
      </c>
    </row>
    <row r="749" spans="2:51" s="353" customFormat="1" ht="15.75" customHeight="1">
      <c r="B749" s="421"/>
      <c r="E749" s="422"/>
      <c r="F749" s="899" t="s">
        <v>3557</v>
      </c>
      <c r="G749" s="900"/>
      <c r="H749" s="900"/>
      <c r="I749" s="900"/>
      <c r="K749" s="424">
        <v>-18.563</v>
      </c>
      <c r="S749" s="421"/>
      <c r="T749" s="425"/>
      <c r="AA749" s="426"/>
      <c r="AT749" s="422" t="s">
        <v>2439</v>
      </c>
      <c r="AU749" s="422" t="s">
        <v>2451</v>
      </c>
      <c r="AV749" s="422" t="s">
        <v>2336</v>
      </c>
      <c r="AW749" s="422" t="s">
        <v>2371</v>
      </c>
      <c r="AX749" s="422" t="s">
        <v>2427</v>
      </c>
      <c r="AY749" s="422" t="s">
        <v>2428</v>
      </c>
    </row>
    <row r="750" spans="2:51" s="353" customFormat="1" ht="27" customHeight="1">
      <c r="B750" s="421"/>
      <c r="E750" s="422"/>
      <c r="F750" s="899" t="s">
        <v>3583</v>
      </c>
      <c r="G750" s="900"/>
      <c r="H750" s="900"/>
      <c r="I750" s="900"/>
      <c r="K750" s="424">
        <v>445.056</v>
      </c>
      <c r="S750" s="421"/>
      <c r="T750" s="425"/>
      <c r="AA750" s="426"/>
      <c r="AT750" s="422" t="s">
        <v>2439</v>
      </c>
      <c r="AU750" s="422" t="s">
        <v>2451</v>
      </c>
      <c r="AV750" s="422" t="s">
        <v>2336</v>
      </c>
      <c r="AW750" s="422" t="s">
        <v>2371</v>
      </c>
      <c r="AX750" s="422" t="s">
        <v>2427</v>
      </c>
      <c r="AY750" s="422" t="s">
        <v>2428</v>
      </c>
    </row>
    <row r="751" spans="2:51" s="353" customFormat="1" ht="15.75" customHeight="1">
      <c r="B751" s="421"/>
      <c r="E751" s="422"/>
      <c r="F751" s="899" t="s">
        <v>3559</v>
      </c>
      <c r="G751" s="900"/>
      <c r="H751" s="900"/>
      <c r="I751" s="900"/>
      <c r="K751" s="424">
        <v>-37.738</v>
      </c>
      <c r="S751" s="421"/>
      <c r="T751" s="425"/>
      <c r="AA751" s="426"/>
      <c r="AT751" s="422" t="s">
        <v>2439</v>
      </c>
      <c r="AU751" s="422" t="s">
        <v>2451</v>
      </c>
      <c r="AV751" s="422" t="s">
        <v>2336</v>
      </c>
      <c r="AW751" s="422" t="s">
        <v>2371</v>
      </c>
      <c r="AX751" s="422" t="s">
        <v>2427</v>
      </c>
      <c r="AY751" s="422" t="s">
        <v>2428</v>
      </c>
    </row>
    <row r="752" spans="2:51" s="353" customFormat="1" ht="27" customHeight="1">
      <c r="B752" s="421"/>
      <c r="E752" s="422"/>
      <c r="F752" s="899" t="s">
        <v>3584</v>
      </c>
      <c r="G752" s="900"/>
      <c r="H752" s="900"/>
      <c r="I752" s="900"/>
      <c r="K752" s="424">
        <v>250.446</v>
      </c>
      <c r="S752" s="421"/>
      <c r="T752" s="425"/>
      <c r="AA752" s="426"/>
      <c r="AT752" s="422" t="s">
        <v>2439</v>
      </c>
      <c r="AU752" s="422" t="s">
        <v>2451</v>
      </c>
      <c r="AV752" s="422" t="s">
        <v>2336</v>
      </c>
      <c r="AW752" s="422" t="s">
        <v>2371</v>
      </c>
      <c r="AX752" s="422" t="s">
        <v>2427</v>
      </c>
      <c r="AY752" s="422" t="s">
        <v>2428</v>
      </c>
    </row>
    <row r="753" spans="2:51" s="353" customFormat="1" ht="15.75" customHeight="1">
      <c r="B753" s="432"/>
      <c r="E753" s="433"/>
      <c r="F753" s="901" t="s">
        <v>2450</v>
      </c>
      <c r="G753" s="902"/>
      <c r="H753" s="902"/>
      <c r="I753" s="902"/>
      <c r="K753" s="434">
        <v>1298.026</v>
      </c>
      <c r="S753" s="432"/>
      <c r="T753" s="435"/>
      <c r="AA753" s="436"/>
      <c r="AT753" s="433" t="s">
        <v>2439</v>
      </c>
      <c r="AU753" s="433" t="s">
        <v>2451</v>
      </c>
      <c r="AV753" s="433" t="s">
        <v>2434</v>
      </c>
      <c r="AW753" s="433" t="s">
        <v>2371</v>
      </c>
      <c r="AX753" s="433" t="s">
        <v>2426</v>
      </c>
      <c r="AY753" s="433" t="s">
        <v>2428</v>
      </c>
    </row>
    <row r="754" spans="2:65" s="353" customFormat="1" ht="27" customHeight="1">
      <c r="B754" s="354"/>
      <c r="C754" s="437" t="s">
        <v>3585</v>
      </c>
      <c r="D754" s="437" t="s">
        <v>2462</v>
      </c>
      <c r="E754" s="438" t="s">
        <v>3586</v>
      </c>
      <c r="F754" s="915" t="s">
        <v>3587</v>
      </c>
      <c r="G754" s="914"/>
      <c r="H754" s="914"/>
      <c r="I754" s="914"/>
      <c r="J754" s="439" t="s">
        <v>3779</v>
      </c>
      <c r="K754" s="440">
        <v>250.446</v>
      </c>
      <c r="L754" s="913">
        <v>0</v>
      </c>
      <c r="M754" s="914"/>
      <c r="N754" s="913">
        <f>ROUND($L$754*$K$754,2)</f>
        <v>0</v>
      </c>
      <c r="O754" s="908"/>
      <c r="P754" s="908"/>
      <c r="Q754" s="908"/>
      <c r="R754" s="411"/>
      <c r="S754" s="354"/>
      <c r="T754" s="414"/>
      <c r="U754" s="415" t="s">
        <v>2358</v>
      </c>
      <c r="X754" s="416">
        <v>0.0043</v>
      </c>
      <c r="Y754" s="416">
        <f>$X$754*$K$754</f>
        <v>1.0769178</v>
      </c>
      <c r="Z754" s="416">
        <v>0</v>
      </c>
      <c r="AA754" s="417">
        <f>$Z$754*$K$754</f>
        <v>0</v>
      </c>
      <c r="AR754" s="360" t="s">
        <v>2843</v>
      </c>
      <c r="AT754" s="360" t="s">
        <v>2462</v>
      </c>
      <c r="AU754" s="360" t="s">
        <v>2451</v>
      </c>
      <c r="AY754" s="353" t="s">
        <v>2428</v>
      </c>
      <c r="BE754" s="418">
        <f>IF($U$754="základní",$N$754,0)</f>
        <v>0</v>
      </c>
      <c r="BF754" s="418">
        <f>IF($U$754="snížená",$N$754,0)</f>
        <v>0</v>
      </c>
      <c r="BG754" s="418">
        <f>IF($U$754="zákl. přenesená",$N$754,0)</f>
        <v>0</v>
      </c>
      <c r="BH754" s="418">
        <f>IF($U$754="sníž. přenesená",$N$754,0)</f>
        <v>0</v>
      </c>
      <c r="BI754" s="418">
        <f>IF($U$754="nulová",$N$754,0)</f>
        <v>0</v>
      </c>
      <c r="BJ754" s="360" t="s">
        <v>2426</v>
      </c>
      <c r="BK754" s="418">
        <f>ROUND($L$754*$K$754,2)</f>
        <v>0</v>
      </c>
      <c r="BL754" s="360" t="s">
        <v>2749</v>
      </c>
      <c r="BM754" s="360" t="s">
        <v>3588</v>
      </c>
    </row>
    <row r="755" spans="2:51" s="353" customFormat="1" ht="27" customHeight="1">
      <c r="B755" s="421"/>
      <c r="E755" s="423"/>
      <c r="F755" s="899" t="s">
        <v>3584</v>
      </c>
      <c r="G755" s="900"/>
      <c r="H755" s="900"/>
      <c r="I755" s="900"/>
      <c r="K755" s="424">
        <v>250.446</v>
      </c>
      <c r="S755" s="421"/>
      <c r="T755" s="425"/>
      <c r="AA755" s="426"/>
      <c r="AT755" s="422" t="s">
        <v>2439</v>
      </c>
      <c r="AU755" s="422" t="s">
        <v>2451</v>
      </c>
      <c r="AV755" s="422" t="s">
        <v>2336</v>
      </c>
      <c r="AW755" s="422" t="s">
        <v>2371</v>
      </c>
      <c r="AX755" s="422" t="s">
        <v>2426</v>
      </c>
      <c r="AY755" s="422" t="s">
        <v>2428</v>
      </c>
    </row>
    <row r="756" spans="2:65" s="353" customFormat="1" ht="27" customHeight="1">
      <c r="B756" s="354"/>
      <c r="C756" s="409" t="s">
        <v>3589</v>
      </c>
      <c r="D756" s="409" t="s">
        <v>2429</v>
      </c>
      <c r="E756" s="410" t="s">
        <v>3590</v>
      </c>
      <c r="F756" s="907" t="s">
        <v>3591</v>
      </c>
      <c r="G756" s="908"/>
      <c r="H756" s="908"/>
      <c r="I756" s="908"/>
      <c r="J756" s="412" t="s">
        <v>2722</v>
      </c>
      <c r="K756" s="413">
        <v>106.279</v>
      </c>
      <c r="L756" s="909">
        <v>0</v>
      </c>
      <c r="M756" s="908"/>
      <c r="N756" s="909">
        <f>ROUND($L$756*$K$756,2)</f>
        <v>0</v>
      </c>
      <c r="O756" s="908"/>
      <c r="P756" s="908"/>
      <c r="Q756" s="908"/>
      <c r="R756" s="411" t="s">
        <v>2433</v>
      </c>
      <c r="S756" s="354"/>
      <c r="T756" s="414"/>
      <c r="U756" s="415" t="s">
        <v>2358</v>
      </c>
      <c r="X756" s="416">
        <v>0</v>
      </c>
      <c r="Y756" s="416">
        <f>$X$756*$K$756</f>
        <v>0</v>
      </c>
      <c r="Z756" s="416">
        <v>0</v>
      </c>
      <c r="AA756" s="417">
        <f>$Z$756*$K$756</f>
        <v>0</v>
      </c>
      <c r="AR756" s="360" t="s">
        <v>2749</v>
      </c>
      <c r="AT756" s="360" t="s">
        <v>2429</v>
      </c>
      <c r="AU756" s="360" t="s">
        <v>2451</v>
      </c>
      <c r="AY756" s="353" t="s">
        <v>2428</v>
      </c>
      <c r="BE756" s="418">
        <f>IF($U$756="základní",$N$756,0)</f>
        <v>0</v>
      </c>
      <c r="BF756" s="418">
        <f>IF($U$756="snížená",$N$756,0)</f>
        <v>0</v>
      </c>
      <c r="BG756" s="418">
        <f>IF($U$756="zákl. přenesená",$N$756,0)</f>
        <v>0</v>
      </c>
      <c r="BH756" s="418">
        <f>IF($U$756="sníž. přenesená",$N$756,0)</f>
        <v>0</v>
      </c>
      <c r="BI756" s="418">
        <f>IF($U$756="nulová",$N$756,0)</f>
        <v>0</v>
      </c>
      <c r="BJ756" s="360" t="s">
        <v>2426</v>
      </c>
      <c r="BK756" s="418">
        <f>ROUND($L$756*$K$756,2)</f>
        <v>0</v>
      </c>
      <c r="BL756" s="360" t="s">
        <v>2749</v>
      </c>
      <c r="BM756" s="360" t="s">
        <v>3592</v>
      </c>
    </row>
    <row r="757" spans="2:47" s="353" customFormat="1" ht="16.5" customHeight="1">
      <c r="B757" s="354"/>
      <c r="F757" s="912" t="s">
        <v>3593</v>
      </c>
      <c r="G757" s="873"/>
      <c r="H757" s="873"/>
      <c r="I757" s="873"/>
      <c r="J757" s="873"/>
      <c r="K757" s="873"/>
      <c r="L757" s="873"/>
      <c r="M757" s="873"/>
      <c r="N757" s="873"/>
      <c r="O757" s="873"/>
      <c r="P757" s="873"/>
      <c r="Q757" s="873"/>
      <c r="R757" s="873"/>
      <c r="S757" s="354"/>
      <c r="T757" s="419"/>
      <c r="AA757" s="420"/>
      <c r="AT757" s="353" t="s">
        <v>2437</v>
      </c>
      <c r="AU757" s="353" t="s">
        <v>2451</v>
      </c>
    </row>
    <row r="758" spans="2:51" s="353" customFormat="1" ht="15.75" customHeight="1">
      <c r="B758" s="421"/>
      <c r="E758" s="422"/>
      <c r="F758" s="899" t="s">
        <v>3594</v>
      </c>
      <c r="G758" s="900"/>
      <c r="H758" s="900"/>
      <c r="I758" s="900"/>
      <c r="K758" s="424">
        <v>106.279</v>
      </c>
      <c r="S758" s="421"/>
      <c r="T758" s="425"/>
      <c r="AA758" s="426"/>
      <c r="AT758" s="422" t="s">
        <v>2439</v>
      </c>
      <c r="AU758" s="422" t="s">
        <v>2451</v>
      </c>
      <c r="AV758" s="422" t="s">
        <v>2336</v>
      </c>
      <c r="AW758" s="422" t="s">
        <v>2371</v>
      </c>
      <c r="AX758" s="422" t="s">
        <v>2426</v>
      </c>
      <c r="AY758" s="422" t="s">
        <v>2428</v>
      </c>
    </row>
    <row r="759" spans="2:65" s="353" customFormat="1" ht="27" customHeight="1">
      <c r="B759" s="354"/>
      <c r="C759" s="409" t="s">
        <v>3595</v>
      </c>
      <c r="D759" s="409" t="s">
        <v>2429</v>
      </c>
      <c r="E759" s="410" t="s">
        <v>3596</v>
      </c>
      <c r="F759" s="907" t="s">
        <v>3597</v>
      </c>
      <c r="G759" s="908"/>
      <c r="H759" s="908"/>
      <c r="I759" s="908"/>
      <c r="J759" s="412" t="s">
        <v>3779</v>
      </c>
      <c r="K759" s="413">
        <v>944.08</v>
      </c>
      <c r="L759" s="909">
        <v>0</v>
      </c>
      <c r="M759" s="908"/>
      <c r="N759" s="909">
        <f>ROUND($L$759*$K$759,2)</f>
        <v>0</v>
      </c>
      <c r="O759" s="908"/>
      <c r="P759" s="908"/>
      <c r="Q759" s="908"/>
      <c r="R759" s="411" t="s">
        <v>2433</v>
      </c>
      <c r="S759" s="354"/>
      <c r="T759" s="414"/>
      <c r="U759" s="415" t="s">
        <v>2358</v>
      </c>
      <c r="X759" s="416">
        <v>0.00204</v>
      </c>
      <c r="Y759" s="416">
        <f>$X$759*$K$759</f>
        <v>1.9259232000000002</v>
      </c>
      <c r="Z759" s="416">
        <v>0</v>
      </c>
      <c r="AA759" s="417">
        <f>$Z$759*$K$759</f>
        <v>0</v>
      </c>
      <c r="AR759" s="360" t="s">
        <v>2749</v>
      </c>
      <c r="AT759" s="360" t="s">
        <v>2429</v>
      </c>
      <c r="AU759" s="360" t="s">
        <v>2451</v>
      </c>
      <c r="AY759" s="353" t="s">
        <v>2428</v>
      </c>
      <c r="BE759" s="418">
        <f>IF($U$759="základní",$N$759,0)</f>
        <v>0</v>
      </c>
      <c r="BF759" s="418">
        <f>IF($U$759="snížená",$N$759,0)</f>
        <v>0</v>
      </c>
      <c r="BG759" s="418">
        <f>IF($U$759="zákl. přenesená",$N$759,0)</f>
        <v>0</v>
      </c>
      <c r="BH759" s="418">
        <f>IF($U$759="sníž. přenesená",$N$759,0)</f>
        <v>0</v>
      </c>
      <c r="BI759" s="418">
        <f>IF($U$759="nulová",$N$759,0)</f>
        <v>0</v>
      </c>
      <c r="BJ759" s="360" t="s">
        <v>2426</v>
      </c>
      <c r="BK759" s="418">
        <f>ROUND($L$759*$K$759,2)</f>
        <v>0</v>
      </c>
      <c r="BL759" s="360" t="s">
        <v>2749</v>
      </c>
      <c r="BM759" s="360" t="s">
        <v>3598</v>
      </c>
    </row>
    <row r="760" spans="2:47" s="353" customFormat="1" ht="16.5" customHeight="1">
      <c r="B760" s="354"/>
      <c r="F760" s="912" t="s">
        <v>3599</v>
      </c>
      <c r="G760" s="873"/>
      <c r="H760" s="873"/>
      <c r="I760" s="873"/>
      <c r="J760" s="873"/>
      <c r="K760" s="873"/>
      <c r="L760" s="873"/>
      <c r="M760" s="873"/>
      <c r="N760" s="873"/>
      <c r="O760" s="873"/>
      <c r="P760" s="873"/>
      <c r="Q760" s="873"/>
      <c r="R760" s="873"/>
      <c r="S760" s="354"/>
      <c r="T760" s="419"/>
      <c r="AA760" s="420"/>
      <c r="AT760" s="353" t="s">
        <v>2437</v>
      </c>
      <c r="AU760" s="353" t="s">
        <v>2451</v>
      </c>
    </row>
    <row r="761" spans="2:51" s="353" customFormat="1" ht="15.75" customHeight="1">
      <c r="B761" s="427"/>
      <c r="E761" s="428"/>
      <c r="F761" s="905" t="s">
        <v>3553</v>
      </c>
      <c r="G761" s="906"/>
      <c r="H761" s="906"/>
      <c r="I761" s="906"/>
      <c r="K761" s="428"/>
      <c r="S761" s="427"/>
      <c r="T761" s="430"/>
      <c r="AA761" s="431"/>
      <c r="AT761" s="428" t="s">
        <v>2439</v>
      </c>
      <c r="AU761" s="428" t="s">
        <v>2451</v>
      </c>
      <c r="AV761" s="428" t="s">
        <v>2426</v>
      </c>
      <c r="AW761" s="428" t="s">
        <v>2371</v>
      </c>
      <c r="AX761" s="428" t="s">
        <v>2427</v>
      </c>
      <c r="AY761" s="428" t="s">
        <v>2428</v>
      </c>
    </row>
    <row r="762" spans="2:51" s="353" customFormat="1" ht="15.75" customHeight="1">
      <c r="B762" s="421"/>
      <c r="E762" s="422"/>
      <c r="F762" s="899" t="s">
        <v>3570</v>
      </c>
      <c r="G762" s="900"/>
      <c r="H762" s="900"/>
      <c r="I762" s="900"/>
      <c r="K762" s="424">
        <v>52.406</v>
      </c>
      <c r="S762" s="421"/>
      <c r="T762" s="425"/>
      <c r="AA762" s="426"/>
      <c r="AT762" s="422" t="s">
        <v>2439</v>
      </c>
      <c r="AU762" s="422" t="s">
        <v>2451</v>
      </c>
      <c r="AV762" s="422" t="s">
        <v>2336</v>
      </c>
      <c r="AW762" s="422" t="s">
        <v>2371</v>
      </c>
      <c r="AX762" s="422" t="s">
        <v>2427</v>
      </c>
      <c r="AY762" s="422" t="s">
        <v>2428</v>
      </c>
    </row>
    <row r="763" spans="2:51" s="353" customFormat="1" ht="15.75" customHeight="1">
      <c r="B763" s="421"/>
      <c r="E763" s="422"/>
      <c r="F763" s="899" t="s">
        <v>3571</v>
      </c>
      <c r="G763" s="900"/>
      <c r="H763" s="900"/>
      <c r="I763" s="900"/>
      <c r="K763" s="424">
        <v>44.328</v>
      </c>
      <c r="S763" s="421"/>
      <c r="T763" s="425"/>
      <c r="AA763" s="426"/>
      <c r="AT763" s="422" t="s">
        <v>2439</v>
      </c>
      <c r="AU763" s="422" t="s">
        <v>2451</v>
      </c>
      <c r="AV763" s="422" t="s">
        <v>2336</v>
      </c>
      <c r="AW763" s="422" t="s">
        <v>2371</v>
      </c>
      <c r="AX763" s="422" t="s">
        <v>2427</v>
      </c>
      <c r="AY763" s="422" t="s">
        <v>2428</v>
      </c>
    </row>
    <row r="764" spans="2:51" s="353" customFormat="1" ht="15.75" customHeight="1">
      <c r="B764" s="421"/>
      <c r="E764" s="422"/>
      <c r="F764" s="899" t="s">
        <v>3572</v>
      </c>
      <c r="G764" s="900"/>
      <c r="H764" s="900"/>
      <c r="I764" s="900"/>
      <c r="K764" s="424">
        <v>476.157</v>
      </c>
      <c r="S764" s="421"/>
      <c r="T764" s="425"/>
      <c r="AA764" s="426"/>
      <c r="AT764" s="422" t="s">
        <v>2439</v>
      </c>
      <c r="AU764" s="422" t="s">
        <v>2451</v>
      </c>
      <c r="AV764" s="422" t="s">
        <v>2336</v>
      </c>
      <c r="AW764" s="422" t="s">
        <v>2371</v>
      </c>
      <c r="AX764" s="422" t="s">
        <v>2427</v>
      </c>
      <c r="AY764" s="422" t="s">
        <v>2428</v>
      </c>
    </row>
    <row r="765" spans="2:51" s="353" customFormat="1" ht="15.75" customHeight="1">
      <c r="B765" s="421"/>
      <c r="E765" s="422"/>
      <c r="F765" s="899" t="s">
        <v>3557</v>
      </c>
      <c r="G765" s="900"/>
      <c r="H765" s="900"/>
      <c r="I765" s="900"/>
      <c r="K765" s="424">
        <v>-18.563</v>
      </c>
      <c r="S765" s="421"/>
      <c r="T765" s="425"/>
      <c r="AA765" s="426"/>
      <c r="AT765" s="422" t="s">
        <v>2439</v>
      </c>
      <c r="AU765" s="422" t="s">
        <v>2451</v>
      </c>
      <c r="AV765" s="422" t="s">
        <v>2336</v>
      </c>
      <c r="AW765" s="422" t="s">
        <v>2371</v>
      </c>
      <c r="AX765" s="422" t="s">
        <v>2427</v>
      </c>
      <c r="AY765" s="422" t="s">
        <v>2428</v>
      </c>
    </row>
    <row r="766" spans="2:51" s="353" customFormat="1" ht="15.75" customHeight="1">
      <c r="B766" s="421"/>
      <c r="E766" s="422"/>
      <c r="F766" s="899" t="s">
        <v>3573</v>
      </c>
      <c r="G766" s="900"/>
      <c r="H766" s="900"/>
      <c r="I766" s="900"/>
      <c r="K766" s="424">
        <v>387.005</v>
      </c>
      <c r="S766" s="421"/>
      <c r="T766" s="425"/>
      <c r="AA766" s="426"/>
      <c r="AT766" s="422" t="s">
        <v>2439</v>
      </c>
      <c r="AU766" s="422" t="s">
        <v>2451</v>
      </c>
      <c r="AV766" s="422" t="s">
        <v>2336</v>
      </c>
      <c r="AW766" s="422" t="s">
        <v>2371</v>
      </c>
      <c r="AX766" s="422" t="s">
        <v>2427</v>
      </c>
      <c r="AY766" s="422" t="s">
        <v>2428</v>
      </c>
    </row>
    <row r="767" spans="2:51" s="353" customFormat="1" ht="15.75" customHeight="1">
      <c r="B767" s="421"/>
      <c r="E767" s="422"/>
      <c r="F767" s="899" t="s">
        <v>3559</v>
      </c>
      <c r="G767" s="900"/>
      <c r="H767" s="900"/>
      <c r="I767" s="900"/>
      <c r="K767" s="424">
        <v>-37.738</v>
      </c>
      <c r="S767" s="421"/>
      <c r="T767" s="425"/>
      <c r="AA767" s="426"/>
      <c r="AT767" s="422" t="s">
        <v>2439</v>
      </c>
      <c r="AU767" s="422" t="s">
        <v>2451</v>
      </c>
      <c r="AV767" s="422" t="s">
        <v>2336</v>
      </c>
      <c r="AW767" s="422" t="s">
        <v>2371</v>
      </c>
      <c r="AX767" s="422" t="s">
        <v>2427</v>
      </c>
      <c r="AY767" s="422" t="s">
        <v>2428</v>
      </c>
    </row>
    <row r="768" spans="2:51" s="353" customFormat="1" ht="27" customHeight="1">
      <c r="B768" s="421"/>
      <c r="E768" s="422"/>
      <c r="F768" s="899" t="s">
        <v>3600</v>
      </c>
      <c r="G768" s="900"/>
      <c r="H768" s="900"/>
      <c r="I768" s="900"/>
      <c r="K768" s="424">
        <v>25.905</v>
      </c>
      <c r="S768" s="421"/>
      <c r="T768" s="425"/>
      <c r="AA768" s="426"/>
      <c r="AT768" s="422" t="s">
        <v>2439</v>
      </c>
      <c r="AU768" s="422" t="s">
        <v>2451</v>
      </c>
      <c r="AV768" s="422" t="s">
        <v>2336</v>
      </c>
      <c r="AW768" s="422" t="s">
        <v>2371</v>
      </c>
      <c r="AX768" s="422" t="s">
        <v>2427</v>
      </c>
      <c r="AY768" s="422" t="s">
        <v>2428</v>
      </c>
    </row>
    <row r="769" spans="2:51" s="353" customFormat="1" ht="15.75" customHeight="1">
      <c r="B769" s="421"/>
      <c r="E769" s="422"/>
      <c r="F769" s="899" t="s">
        <v>3601</v>
      </c>
      <c r="G769" s="900"/>
      <c r="H769" s="900"/>
      <c r="I769" s="900"/>
      <c r="K769" s="424">
        <v>14.58</v>
      </c>
      <c r="S769" s="421"/>
      <c r="T769" s="425"/>
      <c r="AA769" s="426"/>
      <c r="AT769" s="422" t="s">
        <v>2439</v>
      </c>
      <c r="AU769" s="422" t="s">
        <v>2451</v>
      </c>
      <c r="AV769" s="422" t="s">
        <v>2336</v>
      </c>
      <c r="AW769" s="422" t="s">
        <v>2371</v>
      </c>
      <c r="AX769" s="422" t="s">
        <v>2427</v>
      </c>
      <c r="AY769" s="422" t="s">
        <v>2428</v>
      </c>
    </row>
    <row r="770" spans="2:51" s="353" customFormat="1" ht="15.75" customHeight="1">
      <c r="B770" s="432"/>
      <c r="E770" s="433"/>
      <c r="F770" s="901" t="s">
        <v>2450</v>
      </c>
      <c r="G770" s="902"/>
      <c r="H770" s="902"/>
      <c r="I770" s="902"/>
      <c r="K770" s="434">
        <v>944.08</v>
      </c>
      <c r="S770" s="432"/>
      <c r="T770" s="435"/>
      <c r="AA770" s="436"/>
      <c r="AT770" s="433" t="s">
        <v>2439</v>
      </c>
      <c r="AU770" s="433" t="s">
        <v>2451</v>
      </c>
      <c r="AV770" s="433" t="s">
        <v>2434</v>
      </c>
      <c r="AW770" s="433" t="s">
        <v>2371</v>
      </c>
      <c r="AX770" s="433" t="s">
        <v>2426</v>
      </c>
      <c r="AY770" s="433" t="s">
        <v>2428</v>
      </c>
    </row>
    <row r="771" spans="2:65" s="353" customFormat="1" ht="15.75" customHeight="1">
      <c r="B771" s="354"/>
      <c r="C771" s="437" t="s">
        <v>3602</v>
      </c>
      <c r="D771" s="437" t="s">
        <v>2462</v>
      </c>
      <c r="E771" s="438" t="s">
        <v>3603</v>
      </c>
      <c r="F771" s="915" t="s">
        <v>3604</v>
      </c>
      <c r="G771" s="914"/>
      <c r="H771" s="914"/>
      <c r="I771" s="914"/>
      <c r="J771" s="439" t="s">
        <v>3779</v>
      </c>
      <c r="K771" s="440">
        <v>948.09</v>
      </c>
      <c r="L771" s="913">
        <v>0</v>
      </c>
      <c r="M771" s="914"/>
      <c r="N771" s="913">
        <f>ROUND($L$771*$K$771,2)</f>
        <v>0</v>
      </c>
      <c r="O771" s="908"/>
      <c r="P771" s="908"/>
      <c r="Q771" s="908"/>
      <c r="R771" s="411"/>
      <c r="S771" s="354"/>
      <c r="T771" s="414"/>
      <c r="U771" s="415" t="s">
        <v>2358</v>
      </c>
      <c r="X771" s="416">
        <v>0.012</v>
      </c>
      <c r="Y771" s="416">
        <f>$X$771*$K$771</f>
        <v>11.377080000000001</v>
      </c>
      <c r="Z771" s="416">
        <v>0</v>
      </c>
      <c r="AA771" s="417">
        <f>$Z$771*$K$771</f>
        <v>0</v>
      </c>
      <c r="AR771" s="360" t="s">
        <v>2843</v>
      </c>
      <c r="AT771" s="360" t="s">
        <v>2462</v>
      </c>
      <c r="AU771" s="360" t="s">
        <v>2451</v>
      </c>
      <c r="AY771" s="353" t="s">
        <v>2428</v>
      </c>
      <c r="BE771" s="418">
        <f>IF($U$771="základní",$N$771,0)</f>
        <v>0</v>
      </c>
      <c r="BF771" s="418">
        <f>IF($U$771="snížená",$N$771,0)</f>
        <v>0</v>
      </c>
      <c r="BG771" s="418">
        <f>IF($U$771="zákl. přenesená",$N$771,0)</f>
        <v>0</v>
      </c>
      <c r="BH771" s="418">
        <f>IF($U$771="sníž. přenesená",$N$771,0)</f>
        <v>0</v>
      </c>
      <c r="BI771" s="418">
        <f>IF($U$771="nulová",$N$771,0)</f>
        <v>0</v>
      </c>
      <c r="BJ771" s="360" t="s">
        <v>2426</v>
      </c>
      <c r="BK771" s="418">
        <f>ROUND($L$771*$K$771,2)</f>
        <v>0</v>
      </c>
      <c r="BL771" s="360" t="s">
        <v>2749</v>
      </c>
      <c r="BM771" s="360" t="s">
        <v>3605</v>
      </c>
    </row>
    <row r="772" spans="2:51" s="353" customFormat="1" ht="15.75" customHeight="1">
      <c r="B772" s="421"/>
      <c r="E772" s="423"/>
      <c r="F772" s="899" t="s">
        <v>3606</v>
      </c>
      <c r="G772" s="900"/>
      <c r="H772" s="900"/>
      <c r="I772" s="900"/>
      <c r="K772" s="424">
        <v>929.5</v>
      </c>
      <c r="S772" s="421"/>
      <c r="T772" s="425"/>
      <c r="AA772" s="426"/>
      <c r="AT772" s="422" t="s">
        <v>2439</v>
      </c>
      <c r="AU772" s="422" t="s">
        <v>2451</v>
      </c>
      <c r="AV772" s="422" t="s">
        <v>2336</v>
      </c>
      <c r="AW772" s="422" t="s">
        <v>2371</v>
      </c>
      <c r="AX772" s="422" t="s">
        <v>2426</v>
      </c>
      <c r="AY772" s="422" t="s">
        <v>2428</v>
      </c>
    </row>
    <row r="773" spans="2:51" s="353" customFormat="1" ht="15.75" customHeight="1">
      <c r="B773" s="421"/>
      <c r="F773" s="899" t="s">
        <v>3607</v>
      </c>
      <c r="G773" s="900"/>
      <c r="H773" s="900"/>
      <c r="I773" s="900"/>
      <c r="K773" s="424">
        <v>948.09</v>
      </c>
      <c r="S773" s="421"/>
      <c r="T773" s="425"/>
      <c r="AA773" s="426"/>
      <c r="AT773" s="422" t="s">
        <v>2439</v>
      </c>
      <c r="AU773" s="422" t="s">
        <v>2451</v>
      </c>
      <c r="AV773" s="422" t="s">
        <v>2336</v>
      </c>
      <c r="AW773" s="422" t="s">
        <v>2427</v>
      </c>
      <c r="AX773" s="422" t="s">
        <v>2426</v>
      </c>
      <c r="AY773" s="422" t="s">
        <v>2428</v>
      </c>
    </row>
    <row r="774" spans="2:65" s="353" customFormat="1" ht="15.75" customHeight="1">
      <c r="B774" s="354"/>
      <c r="C774" s="437" t="s">
        <v>3608</v>
      </c>
      <c r="D774" s="437" t="s">
        <v>2462</v>
      </c>
      <c r="E774" s="438" t="s">
        <v>3609</v>
      </c>
      <c r="F774" s="915" t="s">
        <v>3610</v>
      </c>
      <c r="G774" s="914"/>
      <c r="H774" s="914"/>
      <c r="I774" s="914"/>
      <c r="J774" s="439" t="s">
        <v>3779</v>
      </c>
      <c r="K774" s="440">
        <v>14.872</v>
      </c>
      <c r="L774" s="913">
        <v>0</v>
      </c>
      <c r="M774" s="914"/>
      <c r="N774" s="913">
        <f>ROUND($L$774*$K$774,2)</f>
        <v>0</v>
      </c>
      <c r="O774" s="908"/>
      <c r="P774" s="908"/>
      <c r="Q774" s="908"/>
      <c r="R774" s="411" t="s">
        <v>2433</v>
      </c>
      <c r="S774" s="354"/>
      <c r="T774" s="414"/>
      <c r="U774" s="415" t="s">
        <v>2358</v>
      </c>
      <c r="X774" s="416">
        <v>0.0106</v>
      </c>
      <c r="Y774" s="416">
        <f>$X$774*$K$774</f>
        <v>0.1576432</v>
      </c>
      <c r="Z774" s="416">
        <v>0</v>
      </c>
      <c r="AA774" s="417">
        <f>$Z$774*$K$774</f>
        <v>0</v>
      </c>
      <c r="AR774" s="360" t="s">
        <v>2843</v>
      </c>
      <c r="AT774" s="360" t="s">
        <v>2462</v>
      </c>
      <c r="AU774" s="360" t="s">
        <v>2451</v>
      </c>
      <c r="AY774" s="353" t="s">
        <v>2428</v>
      </c>
      <c r="BE774" s="418">
        <f>IF($U$774="základní",$N$774,0)</f>
        <v>0</v>
      </c>
      <c r="BF774" s="418">
        <f>IF($U$774="snížená",$N$774,0)</f>
        <v>0</v>
      </c>
      <c r="BG774" s="418">
        <f>IF($U$774="zákl. přenesená",$N$774,0)</f>
        <v>0</v>
      </c>
      <c r="BH774" s="418">
        <f>IF($U$774="sníž. přenesená",$N$774,0)</f>
        <v>0</v>
      </c>
      <c r="BI774" s="418">
        <f>IF($U$774="nulová",$N$774,0)</f>
        <v>0</v>
      </c>
      <c r="BJ774" s="360" t="s">
        <v>2426</v>
      </c>
      <c r="BK774" s="418">
        <f>ROUND($L$774*$K$774,2)</f>
        <v>0</v>
      </c>
      <c r="BL774" s="360" t="s">
        <v>2749</v>
      </c>
      <c r="BM774" s="360" t="s">
        <v>3611</v>
      </c>
    </row>
    <row r="775" spans="2:51" s="353" customFormat="1" ht="15.75" customHeight="1">
      <c r="B775" s="421"/>
      <c r="E775" s="423"/>
      <c r="F775" s="899" t="s">
        <v>3612</v>
      </c>
      <c r="G775" s="900"/>
      <c r="H775" s="900"/>
      <c r="I775" s="900"/>
      <c r="K775" s="424">
        <v>14.872</v>
      </c>
      <c r="S775" s="421"/>
      <c r="T775" s="425"/>
      <c r="AA775" s="426"/>
      <c r="AT775" s="422" t="s">
        <v>2439</v>
      </c>
      <c r="AU775" s="422" t="s">
        <v>2451</v>
      </c>
      <c r="AV775" s="422" t="s">
        <v>2336</v>
      </c>
      <c r="AW775" s="422" t="s">
        <v>2371</v>
      </c>
      <c r="AX775" s="422" t="s">
        <v>2426</v>
      </c>
      <c r="AY775" s="422" t="s">
        <v>2428</v>
      </c>
    </row>
    <row r="776" spans="2:65" s="353" customFormat="1" ht="27" customHeight="1">
      <c r="B776" s="354"/>
      <c r="C776" s="409" t="s">
        <v>3613</v>
      </c>
      <c r="D776" s="409" t="s">
        <v>2429</v>
      </c>
      <c r="E776" s="410" t="s">
        <v>3614</v>
      </c>
      <c r="F776" s="907" t="s">
        <v>1285</v>
      </c>
      <c r="G776" s="908"/>
      <c r="H776" s="908"/>
      <c r="I776" s="908"/>
      <c r="J776" s="412" t="s">
        <v>1974</v>
      </c>
      <c r="K776" s="413">
        <v>227.1</v>
      </c>
      <c r="L776" s="909">
        <v>0</v>
      </c>
      <c r="M776" s="908"/>
      <c r="N776" s="909">
        <f>ROUND($L$776*$K$776,2)</f>
        <v>0</v>
      </c>
      <c r="O776" s="908"/>
      <c r="P776" s="908"/>
      <c r="Q776" s="908"/>
      <c r="R776" s="411" t="s">
        <v>2433</v>
      </c>
      <c r="S776" s="354"/>
      <c r="T776" s="414"/>
      <c r="U776" s="415" t="s">
        <v>2358</v>
      </c>
      <c r="X776" s="416">
        <v>0</v>
      </c>
      <c r="Y776" s="416">
        <f>$X$776*$K$776</f>
        <v>0</v>
      </c>
      <c r="Z776" s="416">
        <v>0</v>
      </c>
      <c r="AA776" s="417">
        <f>$Z$776*$K$776</f>
        <v>0</v>
      </c>
      <c r="AR776" s="360" t="s">
        <v>2749</v>
      </c>
      <c r="AT776" s="360" t="s">
        <v>2429</v>
      </c>
      <c r="AU776" s="360" t="s">
        <v>2451</v>
      </c>
      <c r="AY776" s="353" t="s">
        <v>2428</v>
      </c>
      <c r="BE776" s="418">
        <f>IF($U$776="základní",$N$776,0)</f>
        <v>0</v>
      </c>
      <c r="BF776" s="418">
        <f>IF($U$776="snížená",$N$776,0)</f>
        <v>0</v>
      </c>
      <c r="BG776" s="418">
        <f>IF($U$776="zákl. přenesená",$N$776,0)</f>
        <v>0</v>
      </c>
      <c r="BH776" s="418">
        <f>IF($U$776="sníž. přenesená",$N$776,0)</f>
        <v>0</v>
      </c>
      <c r="BI776" s="418">
        <f>IF($U$776="nulová",$N$776,0)</f>
        <v>0</v>
      </c>
      <c r="BJ776" s="360" t="s">
        <v>2426</v>
      </c>
      <c r="BK776" s="418">
        <f>ROUND($L$776*$K$776,2)</f>
        <v>0</v>
      </c>
      <c r="BL776" s="360" t="s">
        <v>2749</v>
      </c>
      <c r="BM776" s="360" t="s">
        <v>3615</v>
      </c>
    </row>
    <row r="777" spans="2:47" s="353" customFormat="1" ht="16.5" customHeight="1">
      <c r="B777" s="354"/>
      <c r="F777" s="912" t="s">
        <v>3616</v>
      </c>
      <c r="G777" s="873"/>
      <c r="H777" s="873"/>
      <c r="I777" s="873"/>
      <c r="J777" s="873"/>
      <c r="K777" s="873"/>
      <c r="L777" s="873"/>
      <c r="M777" s="873"/>
      <c r="N777" s="873"/>
      <c r="O777" s="873"/>
      <c r="P777" s="873"/>
      <c r="Q777" s="873"/>
      <c r="R777" s="873"/>
      <c r="S777" s="354"/>
      <c r="T777" s="419"/>
      <c r="AA777" s="420"/>
      <c r="AT777" s="353" t="s">
        <v>2437</v>
      </c>
      <c r="AU777" s="353" t="s">
        <v>2451</v>
      </c>
    </row>
    <row r="778" spans="2:51" s="353" customFormat="1" ht="27" customHeight="1">
      <c r="B778" s="421"/>
      <c r="E778" s="422"/>
      <c r="F778" s="899" t="s">
        <v>3617</v>
      </c>
      <c r="G778" s="900"/>
      <c r="H778" s="900"/>
      <c r="I778" s="900"/>
      <c r="K778" s="424">
        <v>227.1</v>
      </c>
      <c r="S778" s="421"/>
      <c r="T778" s="425"/>
      <c r="AA778" s="426"/>
      <c r="AT778" s="422" t="s">
        <v>2439</v>
      </c>
      <c r="AU778" s="422" t="s">
        <v>2451</v>
      </c>
      <c r="AV778" s="422" t="s">
        <v>2336</v>
      </c>
      <c r="AW778" s="422" t="s">
        <v>2371</v>
      </c>
      <c r="AX778" s="422" t="s">
        <v>2426</v>
      </c>
      <c r="AY778" s="422" t="s">
        <v>2428</v>
      </c>
    </row>
    <row r="779" spans="2:65" s="353" customFormat="1" ht="27" customHeight="1">
      <c r="B779" s="354"/>
      <c r="C779" s="437" t="s">
        <v>3618</v>
      </c>
      <c r="D779" s="437" t="s">
        <v>2462</v>
      </c>
      <c r="E779" s="438" t="s">
        <v>1286</v>
      </c>
      <c r="F779" s="915" t="s">
        <v>1287</v>
      </c>
      <c r="G779" s="914"/>
      <c r="H779" s="914"/>
      <c r="I779" s="914"/>
      <c r="J779" s="439" t="s">
        <v>3779</v>
      </c>
      <c r="K779" s="440">
        <v>127.176</v>
      </c>
      <c r="L779" s="913">
        <v>0</v>
      </c>
      <c r="M779" s="914"/>
      <c r="N779" s="913">
        <f>ROUND($L$779*$K$779,2)</f>
        <v>0</v>
      </c>
      <c r="O779" s="908"/>
      <c r="P779" s="908"/>
      <c r="Q779" s="908"/>
      <c r="R779" s="411" t="s">
        <v>2433</v>
      </c>
      <c r="S779" s="354"/>
      <c r="T779" s="414"/>
      <c r="U779" s="415" t="s">
        <v>2358</v>
      </c>
      <c r="X779" s="416">
        <v>0.0009</v>
      </c>
      <c r="Y779" s="416">
        <f>$X$779*$K$779</f>
        <v>0.1144584</v>
      </c>
      <c r="Z779" s="416">
        <v>0</v>
      </c>
      <c r="AA779" s="417">
        <f>$Z$779*$K$779</f>
        <v>0</v>
      </c>
      <c r="AR779" s="360" t="s">
        <v>2843</v>
      </c>
      <c r="AT779" s="360" t="s">
        <v>2462</v>
      </c>
      <c r="AU779" s="360" t="s">
        <v>2451</v>
      </c>
      <c r="AY779" s="353" t="s">
        <v>2428</v>
      </c>
      <c r="BE779" s="418">
        <f>IF($U$779="základní",$N$779,0)</f>
        <v>0</v>
      </c>
      <c r="BF779" s="418">
        <f>IF($U$779="snížená",$N$779,0)</f>
        <v>0</v>
      </c>
      <c r="BG779" s="418">
        <f>IF($U$779="zákl. přenesená",$N$779,0)</f>
        <v>0</v>
      </c>
      <c r="BH779" s="418">
        <f>IF($U$779="sníž. přenesená",$N$779,0)</f>
        <v>0</v>
      </c>
      <c r="BI779" s="418">
        <f>IF($U$779="nulová",$N$779,0)</f>
        <v>0</v>
      </c>
      <c r="BJ779" s="360" t="s">
        <v>2426</v>
      </c>
      <c r="BK779" s="418">
        <f>ROUND($L$779*$K$779,2)</f>
        <v>0</v>
      </c>
      <c r="BL779" s="360" t="s">
        <v>2749</v>
      </c>
      <c r="BM779" s="360" t="s">
        <v>3619</v>
      </c>
    </row>
    <row r="780" spans="2:51" s="353" customFormat="1" ht="15.75" customHeight="1">
      <c r="B780" s="421"/>
      <c r="F780" s="899" t="s">
        <v>3620</v>
      </c>
      <c r="G780" s="900"/>
      <c r="H780" s="900"/>
      <c r="I780" s="900"/>
      <c r="K780" s="424">
        <v>127.176</v>
      </c>
      <c r="S780" s="421"/>
      <c r="T780" s="425"/>
      <c r="AA780" s="426"/>
      <c r="AT780" s="422" t="s">
        <v>2439</v>
      </c>
      <c r="AU780" s="422" t="s">
        <v>2451</v>
      </c>
      <c r="AV780" s="422" t="s">
        <v>2336</v>
      </c>
      <c r="AW780" s="422" t="s">
        <v>2427</v>
      </c>
      <c r="AX780" s="422" t="s">
        <v>2426</v>
      </c>
      <c r="AY780" s="422" t="s">
        <v>2428</v>
      </c>
    </row>
    <row r="781" spans="2:65" s="353" customFormat="1" ht="15.75" customHeight="1">
      <c r="B781" s="354"/>
      <c r="C781" s="409" t="s">
        <v>3621</v>
      </c>
      <c r="D781" s="409" t="s">
        <v>2429</v>
      </c>
      <c r="E781" s="410" t="s">
        <v>3622</v>
      </c>
      <c r="F781" s="907" t="s">
        <v>3623</v>
      </c>
      <c r="G781" s="908"/>
      <c r="H781" s="908"/>
      <c r="I781" s="908"/>
      <c r="J781" s="412" t="s">
        <v>3779</v>
      </c>
      <c r="K781" s="413">
        <v>903.595</v>
      </c>
      <c r="L781" s="909">
        <v>0</v>
      </c>
      <c r="M781" s="908"/>
      <c r="N781" s="909">
        <f>ROUND($L$781*$K$781,2)</f>
        <v>0</v>
      </c>
      <c r="O781" s="908"/>
      <c r="P781" s="908"/>
      <c r="Q781" s="908"/>
      <c r="R781" s="411"/>
      <c r="S781" s="354"/>
      <c r="T781" s="414"/>
      <c r="U781" s="415" t="s">
        <v>2358</v>
      </c>
      <c r="X781" s="416">
        <v>0.005</v>
      </c>
      <c r="Y781" s="416">
        <f>$X$781*$K$781</f>
        <v>4.517975</v>
      </c>
      <c r="Z781" s="416">
        <v>0</v>
      </c>
      <c r="AA781" s="417">
        <f>$Z$781*$K$781</f>
        <v>0</v>
      </c>
      <c r="AR781" s="360" t="s">
        <v>2749</v>
      </c>
      <c r="AT781" s="360" t="s">
        <v>2429</v>
      </c>
      <c r="AU781" s="360" t="s">
        <v>2451</v>
      </c>
      <c r="AY781" s="353" t="s">
        <v>2428</v>
      </c>
      <c r="BE781" s="418">
        <f>IF($U$781="základní",$N$781,0)</f>
        <v>0</v>
      </c>
      <c r="BF781" s="418">
        <f>IF($U$781="snížená",$N$781,0)</f>
        <v>0</v>
      </c>
      <c r="BG781" s="418">
        <f>IF($U$781="zákl. přenesená",$N$781,0)</f>
        <v>0</v>
      </c>
      <c r="BH781" s="418">
        <f>IF($U$781="sníž. přenesená",$N$781,0)</f>
        <v>0</v>
      </c>
      <c r="BI781" s="418">
        <f>IF($U$781="nulová",$N$781,0)</f>
        <v>0</v>
      </c>
      <c r="BJ781" s="360" t="s">
        <v>2426</v>
      </c>
      <c r="BK781" s="418">
        <f>ROUND($L$781*$K$781,2)</f>
        <v>0</v>
      </c>
      <c r="BL781" s="360" t="s">
        <v>2749</v>
      </c>
      <c r="BM781" s="360" t="s">
        <v>3624</v>
      </c>
    </row>
    <row r="782" spans="2:47" s="353" customFormat="1" ht="16.5" customHeight="1">
      <c r="B782" s="354"/>
      <c r="F782" s="912" t="s">
        <v>3625</v>
      </c>
      <c r="G782" s="873"/>
      <c r="H782" s="873"/>
      <c r="I782" s="873"/>
      <c r="J782" s="873"/>
      <c r="K782" s="873"/>
      <c r="L782" s="873"/>
      <c r="M782" s="873"/>
      <c r="N782" s="873"/>
      <c r="O782" s="873"/>
      <c r="P782" s="873"/>
      <c r="Q782" s="873"/>
      <c r="R782" s="873"/>
      <c r="S782" s="354"/>
      <c r="T782" s="419"/>
      <c r="AA782" s="420"/>
      <c r="AT782" s="353" t="s">
        <v>2437</v>
      </c>
      <c r="AU782" s="353" t="s">
        <v>2451</v>
      </c>
    </row>
    <row r="783" spans="2:65" s="353" customFormat="1" ht="15.75" customHeight="1">
      <c r="B783" s="354"/>
      <c r="C783" s="437" t="s">
        <v>3626</v>
      </c>
      <c r="D783" s="437" t="s">
        <v>2462</v>
      </c>
      <c r="E783" s="438" t="s">
        <v>3627</v>
      </c>
      <c r="F783" s="915" t="s">
        <v>3628</v>
      </c>
      <c r="G783" s="914"/>
      <c r="H783" s="914"/>
      <c r="I783" s="914"/>
      <c r="J783" s="439" t="s">
        <v>3779</v>
      </c>
      <c r="K783" s="440">
        <v>180.719</v>
      </c>
      <c r="L783" s="913">
        <v>0</v>
      </c>
      <c r="M783" s="914"/>
      <c r="N783" s="913">
        <f>ROUND($L$783*$K$783,2)</f>
        <v>0</v>
      </c>
      <c r="O783" s="908"/>
      <c r="P783" s="908"/>
      <c r="Q783" s="908"/>
      <c r="R783" s="411" t="s">
        <v>2433</v>
      </c>
      <c r="S783" s="354"/>
      <c r="T783" s="414"/>
      <c r="U783" s="415" t="s">
        <v>2358</v>
      </c>
      <c r="X783" s="416">
        <v>0.0043</v>
      </c>
      <c r="Y783" s="416">
        <f>$X$783*$K$783</f>
        <v>0.7770916999999999</v>
      </c>
      <c r="Z783" s="416">
        <v>0</v>
      </c>
      <c r="AA783" s="417">
        <f>$Z$783*$K$783</f>
        <v>0</v>
      </c>
      <c r="AR783" s="360" t="s">
        <v>2843</v>
      </c>
      <c r="AT783" s="360" t="s">
        <v>2462</v>
      </c>
      <c r="AU783" s="360" t="s">
        <v>2451</v>
      </c>
      <c r="AY783" s="353" t="s">
        <v>2428</v>
      </c>
      <c r="BE783" s="418">
        <f>IF($U$783="základní",$N$783,0)</f>
        <v>0</v>
      </c>
      <c r="BF783" s="418">
        <f>IF($U$783="snížená",$N$783,0)</f>
        <v>0</v>
      </c>
      <c r="BG783" s="418">
        <f>IF($U$783="zákl. přenesená",$N$783,0)</f>
        <v>0</v>
      </c>
      <c r="BH783" s="418">
        <f>IF($U$783="sníž. přenesená",$N$783,0)</f>
        <v>0</v>
      </c>
      <c r="BI783" s="418">
        <f>IF($U$783="nulová",$N$783,0)</f>
        <v>0</v>
      </c>
      <c r="BJ783" s="360" t="s">
        <v>2426</v>
      </c>
      <c r="BK783" s="418">
        <f>ROUND($L$783*$K$783,2)</f>
        <v>0</v>
      </c>
      <c r="BL783" s="360" t="s">
        <v>2749</v>
      </c>
      <c r="BM783" s="360" t="s">
        <v>3629</v>
      </c>
    </row>
    <row r="784" spans="2:51" s="353" customFormat="1" ht="15.75" customHeight="1">
      <c r="B784" s="421"/>
      <c r="F784" s="899" t="s">
        <v>3630</v>
      </c>
      <c r="G784" s="900"/>
      <c r="H784" s="900"/>
      <c r="I784" s="900"/>
      <c r="K784" s="424">
        <v>180.719</v>
      </c>
      <c r="S784" s="421"/>
      <c r="T784" s="425"/>
      <c r="AA784" s="426"/>
      <c r="AT784" s="422" t="s">
        <v>2439</v>
      </c>
      <c r="AU784" s="422" t="s">
        <v>2451</v>
      </c>
      <c r="AV784" s="422" t="s">
        <v>2336</v>
      </c>
      <c r="AW784" s="422" t="s">
        <v>2427</v>
      </c>
      <c r="AX784" s="422" t="s">
        <v>2426</v>
      </c>
      <c r="AY784" s="422" t="s">
        <v>2428</v>
      </c>
    </row>
    <row r="785" spans="2:65" s="353" customFormat="1" ht="27" customHeight="1">
      <c r="B785" s="354"/>
      <c r="C785" s="824" t="s">
        <v>3631</v>
      </c>
      <c r="D785" s="824" t="s">
        <v>2429</v>
      </c>
      <c r="E785" s="825" t="s">
        <v>3632</v>
      </c>
      <c r="F785" s="920" t="s">
        <v>3979</v>
      </c>
      <c r="G785" s="918"/>
      <c r="H785" s="918"/>
      <c r="I785" s="918"/>
      <c r="J785" s="826" t="s">
        <v>2770</v>
      </c>
      <c r="K785" s="827">
        <v>7</v>
      </c>
      <c r="L785" s="917">
        <v>0</v>
      </c>
      <c r="M785" s="918"/>
      <c r="N785" s="917">
        <f>ROUND($L$785*$K$785,2)</f>
        <v>0</v>
      </c>
      <c r="O785" s="918"/>
      <c r="P785" s="918"/>
      <c r="Q785" s="918"/>
      <c r="R785" s="828"/>
      <c r="S785" s="354"/>
      <c r="T785" s="414"/>
      <c r="U785" s="415" t="s">
        <v>2358</v>
      </c>
      <c r="X785" s="416">
        <v>4E-05</v>
      </c>
      <c r="Y785" s="416">
        <f>$X$785*$K$785</f>
        <v>0.00028000000000000003</v>
      </c>
      <c r="Z785" s="416">
        <v>0</v>
      </c>
      <c r="AA785" s="417">
        <f>$Z$785*$K$785</f>
        <v>0</v>
      </c>
      <c r="AR785" s="360" t="s">
        <v>2749</v>
      </c>
      <c r="AT785" s="360" t="s">
        <v>2429</v>
      </c>
      <c r="AU785" s="360" t="s">
        <v>2451</v>
      </c>
      <c r="AY785" s="353" t="s">
        <v>2428</v>
      </c>
      <c r="BE785" s="418">
        <f>IF($U$785="základní",$N$785,0)</f>
        <v>0</v>
      </c>
      <c r="BF785" s="418">
        <f>IF($U$785="snížená",$N$785,0)</f>
        <v>0</v>
      </c>
      <c r="BG785" s="418">
        <f>IF($U$785="zákl. přenesená",$N$785,0)</f>
        <v>0</v>
      </c>
      <c r="BH785" s="418">
        <f>IF($U$785="sníž. přenesená",$N$785,0)</f>
        <v>0</v>
      </c>
      <c r="BI785" s="418">
        <f>IF($U$785="nulová",$N$785,0)</f>
        <v>0</v>
      </c>
      <c r="BJ785" s="360" t="s">
        <v>2426</v>
      </c>
      <c r="BK785" s="418">
        <f>ROUND($L$785*$K$785,2)</f>
        <v>0</v>
      </c>
      <c r="BL785" s="360" t="s">
        <v>2749</v>
      </c>
      <c r="BM785" s="360" t="s">
        <v>3633</v>
      </c>
    </row>
    <row r="786" spans="2:47" s="353" customFormat="1" ht="16.5" customHeight="1">
      <c r="B786" s="354"/>
      <c r="F786" s="929" t="s">
        <v>3980</v>
      </c>
      <c r="G786" s="930"/>
      <c r="H786" s="930"/>
      <c r="I786" s="930"/>
      <c r="J786" s="930"/>
      <c r="K786" s="930"/>
      <c r="L786" s="930"/>
      <c r="M786" s="930"/>
      <c r="N786" s="930"/>
      <c r="O786" s="930"/>
      <c r="P786" s="930"/>
      <c r="Q786" s="930"/>
      <c r="R786" s="930"/>
      <c r="S786" s="354"/>
      <c r="T786" s="419"/>
      <c r="AA786" s="420"/>
      <c r="AT786" s="353" t="s">
        <v>2437</v>
      </c>
      <c r="AU786" s="353" t="s">
        <v>2451</v>
      </c>
    </row>
    <row r="787" spans="2:65" s="353" customFormat="1" ht="27" customHeight="1">
      <c r="B787" s="354"/>
      <c r="C787" s="409" t="s">
        <v>3634</v>
      </c>
      <c r="D787" s="409" t="s">
        <v>2429</v>
      </c>
      <c r="E787" s="410" t="s">
        <v>3521</v>
      </c>
      <c r="F787" s="907" t="s">
        <v>3522</v>
      </c>
      <c r="G787" s="908"/>
      <c r="H787" s="908"/>
      <c r="I787" s="908"/>
      <c r="J787" s="412" t="s">
        <v>2722</v>
      </c>
      <c r="K787" s="413">
        <v>18.87</v>
      </c>
      <c r="L787" s="909">
        <v>0</v>
      </c>
      <c r="M787" s="908"/>
      <c r="N787" s="909">
        <f>ROUND($L$787*$K$787,2)</f>
        <v>0</v>
      </c>
      <c r="O787" s="908"/>
      <c r="P787" s="908"/>
      <c r="Q787" s="908"/>
      <c r="R787" s="411" t="s">
        <v>2433</v>
      </c>
      <c r="S787" s="354"/>
      <c r="T787" s="414"/>
      <c r="U787" s="415" t="s">
        <v>2358</v>
      </c>
      <c r="X787" s="416">
        <v>0</v>
      </c>
      <c r="Y787" s="416">
        <f>$X$787*$K$787</f>
        <v>0</v>
      </c>
      <c r="Z787" s="416">
        <v>0</v>
      </c>
      <c r="AA787" s="417">
        <f>$Z$787*$K$787</f>
        <v>0</v>
      </c>
      <c r="AR787" s="360" t="s">
        <v>2749</v>
      </c>
      <c r="AT787" s="360" t="s">
        <v>2429</v>
      </c>
      <c r="AU787" s="360" t="s">
        <v>2451</v>
      </c>
      <c r="AY787" s="353" t="s">
        <v>2428</v>
      </c>
      <c r="BE787" s="418">
        <f>IF($U$787="základní",$N$787,0)</f>
        <v>0</v>
      </c>
      <c r="BF787" s="418">
        <f>IF($U$787="snížená",$N$787,0)</f>
        <v>0</v>
      </c>
      <c r="BG787" s="418">
        <f>IF($U$787="zákl. přenesená",$N$787,0)</f>
        <v>0</v>
      </c>
      <c r="BH787" s="418">
        <f>IF($U$787="sníž. přenesená",$N$787,0)</f>
        <v>0</v>
      </c>
      <c r="BI787" s="418">
        <f>IF($U$787="nulová",$N$787,0)</f>
        <v>0</v>
      </c>
      <c r="BJ787" s="360" t="s">
        <v>2426</v>
      </c>
      <c r="BK787" s="418">
        <f>ROUND($L$787*$K$787,2)</f>
        <v>0</v>
      </c>
      <c r="BL787" s="360" t="s">
        <v>2749</v>
      </c>
      <c r="BM787" s="360" t="s">
        <v>3635</v>
      </c>
    </row>
    <row r="788" spans="2:47" s="353" customFormat="1" ht="16.5" customHeight="1">
      <c r="B788" s="354"/>
      <c r="F788" s="912" t="s">
        <v>3524</v>
      </c>
      <c r="G788" s="873"/>
      <c r="H788" s="873"/>
      <c r="I788" s="873"/>
      <c r="J788" s="873"/>
      <c r="K788" s="873"/>
      <c r="L788" s="873"/>
      <c r="M788" s="873"/>
      <c r="N788" s="873"/>
      <c r="O788" s="873"/>
      <c r="P788" s="873"/>
      <c r="Q788" s="873"/>
      <c r="R788" s="873"/>
      <c r="S788" s="354"/>
      <c r="T788" s="419"/>
      <c r="AA788" s="420"/>
      <c r="AT788" s="353" t="s">
        <v>2437</v>
      </c>
      <c r="AU788" s="353" t="s">
        <v>2451</v>
      </c>
    </row>
    <row r="789" spans="2:51" s="353" customFormat="1" ht="15.75" customHeight="1">
      <c r="B789" s="421"/>
      <c r="E789" s="422"/>
      <c r="F789" s="899" t="s">
        <v>3636</v>
      </c>
      <c r="G789" s="900"/>
      <c r="H789" s="900"/>
      <c r="I789" s="900"/>
      <c r="K789" s="424">
        <v>18.87</v>
      </c>
      <c r="S789" s="421"/>
      <c r="T789" s="425"/>
      <c r="AA789" s="426"/>
      <c r="AT789" s="422" t="s">
        <v>2439</v>
      </c>
      <c r="AU789" s="422" t="s">
        <v>2451</v>
      </c>
      <c r="AV789" s="422" t="s">
        <v>2336</v>
      </c>
      <c r="AW789" s="422" t="s">
        <v>2371</v>
      </c>
      <c r="AX789" s="422" t="s">
        <v>2426</v>
      </c>
      <c r="AY789" s="422" t="s">
        <v>2428</v>
      </c>
    </row>
    <row r="790" spans="2:65" s="353" customFormat="1" ht="15.75" customHeight="1">
      <c r="B790" s="354"/>
      <c r="C790" s="409" t="s">
        <v>3637</v>
      </c>
      <c r="D790" s="409" t="s">
        <v>2429</v>
      </c>
      <c r="E790" s="410" t="s">
        <v>3638</v>
      </c>
      <c r="F790" s="907" t="s">
        <v>3639</v>
      </c>
      <c r="G790" s="908"/>
      <c r="H790" s="908"/>
      <c r="I790" s="908"/>
      <c r="J790" s="412" t="s">
        <v>3779</v>
      </c>
      <c r="K790" s="413">
        <v>903.595</v>
      </c>
      <c r="L790" s="909">
        <v>0</v>
      </c>
      <c r="M790" s="908"/>
      <c r="N790" s="909">
        <f>ROUND($L$790*$K$790,2)</f>
        <v>0</v>
      </c>
      <c r="O790" s="908"/>
      <c r="P790" s="908"/>
      <c r="Q790" s="908"/>
      <c r="R790" s="411"/>
      <c r="S790" s="354"/>
      <c r="T790" s="414"/>
      <c r="U790" s="415" t="s">
        <v>2358</v>
      </c>
      <c r="X790" s="416">
        <v>0</v>
      </c>
      <c r="Y790" s="416">
        <f>$X$790*$K$790</f>
        <v>0</v>
      </c>
      <c r="Z790" s="416">
        <v>0.002</v>
      </c>
      <c r="AA790" s="417">
        <f>$Z$790*$K$790</f>
        <v>1.80719</v>
      </c>
      <c r="AR790" s="360" t="s">
        <v>2749</v>
      </c>
      <c r="AT790" s="360" t="s">
        <v>2429</v>
      </c>
      <c r="AU790" s="360" t="s">
        <v>2451</v>
      </c>
      <c r="AY790" s="353" t="s">
        <v>2428</v>
      </c>
      <c r="BE790" s="418">
        <f>IF($U$790="základní",$N$790,0)</f>
        <v>0</v>
      </c>
      <c r="BF790" s="418">
        <f>IF($U$790="snížená",$N$790,0)</f>
        <v>0</v>
      </c>
      <c r="BG790" s="418">
        <f>IF($U$790="zákl. přenesená",$N$790,0)</f>
        <v>0</v>
      </c>
      <c r="BH790" s="418">
        <f>IF($U$790="sníž. přenesená",$N$790,0)</f>
        <v>0</v>
      </c>
      <c r="BI790" s="418">
        <f>IF($U$790="nulová",$N$790,0)</f>
        <v>0</v>
      </c>
      <c r="BJ790" s="360" t="s">
        <v>2426</v>
      </c>
      <c r="BK790" s="418">
        <f>ROUND($L$790*$K$790,2)</f>
        <v>0</v>
      </c>
      <c r="BL790" s="360" t="s">
        <v>2749</v>
      </c>
      <c r="BM790" s="360" t="s">
        <v>3640</v>
      </c>
    </row>
    <row r="791" spans="2:47" s="353" customFormat="1" ht="16.5" customHeight="1">
      <c r="B791" s="354"/>
      <c r="F791" s="912" t="s">
        <v>3641</v>
      </c>
      <c r="G791" s="873"/>
      <c r="H791" s="873"/>
      <c r="I791" s="873"/>
      <c r="J791" s="873"/>
      <c r="K791" s="873"/>
      <c r="L791" s="873"/>
      <c r="M791" s="873"/>
      <c r="N791" s="873"/>
      <c r="O791" s="873"/>
      <c r="P791" s="873"/>
      <c r="Q791" s="873"/>
      <c r="R791" s="873"/>
      <c r="S791" s="354"/>
      <c r="T791" s="419"/>
      <c r="AA791" s="420"/>
      <c r="AT791" s="353" t="s">
        <v>2437</v>
      </c>
      <c r="AU791" s="353" t="s">
        <v>2451</v>
      </c>
    </row>
    <row r="792" spans="2:65" s="353" customFormat="1" ht="27" customHeight="1">
      <c r="B792" s="354"/>
      <c r="C792" s="409" t="s">
        <v>3642</v>
      </c>
      <c r="D792" s="409" t="s">
        <v>2429</v>
      </c>
      <c r="E792" s="410" t="s">
        <v>3643</v>
      </c>
      <c r="F792" s="907" t="s">
        <v>3644</v>
      </c>
      <c r="G792" s="908"/>
      <c r="H792" s="908"/>
      <c r="I792" s="908"/>
      <c r="J792" s="412" t="s">
        <v>3779</v>
      </c>
      <c r="K792" s="413">
        <v>903.595</v>
      </c>
      <c r="L792" s="909">
        <v>0</v>
      </c>
      <c r="M792" s="908"/>
      <c r="N792" s="909">
        <f>ROUND($L$792*$K$792,2)</f>
        <v>0</v>
      </c>
      <c r="O792" s="908"/>
      <c r="P792" s="908"/>
      <c r="Q792" s="908"/>
      <c r="R792" s="411" t="s">
        <v>2433</v>
      </c>
      <c r="S792" s="354"/>
      <c r="T792" s="414"/>
      <c r="U792" s="415" t="s">
        <v>2358</v>
      </c>
      <c r="X792" s="416">
        <v>0</v>
      </c>
      <c r="Y792" s="416">
        <f>$X$792*$K$792</f>
        <v>0</v>
      </c>
      <c r="Z792" s="416">
        <v>0.084</v>
      </c>
      <c r="AA792" s="417">
        <f>$Z$792*$K$792</f>
        <v>75.90198000000001</v>
      </c>
      <c r="AR792" s="360" t="s">
        <v>2749</v>
      </c>
      <c r="AT792" s="360" t="s">
        <v>2429</v>
      </c>
      <c r="AU792" s="360" t="s">
        <v>2451</v>
      </c>
      <c r="AY792" s="353" t="s">
        <v>2428</v>
      </c>
      <c r="BE792" s="418">
        <f>IF($U$792="základní",$N$792,0)</f>
        <v>0</v>
      </c>
      <c r="BF792" s="418">
        <f>IF($U$792="snížená",$N$792,0)</f>
        <v>0</v>
      </c>
      <c r="BG792" s="418">
        <f>IF($U$792="zákl. přenesená",$N$792,0)</f>
        <v>0</v>
      </c>
      <c r="BH792" s="418">
        <f>IF($U$792="sníž. přenesená",$N$792,0)</f>
        <v>0</v>
      </c>
      <c r="BI792" s="418">
        <f>IF($U$792="nulová",$N$792,0)</f>
        <v>0</v>
      </c>
      <c r="BJ792" s="360" t="s">
        <v>2426</v>
      </c>
      <c r="BK792" s="418">
        <f>ROUND($L$792*$K$792,2)</f>
        <v>0</v>
      </c>
      <c r="BL792" s="360" t="s">
        <v>2749</v>
      </c>
      <c r="BM792" s="360" t="s">
        <v>3645</v>
      </c>
    </row>
    <row r="793" spans="2:47" s="353" customFormat="1" ht="16.5" customHeight="1">
      <c r="B793" s="354"/>
      <c r="F793" s="912" t="s">
        <v>3646</v>
      </c>
      <c r="G793" s="873"/>
      <c r="H793" s="873"/>
      <c r="I793" s="873"/>
      <c r="J793" s="873"/>
      <c r="K793" s="873"/>
      <c r="L793" s="873"/>
      <c r="M793" s="873"/>
      <c r="N793" s="873"/>
      <c r="O793" s="873"/>
      <c r="P793" s="873"/>
      <c r="Q793" s="873"/>
      <c r="R793" s="873"/>
      <c r="S793" s="354"/>
      <c r="T793" s="419"/>
      <c r="AA793" s="420"/>
      <c r="AT793" s="353" t="s">
        <v>2437</v>
      </c>
      <c r="AU793" s="353" t="s">
        <v>2451</v>
      </c>
    </row>
    <row r="794" spans="2:51" s="353" customFormat="1" ht="15.75" customHeight="1">
      <c r="B794" s="427"/>
      <c r="E794" s="428"/>
      <c r="F794" s="905" t="s">
        <v>3553</v>
      </c>
      <c r="G794" s="906"/>
      <c r="H794" s="906"/>
      <c r="I794" s="906"/>
      <c r="K794" s="428"/>
      <c r="S794" s="427"/>
      <c r="T794" s="430"/>
      <c r="AA794" s="431"/>
      <c r="AT794" s="428" t="s">
        <v>2439</v>
      </c>
      <c r="AU794" s="428" t="s">
        <v>2451</v>
      </c>
      <c r="AV794" s="428" t="s">
        <v>2426</v>
      </c>
      <c r="AW794" s="428" t="s">
        <v>2371</v>
      </c>
      <c r="AX794" s="428" t="s">
        <v>2427</v>
      </c>
      <c r="AY794" s="428" t="s">
        <v>2428</v>
      </c>
    </row>
    <row r="795" spans="2:51" s="353" customFormat="1" ht="15.75" customHeight="1">
      <c r="B795" s="421"/>
      <c r="E795" s="422"/>
      <c r="F795" s="899" t="s">
        <v>3570</v>
      </c>
      <c r="G795" s="900"/>
      <c r="H795" s="900"/>
      <c r="I795" s="900"/>
      <c r="K795" s="424">
        <v>52.406</v>
      </c>
      <c r="S795" s="421"/>
      <c r="T795" s="425"/>
      <c r="AA795" s="426"/>
      <c r="AT795" s="422" t="s">
        <v>2439</v>
      </c>
      <c r="AU795" s="422" t="s">
        <v>2451</v>
      </c>
      <c r="AV795" s="422" t="s">
        <v>2336</v>
      </c>
      <c r="AW795" s="422" t="s">
        <v>2371</v>
      </c>
      <c r="AX795" s="422" t="s">
        <v>2427</v>
      </c>
      <c r="AY795" s="422" t="s">
        <v>2428</v>
      </c>
    </row>
    <row r="796" spans="2:51" s="353" customFormat="1" ht="15.75" customHeight="1">
      <c r="B796" s="421"/>
      <c r="E796" s="422"/>
      <c r="F796" s="899" t="s">
        <v>3571</v>
      </c>
      <c r="G796" s="900"/>
      <c r="H796" s="900"/>
      <c r="I796" s="900"/>
      <c r="K796" s="424">
        <v>44.328</v>
      </c>
      <c r="S796" s="421"/>
      <c r="T796" s="425"/>
      <c r="AA796" s="426"/>
      <c r="AT796" s="422" t="s">
        <v>2439</v>
      </c>
      <c r="AU796" s="422" t="s">
        <v>2451</v>
      </c>
      <c r="AV796" s="422" t="s">
        <v>2336</v>
      </c>
      <c r="AW796" s="422" t="s">
        <v>2371</v>
      </c>
      <c r="AX796" s="422" t="s">
        <v>2427</v>
      </c>
      <c r="AY796" s="422" t="s">
        <v>2428</v>
      </c>
    </row>
    <row r="797" spans="2:51" s="353" customFormat="1" ht="15.75" customHeight="1">
      <c r="B797" s="421"/>
      <c r="E797" s="422"/>
      <c r="F797" s="899" t="s">
        <v>3572</v>
      </c>
      <c r="G797" s="900"/>
      <c r="H797" s="900"/>
      <c r="I797" s="900"/>
      <c r="K797" s="424">
        <v>476.157</v>
      </c>
      <c r="S797" s="421"/>
      <c r="T797" s="425"/>
      <c r="AA797" s="426"/>
      <c r="AT797" s="422" t="s">
        <v>2439</v>
      </c>
      <c r="AU797" s="422" t="s">
        <v>2451</v>
      </c>
      <c r="AV797" s="422" t="s">
        <v>2336</v>
      </c>
      <c r="AW797" s="422" t="s">
        <v>2371</v>
      </c>
      <c r="AX797" s="422" t="s">
        <v>2427</v>
      </c>
      <c r="AY797" s="422" t="s">
        <v>2428</v>
      </c>
    </row>
    <row r="798" spans="2:51" s="353" customFormat="1" ht="15.75" customHeight="1">
      <c r="B798" s="421"/>
      <c r="E798" s="422"/>
      <c r="F798" s="899" t="s">
        <v>3557</v>
      </c>
      <c r="G798" s="900"/>
      <c r="H798" s="900"/>
      <c r="I798" s="900"/>
      <c r="K798" s="424">
        <v>-18.563</v>
      </c>
      <c r="S798" s="421"/>
      <c r="T798" s="425"/>
      <c r="AA798" s="426"/>
      <c r="AT798" s="422" t="s">
        <v>2439</v>
      </c>
      <c r="AU798" s="422" t="s">
        <v>2451</v>
      </c>
      <c r="AV798" s="422" t="s">
        <v>2336</v>
      </c>
      <c r="AW798" s="422" t="s">
        <v>2371</v>
      </c>
      <c r="AX798" s="422" t="s">
        <v>2427</v>
      </c>
      <c r="AY798" s="422" t="s">
        <v>2428</v>
      </c>
    </row>
    <row r="799" spans="2:51" s="353" customFormat="1" ht="15.75" customHeight="1">
      <c r="B799" s="421"/>
      <c r="E799" s="422"/>
      <c r="F799" s="899" t="s">
        <v>3573</v>
      </c>
      <c r="G799" s="900"/>
      <c r="H799" s="900"/>
      <c r="I799" s="900"/>
      <c r="K799" s="424">
        <v>387.005</v>
      </c>
      <c r="S799" s="421"/>
      <c r="T799" s="425"/>
      <c r="AA799" s="426"/>
      <c r="AT799" s="422" t="s">
        <v>2439</v>
      </c>
      <c r="AU799" s="422" t="s">
        <v>2451</v>
      </c>
      <c r="AV799" s="422" t="s">
        <v>2336</v>
      </c>
      <c r="AW799" s="422" t="s">
        <v>2371</v>
      </c>
      <c r="AX799" s="422" t="s">
        <v>2427</v>
      </c>
      <c r="AY799" s="422" t="s">
        <v>2428</v>
      </c>
    </row>
    <row r="800" spans="2:51" s="353" customFormat="1" ht="15.75" customHeight="1">
      <c r="B800" s="421"/>
      <c r="E800" s="422"/>
      <c r="F800" s="899" t="s">
        <v>3559</v>
      </c>
      <c r="G800" s="900"/>
      <c r="H800" s="900"/>
      <c r="I800" s="900"/>
      <c r="K800" s="424">
        <v>-37.738</v>
      </c>
      <c r="S800" s="421"/>
      <c r="T800" s="425"/>
      <c r="AA800" s="426"/>
      <c r="AT800" s="422" t="s">
        <v>2439</v>
      </c>
      <c r="AU800" s="422" t="s">
        <v>2451</v>
      </c>
      <c r="AV800" s="422" t="s">
        <v>2336</v>
      </c>
      <c r="AW800" s="422" t="s">
        <v>2371</v>
      </c>
      <c r="AX800" s="422" t="s">
        <v>2427</v>
      </c>
      <c r="AY800" s="422" t="s">
        <v>2428</v>
      </c>
    </row>
    <row r="801" spans="2:51" s="353" customFormat="1" ht="15.75" customHeight="1">
      <c r="B801" s="432"/>
      <c r="E801" s="433"/>
      <c r="F801" s="901" t="s">
        <v>2450</v>
      </c>
      <c r="G801" s="902"/>
      <c r="H801" s="902"/>
      <c r="I801" s="902"/>
      <c r="K801" s="434">
        <v>903.595</v>
      </c>
      <c r="S801" s="432"/>
      <c r="T801" s="435"/>
      <c r="AA801" s="436"/>
      <c r="AT801" s="433" t="s">
        <v>2439</v>
      </c>
      <c r="AU801" s="433" t="s">
        <v>2451</v>
      </c>
      <c r="AV801" s="433" t="s">
        <v>2434</v>
      </c>
      <c r="AW801" s="433" t="s">
        <v>2371</v>
      </c>
      <c r="AX801" s="433" t="s">
        <v>2426</v>
      </c>
      <c r="AY801" s="433" t="s">
        <v>2428</v>
      </c>
    </row>
    <row r="802" spans="2:65" s="353" customFormat="1" ht="27" customHeight="1">
      <c r="B802" s="354"/>
      <c r="C802" s="409" t="s">
        <v>3647</v>
      </c>
      <c r="D802" s="409" t="s">
        <v>2429</v>
      </c>
      <c r="E802" s="410" t="s">
        <v>3648</v>
      </c>
      <c r="F802" s="907" t="s">
        <v>3649</v>
      </c>
      <c r="G802" s="908"/>
      <c r="H802" s="908"/>
      <c r="I802" s="908"/>
      <c r="J802" s="412" t="s">
        <v>3779</v>
      </c>
      <c r="K802" s="413">
        <v>903.595</v>
      </c>
      <c r="L802" s="909">
        <v>0</v>
      </c>
      <c r="M802" s="908"/>
      <c r="N802" s="909">
        <f>ROUND($L$802*$K$802,2)</f>
        <v>0</v>
      </c>
      <c r="O802" s="908"/>
      <c r="P802" s="908"/>
      <c r="Q802" s="908"/>
      <c r="R802" s="411" t="s">
        <v>2433</v>
      </c>
      <c r="S802" s="354"/>
      <c r="T802" s="414"/>
      <c r="U802" s="415" t="s">
        <v>2358</v>
      </c>
      <c r="X802" s="416">
        <v>0</v>
      </c>
      <c r="Y802" s="416">
        <f>$X$802*$K$802</f>
        <v>0</v>
      </c>
      <c r="Z802" s="416">
        <v>0.014</v>
      </c>
      <c r="AA802" s="417">
        <f>$Z$802*$K$802</f>
        <v>12.65033</v>
      </c>
      <c r="AR802" s="360" t="s">
        <v>2749</v>
      </c>
      <c r="AT802" s="360" t="s">
        <v>2429</v>
      </c>
      <c r="AU802" s="360" t="s">
        <v>2451</v>
      </c>
      <c r="AY802" s="353" t="s">
        <v>2428</v>
      </c>
      <c r="BE802" s="418">
        <f>IF($U$802="základní",$N$802,0)</f>
        <v>0</v>
      </c>
      <c r="BF802" s="418">
        <f>IF($U$802="snížená",$N$802,0)</f>
        <v>0</v>
      </c>
      <c r="BG802" s="418">
        <f>IF($U$802="zákl. přenesená",$N$802,0)</f>
        <v>0</v>
      </c>
      <c r="BH802" s="418">
        <f>IF($U$802="sníž. přenesená",$N$802,0)</f>
        <v>0</v>
      </c>
      <c r="BI802" s="418">
        <f>IF($U$802="nulová",$N$802,0)</f>
        <v>0</v>
      </c>
      <c r="BJ802" s="360" t="s">
        <v>2426</v>
      </c>
      <c r="BK802" s="418">
        <f>ROUND($L$802*$K$802,2)</f>
        <v>0</v>
      </c>
      <c r="BL802" s="360" t="s">
        <v>2749</v>
      </c>
      <c r="BM802" s="360" t="s">
        <v>3650</v>
      </c>
    </row>
    <row r="803" spans="2:47" s="353" customFormat="1" ht="16.5" customHeight="1">
      <c r="B803" s="354"/>
      <c r="F803" s="912" t="s">
        <v>3651</v>
      </c>
      <c r="G803" s="873"/>
      <c r="H803" s="873"/>
      <c r="I803" s="873"/>
      <c r="J803" s="873"/>
      <c r="K803" s="873"/>
      <c r="L803" s="873"/>
      <c r="M803" s="873"/>
      <c r="N803" s="873"/>
      <c r="O803" s="873"/>
      <c r="P803" s="873"/>
      <c r="Q803" s="873"/>
      <c r="R803" s="873"/>
      <c r="S803" s="354"/>
      <c r="T803" s="419"/>
      <c r="AA803" s="420"/>
      <c r="AT803" s="353" t="s">
        <v>2437</v>
      </c>
      <c r="AU803" s="353" t="s">
        <v>2451</v>
      </c>
    </row>
    <row r="804" spans="2:65" s="353" customFormat="1" ht="27" customHeight="1">
      <c r="B804" s="354"/>
      <c r="C804" s="409" t="s">
        <v>3652</v>
      </c>
      <c r="D804" s="409" t="s">
        <v>2429</v>
      </c>
      <c r="E804" s="410" t="s">
        <v>3653</v>
      </c>
      <c r="F804" s="907" t="s">
        <v>1288</v>
      </c>
      <c r="G804" s="908"/>
      <c r="H804" s="908"/>
      <c r="I804" s="908"/>
      <c r="J804" s="412" t="s">
        <v>3779</v>
      </c>
      <c r="K804" s="413">
        <v>127.176</v>
      </c>
      <c r="L804" s="909">
        <v>0</v>
      </c>
      <c r="M804" s="908"/>
      <c r="N804" s="909">
        <f>ROUND($L$804*$K$804,2)</f>
        <v>0</v>
      </c>
      <c r="O804" s="908"/>
      <c r="P804" s="908"/>
      <c r="Q804" s="908"/>
      <c r="R804" s="411" t="s">
        <v>2433</v>
      </c>
      <c r="S804" s="354"/>
      <c r="T804" s="414"/>
      <c r="U804" s="415" t="s">
        <v>2358</v>
      </c>
      <c r="X804" s="416">
        <v>0</v>
      </c>
      <c r="Y804" s="416">
        <f>$X$804*$K$804</f>
        <v>0</v>
      </c>
      <c r="Z804" s="416">
        <v>0</v>
      </c>
      <c r="AA804" s="417">
        <f>$Z$804*$K$804</f>
        <v>0</v>
      </c>
      <c r="AR804" s="360" t="s">
        <v>2749</v>
      </c>
      <c r="AT804" s="360" t="s">
        <v>2429</v>
      </c>
      <c r="AU804" s="360" t="s">
        <v>2451</v>
      </c>
      <c r="AY804" s="353" t="s">
        <v>2428</v>
      </c>
      <c r="BE804" s="418">
        <f>IF($U$804="základní",$N$804,0)</f>
        <v>0</v>
      </c>
      <c r="BF804" s="418">
        <f>IF($U$804="snížená",$N$804,0)</f>
        <v>0</v>
      </c>
      <c r="BG804" s="418">
        <f>IF($U$804="zákl. přenesená",$N$804,0)</f>
        <v>0</v>
      </c>
      <c r="BH804" s="418">
        <f>IF($U$804="sníž. přenesená",$N$804,0)</f>
        <v>0</v>
      </c>
      <c r="BI804" s="418">
        <f>IF($U$804="nulová",$N$804,0)</f>
        <v>0</v>
      </c>
      <c r="BJ804" s="360" t="s">
        <v>2426</v>
      </c>
      <c r="BK804" s="418">
        <f>ROUND($L$804*$K$804,2)</f>
        <v>0</v>
      </c>
      <c r="BL804" s="360" t="s">
        <v>2749</v>
      </c>
      <c r="BM804" s="360" t="s">
        <v>3654</v>
      </c>
    </row>
    <row r="805" spans="2:47" s="353" customFormat="1" ht="27" customHeight="1">
      <c r="B805" s="354"/>
      <c r="F805" s="912" t="s">
        <v>1289</v>
      </c>
      <c r="G805" s="873"/>
      <c r="H805" s="873"/>
      <c r="I805" s="873"/>
      <c r="J805" s="873"/>
      <c r="K805" s="873"/>
      <c r="L805" s="873"/>
      <c r="M805" s="873"/>
      <c r="N805" s="873"/>
      <c r="O805" s="873"/>
      <c r="P805" s="873"/>
      <c r="Q805" s="873"/>
      <c r="R805" s="873"/>
      <c r="S805" s="354"/>
      <c r="T805" s="419"/>
      <c r="AA805" s="420"/>
      <c r="AT805" s="353" t="s">
        <v>2437</v>
      </c>
      <c r="AU805" s="353" t="s">
        <v>2451</v>
      </c>
    </row>
    <row r="806" spans="2:51" s="353" customFormat="1" ht="27" customHeight="1">
      <c r="B806" s="421"/>
      <c r="E806" s="422"/>
      <c r="F806" s="899" t="s">
        <v>3655</v>
      </c>
      <c r="G806" s="900"/>
      <c r="H806" s="900"/>
      <c r="I806" s="900"/>
      <c r="K806" s="424">
        <v>127.176</v>
      </c>
      <c r="S806" s="421"/>
      <c r="T806" s="425"/>
      <c r="AA806" s="426"/>
      <c r="AT806" s="422" t="s">
        <v>2439</v>
      </c>
      <c r="AU806" s="422" t="s">
        <v>2451</v>
      </c>
      <c r="AV806" s="422" t="s">
        <v>2336</v>
      </c>
      <c r="AW806" s="422" t="s">
        <v>2371</v>
      </c>
      <c r="AX806" s="422" t="s">
        <v>2426</v>
      </c>
      <c r="AY806" s="422" t="s">
        <v>2428</v>
      </c>
    </row>
    <row r="807" spans="2:65" s="353" customFormat="1" ht="19.5" customHeight="1">
      <c r="B807" s="354"/>
      <c r="C807" s="437" t="s">
        <v>3656</v>
      </c>
      <c r="D807" s="437" t="s">
        <v>2462</v>
      </c>
      <c r="E807" s="438" t="s">
        <v>1290</v>
      </c>
      <c r="F807" s="915" t="s">
        <v>1291</v>
      </c>
      <c r="G807" s="914"/>
      <c r="H807" s="914"/>
      <c r="I807" s="914"/>
      <c r="J807" s="439" t="s">
        <v>3779</v>
      </c>
      <c r="K807" s="440">
        <v>132.263</v>
      </c>
      <c r="L807" s="913">
        <v>0</v>
      </c>
      <c r="M807" s="914"/>
      <c r="N807" s="913">
        <f>ROUND($L$807*$K$807,2)</f>
        <v>0</v>
      </c>
      <c r="O807" s="908"/>
      <c r="P807" s="908"/>
      <c r="Q807" s="908"/>
      <c r="R807" s="411" t="s">
        <v>2433</v>
      </c>
      <c r="S807" s="354"/>
      <c r="T807" s="414"/>
      <c r="U807" s="415" t="s">
        <v>2358</v>
      </c>
      <c r="X807" s="416">
        <v>0.012</v>
      </c>
      <c r="Y807" s="416">
        <f>$X$807*$K$807</f>
        <v>1.587156</v>
      </c>
      <c r="Z807" s="416">
        <v>0</v>
      </c>
      <c r="AA807" s="417">
        <f>$Z$807*$K$807</f>
        <v>0</v>
      </c>
      <c r="AR807" s="360" t="s">
        <v>2843</v>
      </c>
      <c r="AT807" s="360" t="s">
        <v>2462</v>
      </c>
      <c r="AU807" s="360" t="s">
        <v>2451</v>
      </c>
      <c r="AY807" s="353" t="s">
        <v>2428</v>
      </c>
      <c r="BE807" s="418">
        <f>IF($U$807="základní",$N$807,0)</f>
        <v>0</v>
      </c>
      <c r="BF807" s="418">
        <f>IF($U$807="snížená",$N$807,0)</f>
        <v>0</v>
      </c>
      <c r="BG807" s="418">
        <f>IF($U$807="zákl. přenesená",$N$807,0)</f>
        <v>0</v>
      </c>
      <c r="BH807" s="418">
        <f>IF($U$807="sníž. přenesená",$N$807,0)</f>
        <v>0</v>
      </c>
      <c r="BI807" s="418">
        <f>IF($U$807="nulová",$N$807,0)</f>
        <v>0</v>
      </c>
      <c r="BJ807" s="360" t="s">
        <v>2426</v>
      </c>
      <c r="BK807" s="418">
        <f>ROUND($L$807*$K$807,2)</f>
        <v>0</v>
      </c>
      <c r="BL807" s="360" t="s">
        <v>2749</v>
      </c>
      <c r="BM807" s="360" t="s">
        <v>3657</v>
      </c>
    </row>
    <row r="808" spans="2:51" s="353" customFormat="1" ht="15.75" customHeight="1">
      <c r="B808" s="421"/>
      <c r="F808" s="899" t="s">
        <v>3658</v>
      </c>
      <c r="G808" s="900"/>
      <c r="H808" s="900"/>
      <c r="I808" s="900"/>
      <c r="K808" s="424">
        <v>132.263</v>
      </c>
      <c r="S808" s="421"/>
      <c r="T808" s="425"/>
      <c r="AA808" s="426"/>
      <c r="AT808" s="422" t="s">
        <v>2439</v>
      </c>
      <c r="AU808" s="422" t="s">
        <v>2451</v>
      </c>
      <c r="AV808" s="422" t="s">
        <v>2336</v>
      </c>
      <c r="AW808" s="422" t="s">
        <v>2427</v>
      </c>
      <c r="AX808" s="422" t="s">
        <v>2426</v>
      </c>
      <c r="AY808" s="422" t="s">
        <v>2428</v>
      </c>
    </row>
    <row r="809" spans="2:65" s="353" customFormat="1" ht="27" customHeight="1">
      <c r="B809" s="354"/>
      <c r="C809" s="409" t="s">
        <v>3659</v>
      </c>
      <c r="D809" s="409" t="s">
        <v>2429</v>
      </c>
      <c r="E809" s="410" t="s">
        <v>3660</v>
      </c>
      <c r="F809" s="907" t="s">
        <v>3661</v>
      </c>
      <c r="G809" s="908"/>
      <c r="H809" s="908"/>
      <c r="I809" s="908"/>
      <c r="J809" s="412" t="s">
        <v>3779</v>
      </c>
      <c r="K809" s="413">
        <v>127.176</v>
      </c>
      <c r="L809" s="909">
        <v>0</v>
      </c>
      <c r="M809" s="908"/>
      <c r="N809" s="909">
        <f>ROUND($L$809*$K$809,2)</f>
        <v>0</v>
      </c>
      <c r="O809" s="908"/>
      <c r="P809" s="908"/>
      <c r="Q809" s="908"/>
      <c r="R809" s="411" t="s">
        <v>2433</v>
      </c>
      <c r="S809" s="354"/>
      <c r="T809" s="414"/>
      <c r="U809" s="415" t="s">
        <v>2358</v>
      </c>
      <c r="X809" s="416">
        <v>0.0002</v>
      </c>
      <c r="Y809" s="416">
        <f>$X$809*$K$809</f>
        <v>0.0254352</v>
      </c>
      <c r="Z809" s="416">
        <v>0</v>
      </c>
      <c r="AA809" s="417">
        <f>$Z$809*$K$809</f>
        <v>0</v>
      </c>
      <c r="AR809" s="360" t="s">
        <v>2749</v>
      </c>
      <c r="AT809" s="360" t="s">
        <v>2429</v>
      </c>
      <c r="AU809" s="360" t="s">
        <v>2451</v>
      </c>
      <c r="AY809" s="353" t="s">
        <v>2428</v>
      </c>
      <c r="BE809" s="418">
        <f>IF($U$809="základní",$N$809,0)</f>
        <v>0</v>
      </c>
      <c r="BF809" s="418">
        <f>IF($U$809="snížená",$N$809,0)</f>
        <v>0</v>
      </c>
      <c r="BG809" s="418">
        <f>IF($U$809="zákl. přenesená",$N$809,0)</f>
        <v>0</v>
      </c>
      <c r="BH809" s="418">
        <f>IF($U$809="sníž. přenesená",$N$809,0)</f>
        <v>0</v>
      </c>
      <c r="BI809" s="418">
        <f>IF($U$809="nulová",$N$809,0)</f>
        <v>0</v>
      </c>
      <c r="BJ809" s="360" t="s">
        <v>2426</v>
      </c>
      <c r="BK809" s="418">
        <f>ROUND($L$809*$K$809,2)</f>
        <v>0</v>
      </c>
      <c r="BL809" s="360" t="s">
        <v>2749</v>
      </c>
      <c r="BM809" s="360" t="s">
        <v>3662</v>
      </c>
    </row>
    <row r="810" spans="2:47" s="353" customFormat="1" ht="16.5" customHeight="1">
      <c r="B810" s="354"/>
      <c r="F810" s="912" t="s">
        <v>3663</v>
      </c>
      <c r="G810" s="873"/>
      <c r="H810" s="873"/>
      <c r="I810" s="873"/>
      <c r="J810" s="873"/>
      <c r="K810" s="873"/>
      <c r="L810" s="873"/>
      <c r="M810" s="873"/>
      <c r="N810" s="873"/>
      <c r="O810" s="873"/>
      <c r="P810" s="873"/>
      <c r="Q810" s="873"/>
      <c r="R810" s="873"/>
      <c r="S810" s="354"/>
      <c r="T810" s="419"/>
      <c r="AA810" s="420"/>
      <c r="AT810" s="353" t="s">
        <v>2437</v>
      </c>
      <c r="AU810" s="353" t="s">
        <v>2451</v>
      </c>
    </row>
    <row r="811" spans="2:65" s="353" customFormat="1" ht="27" customHeight="1">
      <c r="B811" s="354"/>
      <c r="C811" s="409" t="s">
        <v>3664</v>
      </c>
      <c r="D811" s="409" t="s">
        <v>2429</v>
      </c>
      <c r="E811" s="410" t="s">
        <v>3665</v>
      </c>
      <c r="F811" s="907" t="s">
        <v>3666</v>
      </c>
      <c r="G811" s="908"/>
      <c r="H811" s="908"/>
      <c r="I811" s="908"/>
      <c r="J811" s="412" t="s">
        <v>2722</v>
      </c>
      <c r="K811" s="413">
        <v>1.612</v>
      </c>
      <c r="L811" s="909">
        <v>0</v>
      </c>
      <c r="M811" s="908"/>
      <c r="N811" s="909">
        <f>ROUND($L$811*$K$811,2)</f>
        <v>0</v>
      </c>
      <c r="O811" s="908"/>
      <c r="P811" s="908"/>
      <c r="Q811" s="908"/>
      <c r="R811" s="411" t="s">
        <v>2433</v>
      </c>
      <c r="S811" s="354"/>
      <c r="T811" s="414"/>
      <c r="U811" s="415" t="s">
        <v>2358</v>
      </c>
      <c r="X811" s="416">
        <v>0</v>
      </c>
      <c r="Y811" s="416">
        <f>$X$811*$K$811</f>
        <v>0</v>
      </c>
      <c r="Z811" s="416">
        <v>0</v>
      </c>
      <c r="AA811" s="417">
        <f>$Z$811*$K$811</f>
        <v>0</v>
      </c>
      <c r="AR811" s="360" t="s">
        <v>2749</v>
      </c>
      <c r="AT811" s="360" t="s">
        <v>2429</v>
      </c>
      <c r="AU811" s="360" t="s">
        <v>2451</v>
      </c>
      <c r="AY811" s="353" t="s">
        <v>2428</v>
      </c>
      <c r="BE811" s="418">
        <f>IF($U$811="základní",$N$811,0)</f>
        <v>0</v>
      </c>
      <c r="BF811" s="418">
        <f>IF($U$811="snížená",$N$811,0)</f>
        <v>0</v>
      </c>
      <c r="BG811" s="418">
        <f>IF($U$811="zákl. přenesená",$N$811,0)</f>
        <v>0</v>
      </c>
      <c r="BH811" s="418">
        <f>IF($U$811="sníž. přenesená",$N$811,0)</f>
        <v>0</v>
      </c>
      <c r="BI811" s="418">
        <f>IF($U$811="nulová",$N$811,0)</f>
        <v>0</v>
      </c>
      <c r="BJ811" s="360" t="s">
        <v>2426</v>
      </c>
      <c r="BK811" s="418">
        <f>ROUND($L$811*$K$811,2)</f>
        <v>0</v>
      </c>
      <c r="BL811" s="360" t="s">
        <v>2749</v>
      </c>
      <c r="BM811" s="360" t="s">
        <v>3667</v>
      </c>
    </row>
    <row r="812" spans="2:47" s="353" customFormat="1" ht="26.25" customHeight="1">
      <c r="B812" s="354"/>
      <c r="F812" s="912" t="s">
        <v>3668</v>
      </c>
      <c r="G812" s="873"/>
      <c r="H812" s="873"/>
      <c r="I812" s="873"/>
      <c r="J812" s="873"/>
      <c r="K812" s="873"/>
      <c r="L812" s="873"/>
      <c r="M812" s="873"/>
      <c r="N812" s="873"/>
      <c r="O812" s="873"/>
      <c r="P812" s="873"/>
      <c r="Q812" s="873"/>
      <c r="R812" s="873"/>
      <c r="S812" s="354"/>
      <c r="T812" s="419"/>
      <c r="AA812" s="420"/>
      <c r="AT812" s="353" t="s">
        <v>2437</v>
      </c>
      <c r="AU812" s="353" t="s">
        <v>2451</v>
      </c>
    </row>
    <row r="813" spans="2:51" s="353" customFormat="1" ht="15.75" customHeight="1">
      <c r="B813" s="421"/>
      <c r="E813" s="422"/>
      <c r="F813" s="899" t="s">
        <v>3669</v>
      </c>
      <c r="G813" s="900"/>
      <c r="H813" s="900"/>
      <c r="I813" s="900"/>
      <c r="K813" s="424">
        <v>1.612</v>
      </c>
      <c r="S813" s="421"/>
      <c r="T813" s="425"/>
      <c r="AA813" s="426"/>
      <c r="AT813" s="422" t="s">
        <v>2439</v>
      </c>
      <c r="AU813" s="422" t="s">
        <v>2451</v>
      </c>
      <c r="AV813" s="422" t="s">
        <v>2336</v>
      </c>
      <c r="AW813" s="422" t="s">
        <v>2371</v>
      </c>
      <c r="AX813" s="422" t="s">
        <v>2426</v>
      </c>
      <c r="AY813" s="422" t="s">
        <v>2428</v>
      </c>
    </row>
    <row r="814" spans="2:63" s="401" customFormat="1" ht="23.25" customHeight="1">
      <c r="B814" s="400"/>
      <c r="D814" s="408" t="s">
        <v>2386</v>
      </c>
      <c r="N814" s="911">
        <f>$BK$814</f>
        <v>0</v>
      </c>
      <c r="O814" s="904"/>
      <c r="P814" s="904"/>
      <c r="Q814" s="904"/>
      <c r="S814" s="400"/>
      <c r="T814" s="404"/>
      <c r="W814" s="405">
        <f>SUM($W$815:$W$854)</f>
        <v>0</v>
      </c>
      <c r="Y814" s="405">
        <f>SUM($Y$815:$Y$854)</f>
        <v>10.984158310000002</v>
      </c>
      <c r="AA814" s="406">
        <f>SUM($AA$815:$AA$854)</f>
        <v>0</v>
      </c>
      <c r="AR814" s="403" t="s">
        <v>2426</v>
      </c>
      <c r="AT814" s="403" t="s">
        <v>2425</v>
      </c>
      <c r="AU814" s="403" t="s">
        <v>2336</v>
      </c>
      <c r="AY814" s="403" t="s">
        <v>2428</v>
      </c>
      <c r="BK814" s="407">
        <f>SUM($BK$815:$BK$854)</f>
        <v>0</v>
      </c>
    </row>
    <row r="815" spans="2:65" s="353" customFormat="1" ht="27" customHeight="1">
      <c r="B815" s="354"/>
      <c r="C815" s="409" t="s">
        <v>3670</v>
      </c>
      <c r="D815" s="409" t="s">
        <v>2429</v>
      </c>
      <c r="E815" s="410" t="s">
        <v>3067</v>
      </c>
      <c r="F815" s="907" t="s">
        <v>3068</v>
      </c>
      <c r="G815" s="908"/>
      <c r="H815" s="908"/>
      <c r="I815" s="908"/>
      <c r="J815" s="412" t="s">
        <v>3779</v>
      </c>
      <c r="K815" s="413">
        <v>571.907</v>
      </c>
      <c r="L815" s="909">
        <v>0</v>
      </c>
      <c r="M815" s="908"/>
      <c r="N815" s="909">
        <f>ROUND($L$815*$K$815,2)</f>
        <v>0</v>
      </c>
      <c r="O815" s="908"/>
      <c r="P815" s="908"/>
      <c r="Q815" s="908"/>
      <c r="R815" s="411" t="s">
        <v>2433</v>
      </c>
      <c r="S815" s="354"/>
      <c r="T815" s="414"/>
      <c r="U815" s="415" t="s">
        <v>2358</v>
      </c>
      <c r="X815" s="416">
        <v>0.00168</v>
      </c>
      <c r="Y815" s="416">
        <f>$X$815*$K$815</f>
        <v>0.9608037600000001</v>
      </c>
      <c r="Z815" s="416">
        <v>0</v>
      </c>
      <c r="AA815" s="417">
        <f>$Z$815*$K$815</f>
        <v>0</v>
      </c>
      <c r="AR815" s="360" t="s">
        <v>2434</v>
      </c>
      <c r="AT815" s="360" t="s">
        <v>2429</v>
      </c>
      <c r="AU815" s="360" t="s">
        <v>2451</v>
      </c>
      <c r="AY815" s="353" t="s">
        <v>2428</v>
      </c>
      <c r="BE815" s="418">
        <f>IF($U$815="základní",$N$815,0)</f>
        <v>0</v>
      </c>
      <c r="BF815" s="418">
        <f>IF($U$815="snížená",$N$815,0)</f>
        <v>0</v>
      </c>
      <c r="BG815" s="418">
        <f>IF($U$815="zákl. přenesená",$N$815,0)</f>
        <v>0</v>
      </c>
      <c r="BH815" s="418">
        <f>IF($U$815="sníž. přenesená",$N$815,0)</f>
        <v>0</v>
      </c>
      <c r="BI815" s="418">
        <f>IF($U$815="nulová",$N$815,0)</f>
        <v>0</v>
      </c>
      <c r="BJ815" s="360" t="s">
        <v>2426</v>
      </c>
      <c r="BK815" s="418">
        <f>ROUND($L$815*$K$815,2)</f>
        <v>0</v>
      </c>
      <c r="BL815" s="360" t="s">
        <v>2434</v>
      </c>
      <c r="BM815" s="360" t="s">
        <v>3671</v>
      </c>
    </row>
    <row r="816" spans="2:47" s="353" customFormat="1" ht="16.5" customHeight="1">
      <c r="B816" s="354"/>
      <c r="F816" s="912" t="s">
        <v>3070</v>
      </c>
      <c r="G816" s="873"/>
      <c r="H816" s="873"/>
      <c r="I816" s="873"/>
      <c r="J816" s="873"/>
      <c r="K816" s="873"/>
      <c r="L816" s="873"/>
      <c r="M816" s="873"/>
      <c r="N816" s="873"/>
      <c r="O816" s="873"/>
      <c r="P816" s="873"/>
      <c r="Q816" s="873"/>
      <c r="R816" s="873"/>
      <c r="S816" s="354"/>
      <c r="T816" s="419"/>
      <c r="AA816" s="420"/>
      <c r="AT816" s="353" t="s">
        <v>2437</v>
      </c>
      <c r="AU816" s="353" t="s">
        <v>2451</v>
      </c>
    </row>
    <row r="817" spans="2:51" s="353" customFormat="1" ht="15.75" customHeight="1">
      <c r="B817" s="427"/>
      <c r="E817" s="428"/>
      <c r="F817" s="905" t="s">
        <v>3672</v>
      </c>
      <c r="G817" s="906"/>
      <c r="H817" s="906"/>
      <c r="I817" s="906"/>
      <c r="K817" s="428"/>
      <c r="S817" s="427"/>
      <c r="T817" s="430"/>
      <c r="AA817" s="431"/>
      <c r="AT817" s="428" t="s">
        <v>2439</v>
      </c>
      <c r="AU817" s="428" t="s">
        <v>2451</v>
      </c>
      <c r="AV817" s="428" t="s">
        <v>2426</v>
      </c>
      <c r="AW817" s="428" t="s">
        <v>2371</v>
      </c>
      <c r="AX817" s="428" t="s">
        <v>2427</v>
      </c>
      <c r="AY817" s="428" t="s">
        <v>2428</v>
      </c>
    </row>
    <row r="818" spans="2:51" s="353" customFormat="1" ht="27" customHeight="1">
      <c r="B818" s="421"/>
      <c r="E818" s="422"/>
      <c r="F818" s="899" t="s">
        <v>3673</v>
      </c>
      <c r="G818" s="900"/>
      <c r="H818" s="900"/>
      <c r="I818" s="900"/>
      <c r="K818" s="424">
        <v>103.076</v>
      </c>
      <c r="S818" s="421"/>
      <c r="T818" s="425"/>
      <c r="AA818" s="426"/>
      <c r="AT818" s="422" t="s">
        <v>2439</v>
      </c>
      <c r="AU818" s="422" t="s">
        <v>2451</v>
      </c>
      <c r="AV818" s="422" t="s">
        <v>2336</v>
      </c>
      <c r="AW818" s="422" t="s">
        <v>2371</v>
      </c>
      <c r="AX818" s="422" t="s">
        <v>2427</v>
      </c>
      <c r="AY818" s="422" t="s">
        <v>2428</v>
      </c>
    </row>
    <row r="819" spans="2:51" s="353" customFormat="1" ht="15.75" customHeight="1">
      <c r="B819" s="421"/>
      <c r="E819" s="422"/>
      <c r="F819" s="899" t="s">
        <v>3674</v>
      </c>
      <c r="G819" s="900"/>
      <c r="H819" s="900"/>
      <c r="I819" s="900"/>
      <c r="K819" s="424">
        <v>115.857</v>
      </c>
      <c r="S819" s="421"/>
      <c r="T819" s="425"/>
      <c r="AA819" s="426"/>
      <c r="AT819" s="422" t="s">
        <v>2439</v>
      </c>
      <c r="AU819" s="422" t="s">
        <v>2451</v>
      </c>
      <c r="AV819" s="422" t="s">
        <v>2336</v>
      </c>
      <c r="AW819" s="422" t="s">
        <v>2371</v>
      </c>
      <c r="AX819" s="422" t="s">
        <v>2427</v>
      </c>
      <c r="AY819" s="422" t="s">
        <v>2428</v>
      </c>
    </row>
    <row r="820" spans="2:51" s="353" customFormat="1" ht="15.75" customHeight="1">
      <c r="B820" s="421"/>
      <c r="E820" s="422"/>
      <c r="F820" s="899" t="s">
        <v>3675</v>
      </c>
      <c r="G820" s="900"/>
      <c r="H820" s="900"/>
      <c r="I820" s="900"/>
      <c r="K820" s="424">
        <v>76.168</v>
      </c>
      <c r="S820" s="421"/>
      <c r="T820" s="425"/>
      <c r="AA820" s="426"/>
      <c r="AT820" s="422" t="s">
        <v>2439</v>
      </c>
      <c r="AU820" s="422" t="s">
        <v>2451</v>
      </c>
      <c r="AV820" s="422" t="s">
        <v>2336</v>
      </c>
      <c r="AW820" s="422" t="s">
        <v>2371</v>
      </c>
      <c r="AX820" s="422" t="s">
        <v>2427</v>
      </c>
      <c r="AY820" s="422" t="s">
        <v>2428</v>
      </c>
    </row>
    <row r="821" spans="2:51" s="353" customFormat="1" ht="15.75" customHeight="1">
      <c r="B821" s="421"/>
      <c r="E821" s="422"/>
      <c r="F821" s="899" t="s">
        <v>3676</v>
      </c>
      <c r="G821" s="900"/>
      <c r="H821" s="900"/>
      <c r="I821" s="900"/>
      <c r="K821" s="424">
        <v>192.204</v>
      </c>
      <c r="S821" s="421"/>
      <c r="T821" s="425"/>
      <c r="AA821" s="426"/>
      <c r="AT821" s="422" t="s">
        <v>2439</v>
      </c>
      <c r="AU821" s="422" t="s">
        <v>2451</v>
      </c>
      <c r="AV821" s="422" t="s">
        <v>2336</v>
      </c>
      <c r="AW821" s="422" t="s">
        <v>2371</v>
      </c>
      <c r="AX821" s="422" t="s">
        <v>2427</v>
      </c>
      <c r="AY821" s="422" t="s">
        <v>2428</v>
      </c>
    </row>
    <row r="822" spans="2:51" s="353" customFormat="1" ht="15.75" customHeight="1">
      <c r="B822" s="421"/>
      <c r="E822" s="422"/>
      <c r="F822" s="899" t="s">
        <v>3677</v>
      </c>
      <c r="G822" s="900"/>
      <c r="H822" s="900"/>
      <c r="I822" s="900"/>
      <c r="K822" s="424">
        <v>-12.424</v>
      </c>
      <c r="S822" s="421"/>
      <c r="T822" s="425"/>
      <c r="AA822" s="426"/>
      <c r="AT822" s="422" t="s">
        <v>2439</v>
      </c>
      <c r="AU822" s="422" t="s">
        <v>2451</v>
      </c>
      <c r="AV822" s="422" t="s">
        <v>2336</v>
      </c>
      <c r="AW822" s="422" t="s">
        <v>2371</v>
      </c>
      <c r="AX822" s="422" t="s">
        <v>2427</v>
      </c>
      <c r="AY822" s="422" t="s">
        <v>2428</v>
      </c>
    </row>
    <row r="823" spans="2:51" s="353" customFormat="1" ht="15.75" customHeight="1">
      <c r="B823" s="421"/>
      <c r="E823" s="422"/>
      <c r="F823" s="899" t="s">
        <v>3678</v>
      </c>
      <c r="G823" s="900"/>
      <c r="H823" s="900"/>
      <c r="I823" s="900"/>
      <c r="K823" s="424">
        <v>97.026</v>
      </c>
      <c r="S823" s="421"/>
      <c r="T823" s="425"/>
      <c r="AA823" s="426"/>
      <c r="AT823" s="422" t="s">
        <v>2439</v>
      </c>
      <c r="AU823" s="422" t="s">
        <v>2451</v>
      </c>
      <c r="AV823" s="422" t="s">
        <v>2336</v>
      </c>
      <c r="AW823" s="422" t="s">
        <v>2371</v>
      </c>
      <c r="AX823" s="422" t="s">
        <v>2427</v>
      </c>
      <c r="AY823" s="422" t="s">
        <v>2428</v>
      </c>
    </row>
    <row r="824" spans="2:51" s="353" customFormat="1" ht="15.75" customHeight="1">
      <c r="B824" s="432"/>
      <c r="E824" s="433"/>
      <c r="F824" s="901" t="s">
        <v>2450</v>
      </c>
      <c r="G824" s="902"/>
      <c r="H824" s="902"/>
      <c r="I824" s="902"/>
      <c r="K824" s="434">
        <v>571.907</v>
      </c>
      <c r="S824" s="432"/>
      <c r="T824" s="435"/>
      <c r="AA824" s="436"/>
      <c r="AT824" s="433" t="s">
        <v>2439</v>
      </c>
      <c r="AU824" s="433" t="s">
        <v>2451</v>
      </c>
      <c r="AV824" s="433" t="s">
        <v>2434</v>
      </c>
      <c r="AW824" s="433" t="s">
        <v>2371</v>
      </c>
      <c r="AX824" s="433" t="s">
        <v>2426</v>
      </c>
      <c r="AY824" s="433" t="s">
        <v>2428</v>
      </c>
    </row>
    <row r="825" spans="2:65" s="353" customFormat="1" ht="27" customHeight="1">
      <c r="B825" s="354"/>
      <c r="C825" s="409" t="s">
        <v>3679</v>
      </c>
      <c r="D825" s="409" t="s">
        <v>2429</v>
      </c>
      <c r="E825" s="410" t="s">
        <v>3078</v>
      </c>
      <c r="F825" s="907" t="s">
        <v>3079</v>
      </c>
      <c r="G825" s="908"/>
      <c r="H825" s="908"/>
      <c r="I825" s="908"/>
      <c r="J825" s="412" t="s">
        <v>3779</v>
      </c>
      <c r="K825" s="413">
        <v>571.907</v>
      </c>
      <c r="L825" s="909">
        <v>0</v>
      </c>
      <c r="M825" s="908"/>
      <c r="N825" s="909">
        <f>ROUND($L$825*$K$825,2)</f>
        <v>0</v>
      </c>
      <c r="O825" s="908"/>
      <c r="P825" s="908"/>
      <c r="Q825" s="908"/>
      <c r="R825" s="411" t="s">
        <v>2433</v>
      </c>
      <c r="S825" s="354"/>
      <c r="T825" s="414"/>
      <c r="U825" s="415" t="s">
        <v>2358</v>
      </c>
      <c r="X825" s="416">
        <v>0.00489</v>
      </c>
      <c r="Y825" s="416">
        <f>$X$825*$K$825</f>
        <v>2.7966252300000005</v>
      </c>
      <c r="Z825" s="416">
        <v>0</v>
      </c>
      <c r="AA825" s="417">
        <f>$Z$825*$K$825</f>
        <v>0</v>
      </c>
      <c r="AR825" s="360" t="s">
        <v>2434</v>
      </c>
      <c r="AT825" s="360" t="s">
        <v>2429</v>
      </c>
      <c r="AU825" s="360" t="s">
        <v>2451</v>
      </c>
      <c r="AY825" s="353" t="s">
        <v>2428</v>
      </c>
      <c r="BE825" s="418">
        <f>IF($U$825="základní",$N$825,0)</f>
        <v>0</v>
      </c>
      <c r="BF825" s="418">
        <f>IF($U$825="snížená",$N$825,0)</f>
        <v>0</v>
      </c>
      <c r="BG825" s="418">
        <f>IF($U$825="zákl. přenesená",$N$825,0)</f>
        <v>0</v>
      </c>
      <c r="BH825" s="418">
        <f>IF($U$825="sníž. přenesená",$N$825,0)</f>
        <v>0</v>
      </c>
      <c r="BI825" s="418">
        <f>IF($U$825="nulová",$N$825,0)</f>
        <v>0</v>
      </c>
      <c r="BJ825" s="360" t="s">
        <v>2426</v>
      </c>
      <c r="BK825" s="418">
        <f>ROUND($L$825*$K$825,2)</f>
        <v>0</v>
      </c>
      <c r="BL825" s="360" t="s">
        <v>2434</v>
      </c>
      <c r="BM825" s="360" t="s">
        <v>3680</v>
      </c>
    </row>
    <row r="826" spans="2:47" s="353" customFormat="1" ht="16.5" customHeight="1">
      <c r="B826" s="354"/>
      <c r="F826" s="912" t="s">
        <v>2989</v>
      </c>
      <c r="G826" s="873"/>
      <c r="H826" s="873"/>
      <c r="I826" s="873"/>
      <c r="J826" s="873"/>
      <c r="K826" s="873"/>
      <c r="L826" s="873"/>
      <c r="M826" s="873"/>
      <c r="N826" s="873"/>
      <c r="O826" s="873"/>
      <c r="P826" s="873"/>
      <c r="Q826" s="873"/>
      <c r="R826" s="873"/>
      <c r="S826" s="354"/>
      <c r="T826" s="419"/>
      <c r="AA826" s="420"/>
      <c r="AT826" s="353" t="s">
        <v>2437</v>
      </c>
      <c r="AU826" s="353" t="s">
        <v>2451</v>
      </c>
    </row>
    <row r="827" spans="2:51" s="353" customFormat="1" ht="15.75" customHeight="1">
      <c r="B827" s="427"/>
      <c r="E827" s="428"/>
      <c r="F827" s="905" t="s">
        <v>3672</v>
      </c>
      <c r="G827" s="906"/>
      <c r="H827" s="906"/>
      <c r="I827" s="906"/>
      <c r="K827" s="428"/>
      <c r="S827" s="427"/>
      <c r="T827" s="430"/>
      <c r="AA827" s="431"/>
      <c r="AT827" s="428" t="s">
        <v>2439</v>
      </c>
      <c r="AU827" s="428" t="s">
        <v>2451</v>
      </c>
      <c r="AV827" s="428" t="s">
        <v>2426</v>
      </c>
      <c r="AW827" s="428" t="s">
        <v>2371</v>
      </c>
      <c r="AX827" s="428" t="s">
        <v>2427</v>
      </c>
      <c r="AY827" s="428" t="s">
        <v>2428</v>
      </c>
    </row>
    <row r="828" spans="2:51" s="353" customFormat="1" ht="27" customHeight="1">
      <c r="B828" s="421"/>
      <c r="E828" s="422"/>
      <c r="F828" s="899" t="s">
        <v>3673</v>
      </c>
      <c r="G828" s="900"/>
      <c r="H828" s="900"/>
      <c r="I828" s="900"/>
      <c r="K828" s="424">
        <v>103.076</v>
      </c>
      <c r="S828" s="421"/>
      <c r="T828" s="425"/>
      <c r="AA828" s="426"/>
      <c r="AT828" s="422" t="s">
        <v>2439</v>
      </c>
      <c r="AU828" s="422" t="s">
        <v>2451</v>
      </c>
      <c r="AV828" s="422" t="s">
        <v>2336</v>
      </c>
      <c r="AW828" s="422" t="s">
        <v>2371</v>
      </c>
      <c r="AX828" s="422" t="s">
        <v>2427</v>
      </c>
      <c r="AY828" s="422" t="s">
        <v>2428</v>
      </c>
    </row>
    <row r="829" spans="2:51" s="353" customFormat="1" ht="15.75" customHeight="1">
      <c r="B829" s="421"/>
      <c r="E829" s="422"/>
      <c r="F829" s="899" t="s">
        <v>3674</v>
      </c>
      <c r="G829" s="900"/>
      <c r="H829" s="900"/>
      <c r="I829" s="900"/>
      <c r="K829" s="424">
        <v>115.857</v>
      </c>
      <c r="S829" s="421"/>
      <c r="T829" s="425"/>
      <c r="AA829" s="426"/>
      <c r="AT829" s="422" t="s">
        <v>2439</v>
      </c>
      <c r="AU829" s="422" t="s">
        <v>2451</v>
      </c>
      <c r="AV829" s="422" t="s">
        <v>2336</v>
      </c>
      <c r="AW829" s="422" t="s">
        <v>2371</v>
      </c>
      <c r="AX829" s="422" t="s">
        <v>2427</v>
      </c>
      <c r="AY829" s="422" t="s">
        <v>2428</v>
      </c>
    </row>
    <row r="830" spans="2:51" s="353" customFormat="1" ht="15.75" customHeight="1">
      <c r="B830" s="421"/>
      <c r="E830" s="422"/>
      <c r="F830" s="899" t="s">
        <v>3675</v>
      </c>
      <c r="G830" s="900"/>
      <c r="H830" s="900"/>
      <c r="I830" s="900"/>
      <c r="K830" s="424">
        <v>76.168</v>
      </c>
      <c r="S830" s="421"/>
      <c r="T830" s="425"/>
      <c r="AA830" s="426"/>
      <c r="AT830" s="422" t="s">
        <v>2439</v>
      </c>
      <c r="AU830" s="422" t="s">
        <v>2451</v>
      </c>
      <c r="AV830" s="422" t="s">
        <v>2336</v>
      </c>
      <c r="AW830" s="422" t="s">
        <v>2371</v>
      </c>
      <c r="AX830" s="422" t="s">
        <v>2427</v>
      </c>
      <c r="AY830" s="422" t="s">
        <v>2428</v>
      </c>
    </row>
    <row r="831" spans="2:51" s="353" customFormat="1" ht="15.75" customHeight="1">
      <c r="B831" s="421"/>
      <c r="E831" s="422"/>
      <c r="F831" s="899" t="s">
        <v>3676</v>
      </c>
      <c r="G831" s="900"/>
      <c r="H831" s="900"/>
      <c r="I831" s="900"/>
      <c r="K831" s="424">
        <v>192.204</v>
      </c>
      <c r="S831" s="421"/>
      <c r="T831" s="425"/>
      <c r="AA831" s="426"/>
      <c r="AT831" s="422" t="s">
        <v>2439</v>
      </c>
      <c r="AU831" s="422" t="s">
        <v>2451</v>
      </c>
      <c r="AV831" s="422" t="s">
        <v>2336</v>
      </c>
      <c r="AW831" s="422" t="s">
        <v>2371</v>
      </c>
      <c r="AX831" s="422" t="s">
        <v>2427</v>
      </c>
      <c r="AY831" s="422" t="s">
        <v>2428</v>
      </c>
    </row>
    <row r="832" spans="2:51" s="353" customFormat="1" ht="15.75" customHeight="1">
      <c r="B832" s="421"/>
      <c r="E832" s="422"/>
      <c r="F832" s="899" t="s">
        <v>3677</v>
      </c>
      <c r="G832" s="900"/>
      <c r="H832" s="900"/>
      <c r="I832" s="900"/>
      <c r="K832" s="424">
        <v>-12.424</v>
      </c>
      <c r="S832" s="421"/>
      <c r="T832" s="425"/>
      <c r="AA832" s="426"/>
      <c r="AT832" s="422" t="s">
        <v>2439</v>
      </c>
      <c r="AU832" s="422" t="s">
        <v>2451</v>
      </c>
      <c r="AV832" s="422" t="s">
        <v>2336</v>
      </c>
      <c r="AW832" s="422" t="s">
        <v>2371</v>
      </c>
      <c r="AX832" s="422" t="s">
        <v>2427</v>
      </c>
      <c r="AY832" s="422" t="s">
        <v>2428</v>
      </c>
    </row>
    <row r="833" spans="2:51" s="353" customFormat="1" ht="15.75" customHeight="1">
      <c r="B833" s="421"/>
      <c r="E833" s="422"/>
      <c r="F833" s="899" t="s">
        <v>3681</v>
      </c>
      <c r="G833" s="900"/>
      <c r="H833" s="900"/>
      <c r="I833" s="900"/>
      <c r="K833" s="424">
        <v>97.026</v>
      </c>
      <c r="S833" s="421"/>
      <c r="T833" s="425"/>
      <c r="AA833" s="426"/>
      <c r="AT833" s="422" t="s">
        <v>2439</v>
      </c>
      <c r="AU833" s="422" t="s">
        <v>2451</v>
      </c>
      <c r="AV833" s="422" t="s">
        <v>2336</v>
      </c>
      <c r="AW833" s="422" t="s">
        <v>2371</v>
      </c>
      <c r="AX833" s="422" t="s">
        <v>2427</v>
      </c>
      <c r="AY833" s="422" t="s">
        <v>2428</v>
      </c>
    </row>
    <row r="834" spans="2:51" s="353" customFormat="1" ht="15.75" customHeight="1">
      <c r="B834" s="432"/>
      <c r="E834" s="433"/>
      <c r="F834" s="901" t="s">
        <v>2450</v>
      </c>
      <c r="G834" s="902"/>
      <c r="H834" s="902"/>
      <c r="I834" s="902"/>
      <c r="K834" s="434">
        <v>571.907</v>
      </c>
      <c r="S834" s="432"/>
      <c r="T834" s="435"/>
      <c r="AA834" s="436"/>
      <c r="AT834" s="433" t="s">
        <v>2439</v>
      </c>
      <c r="AU834" s="433" t="s">
        <v>2451</v>
      </c>
      <c r="AV834" s="433" t="s">
        <v>2434</v>
      </c>
      <c r="AW834" s="433" t="s">
        <v>2371</v>
      </c>
      <c r="AX834" s="433" t="s">
        <v>2426</v>
      </c>
      <c r="AY834" s="433" t="s">
        <v>2428</v>
      </c>
    </row>
    <row r="835" spans="2:65" s="353" customFormat="1" ht="27" customHeight="1">
      <c r="B835" s="354"/>
      <c r="C835" s="409" t="s">
        <v>3682</v>
      </c>
      <c r="D835" s="409" t="s">
        <v>2429</v>
      </c>
      <c r="E835" s="410" t="s">
        <v>3082</v>
      </c>
      <c r="F835" s="907" t="s">
        <v>3083</v>
      </c>
      <c r="G835" s="908"/>
      <c r="H835" s="908"/>
      <c r="I835" s="908"/>
      <c r="J835" s="412" t="s">
        <v>3779</v>
      </c>
      <c r="K835" s="413">
        <v>571.907</v>
      </c>
      <c r="L835" s="909">
        <v>0</v>
      </c>
      <c r="M835" s="908"/>
      <c r="N835" s="909">
        <f>ROUND($L$835*$K$835,2)</f>
        <v>0</v>
      </c>
      <c r="O835" s="908"/>
      <c r="P835" s="908"/>
      <c r="Q835" s="908"/>
      <c r="R835" s="411" t="s">
        <v>2433</v>
      </c>
      <c r="S835" s="354"/>
      <c r="T835" s="414"/>
      <c r="U835" s="415" t="s">
        <v>2358</v>
      </c>
      <c r="X835" s="416">
        <v>0.0085</v>
      </c>
      <c r="Y835" s="416">
        <f>$X$835*$K$835</f>
        <v>4.861209500000001</v>
      </c>
      <c r="Z835" s="416">
        <v>0</v>
      </c>
      <c r="AA835" s="417">
        <f>$Z$835*$K$835</f>
        <v>0</v>
      </c>
      <c r="AR835" s="360" t="s">
        <v>2434</v>
      </c>
      <c r="AT835" s="360" t="s">
        <v>2429</v>
      </c>
      <c r="AU835" s="360" t="s">
        <v>2451</v>
      </c>
      <c r="AY835" s="353" t="s">
        <v>2428</v>
      </c>
      <c r="BE835" s="418">
        <f>IF($U$835="základní",$N$835,0)</f>
        <v>0</v>
      </c>
      <c r="BF835" s="418">
        <f>IF($U$835="snížená",$N$835,0)</f>
        <v>0</v>
      </c>
      <c r="BG835" s="418">
        <f>IF($U$835="zákl. přenesená",$N$835,0)</f>
        <v>0</v>
      </c>
      <c r="BH835" s="418">
        <f>IF($U$835="sníž. přenesená",$N$835,0)</f>
        <v>0</v>
      </c>
      <c r="BI835" s="418">
        <f>IF($U$835="nulová",$N$835,0)</f>
        <v>0</v>
      </c>
      <c r="BJ835" s="360" t="s">
        <v>2426</v>
      </c>
      <c r="BK835" s="418">
        <f>ROUND($L$835*$K$835,2)</f>
        <v>0</v>
      </c>
      <c r="BL835" s="360" t="s">
        <v>2434</v>
      </c>
      <c r="BM835" s="360" t="s">
        <v>3683</v>
      </c>
    </row>
    <row r="836" spans="2:47" s="353" customFormat="1" ht="16.5" customHeight="1">
      <c r="B836" s="354"/>
      <c r="F836" s="912" t="s">
        <v>3085</v>
      </c>
      <c r="G836" s="873"/>
      <c r="H836" s="873"/>
      <c r="I836" s="873"/>
      <c r="J836" s="873"/>
      <c r="K836" s="873"/>
      <c r="L836" s="873"/>
      <c r="M836" s="873"/>
      <c r="N836" s="873"/>
      <c r="O836" s="873"/>
      <c r="P836" s="873"/>
      <c r="Q836" s="873"/>
      <c r="R836" s="873"/>
      <c r="S836" s="354"/>
      <c r="T836" s="419"/>
      <c r="AA836" s="420"/>
      <c r="AT836" s="353" t="s">
        <v>2437</v>
      </c>
      <c r="AU836" s="353" t="s">
        <v>2451</v>
      </c>
    </row>
    <row r="837" spans="2:65" s="353" customFormat="1" ht="27" customHeight="1">
      <c r="B837" s="354"/>
      <c r="C837" s="437" t="s">
        <v>3684</v>
      </c>
      <c r="D837" s="437" t="s">
        <v>2462</v>
      </c>
      <c r="E837" s="438" t="s">
        <v>3685</v>
      </c>
      <c r="F837" s="915" t="s">
        <v>3686</v>
      </c>
      <c r="G837" s="914"/>
      <c r="H837" s="914"/>
      <c r="I837" s="914"/>
      <c r="J837" s="439" t="s">
        <v>3779</v>
      </c>
      <c r="K837" s="440">
        <v>583.345</v>
      </c>
      <c r="L837" s="913">
        <v>0</v>
      </c>
      <c r="M837" s="914"/>
      <c r="N837" s="913">
        <f>ROUND($L$837*$K$837,2)</f>
        <v>0</v>
      </c>
      <c r="O837" s="908"/>
      <c r="P837" s="908"/>
      <c r="Q837" s="908"/>
      <c r="R837" s="411"/>
      <c r="S837" s="354"/>
      <c r="T837" s="414"/>
      <c r="U837" s="415" t="s">
        <v>2358</v>
      </c>
      <c r="X837" s="416">
        <v>0.00204</v>
      </c>
      <c r="Y837" s="416">
        <f>$X$837*$K$837</f>
        <v>1.1900238</v>
      </c>
      <c r="Z837" s="416">
        <v>0</v>
      </c>
      <c r="AA837" s="417">
        <f>$Z$837*$K$837</f>
        <v>0</v>
      </c>
      <c r="AR837" s="360" t="s">
        <v>2465</v>
      </c>
      <c r="AT837" s="360" t="s">
        <v>2462</v>
      </c>
      <c r="AU837" s="360" t="s">
        <v>2451</v>
      </c>
      <c r="AY837" s="353" t="s">
        <v>2428</v>
      </c>
      <c r="BE837" s="418">
        <f>IF($U$837="základní",$N$837,0)</f>
        <v>0</v>
      </c>
      <c r="BF837" s="418">
        <f>IF($U$837="snížená",$N$837,0)</f>
        <v>0</v>
      </c>
      <c r="BG837" s="418">
        <f>IF($U$837="zákl. přenesená",$N$837,0)</f>
        <v>0</v>
      </c>
      <c r="BH837" s="418">
        <f>IF($U$837="sníž. přenesená",$N$837,0)</f>
        <v>0</v>
      </c>
      <c r="BI837" s="418">
        <f>IF($U$837="nulová",$N$837,0)</f>
        <v>0</v>
      </c>
      <c r="BJ837" s="360" t="s">
        <v>2426</v>
      </c>
      <c r="BK837" s="418">
        <f>ROUND($L$837*$K$837,2)</f>
        <v>0</v>
      </c>
      <c r="BL837" s="360" t="s">
        <v>2434</v>
      </c>
      <c r="BM837" s="360" t="s">
        <v>3687</v>
      </c>
    </row>
    <row r="838" spans="2:51" s="353" customFormat="1" ht="15.75" customHeight="1">
      <c r="B838" s="421"/>
      <c r="F838" s="899" t="s">
        <v>3688</v>
      </c>
      <c r="G838" s="900"/>
      <c r="H838" s="900"/>
      <c r="I838" s="900"/>
      <c r="K838" s="424">
        <v>583.345</v>
      </c>
      <c r="S838" s="421"/>
      <c r="T838" s="425"/>
      <c r="AA838" s="426"/>
      <c r="AT838" s="422" t="s">
        <v>2439</v>
      </c>
      <c r="AU838" s="422" t="s">
        <v>2451</v>
      </c>
      <c r="AV838" s="422" t="s">
        <v>2336</v>
      </c>
      <c r="AW838" s="422" t="s">
        <v>2427</v>
      </c>
      <c r="AX838" s="422" t="s">
        <v>2426</v>
      </c>
      <c r="AY838" s="422" t="s">
        <v>2428</v>
      </c>
    </row>
    <row r="839" spans="2:65" s="353" customFormat="1" ht="27" customHeight="1">
      <c r="B839" s="354"/>
      <c r="C839" s="409" t="s">
        <v>3689</v>
      </c>
      <c r="D839" s="409" t="s">
        <v>2429</v>
      </c>
      <c r="E839" s="410" t="s">
        <v>1450</v>
      </c>
      <c r="F839" s="907" t="s">
        <v>1451</v>
      </c>
      <c r="G839" s="908"/>
      <c r="H839" s="908"/>
      <c r="I839" s="908"/>
      <c r="J839" s="412" t="s">
        <v>3779</v>
      </c>
      <c r="K839" s="413">
        <v>571.907</v>
      </c>
      <c r="L839" s="909">
        <v>0</v>
      </c>
      <c r="M839" s="908"/>
      <c r="N839" s="909">
        <f>ROUND($L$839*$K$839,2)</f>
        <v>0</v>
      </c>
      <c r="O839" s="908"/>
      <c r="P839" s="908"/>
      <c r="Q839" s="908"/>
      <c r="R839" s="411" t="s">
        <v>2433</v>
      </c>
      <c r="S839" s="354"/>
      <c r="T839" s="414"/>
      <c r="U839" s="415" t="s">
        <v>2358</v>
      </c>
      <c r="X839" s="416">
        <v>0.0014</v>
      </c>
      <c r="Y839" s="416">
        <f>$X$839*$K$839</f>
        <v>0.8006698000000001</v>
      </c>
      <c r="Z839" s="416">
        <v>0</v>
      </c>
      <c r="AA839" s="417">
        <f>$Z$839*$K$839</f>
        <v>0</v>
      </c>
      <c r="AR839" s="360" t="s">
        <v>2434</v>
      </c>
      <c r="AT839" s="360" t="s">
        <v>2429</v>
      </c>
      <c r="AU839" s="360" t="s">
        <v>2451</v>
      </c>
      <c r="AY839" s="353" t="s">
        <v>2428</v>
      </c>
      <c r="BE839" s="418">
        <f>IF($U$839="základní",$N$839,0)</f>
        <v>0</v>
      </c>
      <c r="BF839" s="418">
        <f>IF($U$839="snížená",$N$839,0)</f>
        <v>0</v>
      </c>
      <c r="BG839" s="418">
        <f>IF($U$839="zákl. přenesená",$N$839,0)</f>
        <v>0</v>
      </c>
      <c r="BH839" s="418">
        <f>IF($U$839="sníž. přenesená",$N$839,0)</f>
        <v>0</v>
      </c>
      <c r="BI839" s="418">
        <f>IF($U$839="nulová",$N$839,0)</f>
        <v>0</v>
      </c>
      <c r="BJ839" s="360" t="s">
        <v>2426</v>
      </c>
      <c r="BK839" s="418">
        <f>ROUND($L$839*$K$839,2)</f>
        <v>0</v>
      </c>
      <c r="BL839" s="360" t="s">
        <v>2434</v>
      </c>
      <c r="BM839" s="360" t="s">
        <v>3690</v>
      </c>
    </row>
    <row r="840" spans="2:47" s="353" customFormat="1" ht="16.5" customHeight="1">
      <c r="B840" s="354"/>
      <c r="F840" s="912" t="s">
        <v>2969</v>
      </c>
      <c r="G840" s="873"/>
      <c r="H840" s="873"/>
      <c r="I840" s="873"/>
      <c r="J840" s="873"/>
      <c r="K840" s="873"/>
      <c r="L840" s="873"/>
      <c r="M840" s="873"/>
      <c r="N840" s="873"/>
      <c r="O840" s="873"/>
      <c r="P840" s="873"/>
      <c r="Q840" s="873"/>
      <c r="R840" s="873"/>
      <c r="S840" s="354"/>
      <c r="T840" s="419"/>
      <c r="AA840" s="420"/>
      <c r="AT840" s="353" t="s">
        <v>2437</v>
      </c>
      <c r="AU840" s="353" t="s">
        <v>2451</v>
      </c>
    </row>
    <row r="841" spans="2:65" s="353" customFormat="1" ht="15.75" customHeight="1">
      <c r="B841" s="354"/>
      <c r="C841" s="409" t="s">
        <v>3691</v>
      </c>
      <c r="D841" s="409" t="s">
        <v>2429</v>
      </c>
      <c r="E841" s="410" t="s">
        <v>1417</v>
      </c>
      <c r="F841" s="907" t="s">
        <v>1418</v>
      </c>
      <c r="G841" s="908"/>
      <c r="H841" s="908"/>
      <c r="I841" s="908"/>
      <c r="J841" s="412" t="s">
        <v>1974</v>
      </c>
      <c r="K841" s="413">
        <v>41.07</v>
      </c>
      <c r="L841" s="909">
        <v>0</v>
      </c>
      <c r="M841" s="908"/>
      <c r="N841" s="909">
        <f>ROUND($L$841*$K$841,2)</f>
        <v>0</v>
      </c>
      <c r="O841" s="908"/>
      <c r="P841" s="908"/>
      <c r="Q841" s="908"/>
      <c r="R841" s="411" t="s">
        <v>2433</v>
      </c>
      <c r="S841" s="354"/>
      <c r="T841" s="414"/>
      <c r="U841" s="415" t="s">
        <v>2358</v>
      </c>
      <c r="X841" s="416">
        <v>0.00025</v>
      </c>
      <c r="Y841" s="416">
        <f>$X$841*$K$841</f>
        <v>0.0102675</v>
      </c>
      <c r="Z841" s="416">
        <v>0</v>
      </c>
      <c r="AA841" s="417">
        <f>$Z$841*$K$841</f>
        <v>0</v>
      </c>
      <c r="AR841" s="360" t="s">
        <v>2434</v>
      </c>
      <c r="AT841" s="360" t="s">
        <v>2429</v>
      </c>
      <c r="AU841" s="360" t="s">
        <v>2451</v>
      </c>
      <c r="AY841" s="353" t="s">
        <v>2428</v>
      </c>
      <c r="BE841" s="418">
        <f>IF($U$841="základní",$N$841,0)</f>
        <v>0</v>
      </c>
      <c r="BF841" s="418">
        <f>IF($U$841="snížená",$N$841,0)</f>
        <v>0</v>
      </c>
      <c r="BG841" s="418">
        <f>IF($U$841="zákl. přenesená",$N$841,0)</f>
        <v>0</v>
      </c>
      <c r="BH841" s="418">
        <f>IF($U$841="sníž. přenesená",$N$841,0)</f>
        <v>0</v>
      </c>
      <c r="BI841" s="418">
        <f>IF($U$841="nulová",$N$841,0)</f>
        <v>0</v>
      </c>
      <c r="BJ841" s="360" t="s">
        <v>2426</v>
      </c>
      <c r="BK841" s="418">
        <f>ROUND($L$841*$K$841,2)</f>
        <v>0</v>
      </c>
      <c r="BL841" s="360" t="s">
        <v>2434</v>
      </c>
      <c r="BM841" s="360" t="s">
        <v>3692</v>
      </c>
    </row>
    <row r="842" spans="2:47" s="353" customFormat="1" ht="16.5" customHeight="1">
      <c r="B842" s="354"/>
      <c r="F842" s="912" t="s">
        <v>1420</v>
      </c>
      <c r="G842" s="873"/>
      <c r="H842" s="873"/>
      <c r="I842" s="873"/>
      <c r="J842" s="873"/>
      <c r="K842" s="873"/>
      <c r="L842" s="873"/>
      <c r="M842" s="873"/>
      <c r="N842" s="873"/>
      <c r="O842" s="873"/>
      <c r="P842" s="873"/>
      <c r="Q842" s="873"/>
      <c r="R842" s="873"/>
      <c r="S842" s="354"/>
      <c r="T842" s="419"/>
      <c r="AA842" s="420"/>
      <c r="AT842" s="353" t="s">
        <v>2437</v>
      </c>
      <c r="AU842" s="353" t="s">
        <v>2451</v>
      </c>
    </row>
    <row r="843" spans="2:51" s="353" customFormat="1" ht="27" customHeight="1">
      <c r="B843" s="421"/>
      <c r="E843" s="422"/>
      <c r="F843" s="899" t="s">
        <v>3693</v>
      </c>
      <c r="G843" s="900"/>
      <c r="H843" s="900"/>
      <c r="I843" s="900"/>
      <c r="K843" s="424">
        <v>41.07</v>
      </c>
      <c r="S843" s="421"/>
      <c r="T843" s="425"/>
      <c r="AA843" s="426"/>
      <c r="AT843" s="422" t="s">
        <v>2439</v>
      </c>
      <c r="AU843" s="422" t="s">
        <v>2451</v>
      </c>
      <c r="AV843" s="422" t="s">
        <v>2336</v>
      </c>
      <c r="AW843" s="422" t="s">
        <v>2371</v>
      </c>
      <c r="AX843" s="422" t="s">
        <v>2426</v>
      </c>
      <c r="AY843" s="422" t="s">
        <v>2428</v>
      </c>
    </row>
    <row r="844" spans="2:65" s="353" customFormat="1" ht="15.75" customHeight="1">
      <c r="B844" s="354"/>
      <c r="C844" s="437" t="s">
        <v>3694</v>
      </c>
      <c r="D844" s="437" t="s">
        <v>2462</v>
      </c>
      <c r="E844" s="438" t="s">
        <v>1422</v>
      </c>
      <c r="F844" s="915" t="s">
        <v>1423</v>
      </c>
      <c r="G844" s="914"/>
      <c r="H844" s="914"/>
      <c r="I844" s="914"/>
      <c r="J844" s="439" t="s">
        <v>1974</v>
      </c>
      <c r="K844" s="440">
        <v>43.124</v>
      </c>
      <c r="L844" s="913">
        <v>0</v>
      </c>
      <c r="M844" s="914"/>
      <c r="N844" s="913">
        <f>ROUND($L$844*$K$844,2)</f>
        <v>0</v>
      </c>
      <c r="O844" s="908"/>
      <c r="P844" s="908"/>
      <c r="Q844" s="908"/>
      <c r="R844" s="411"/>
      <c r="S844" s="354"/>
      <c r="T844" s="414"/>
      <c r="U844" s="415" t="s">
        <v>2358</v>
      </c>
      <c r="X844" s="416">
        <v>3E-05</v>
      </c>
      <c r="Y844" s="416">
        <f>$X$844*$K$844</f>
        <v>0.0012937200000000002</v>
      </c>
      <c r="Z844" s="416">
        <v>0</v>
      </c>
      <c r="AA844" s="417">
        <f>$Z$844*$K$844</f>
        <v>0</v>
      </c>
      <c r="AR844" s="360" t="s">
        <v>2465</v>
      </c>
      <c r="AT844" s="360" t="s">
        <v>2462</v>
      </c>
      <c r="AU844" s="360" t="s">
        <v>2451</v>
      </c>
      <c r="AY844" s="353" t="s">
        <v>2428</v>
      </c>
      <c r="BE844" s="418">
        <f>IF($U$844="základní",$N$844,0)</f>
        <v>0</v>
      </c>
      <c r="BF844" s="418">
        <f>IF($U$844="snížená",$N$844,0)</f>
        <v>0</v>
      </c>
      <c r="BG844" s="418">
        <f>IF($U$844="zákl. přenesená",$N$844,0)</f>
        <v>0</v>
      </c>
      <c r="BH844" s="418">
        <f>IF($U$844="sníž. přenesená",$N$844,0)</f>
        <v>0</v>
      </c>
      <c r="BI844" s="418">
        <f>IF($U$844="nulová",$N$844,0)</f>
        <v>0</v>
      </c>
      <c r="BJ844" s="360" t="s">
        <v>2426</v>
      </c>
      <c r="BK844" s="418">
        <f>ROUND($L$844*$K$844,2)</f>
        <v>0</v>
      </c>
      <c r="BL844" s="360" t="s">
        <v>2434</v>
      </c>
      <c r="BM844" s="360" t="s">
        <v>3695</v>
      </c>
    </row>
    <row r="845" spans="2:47" s="353" customFormat="1" ht="27" customHeight="1">
      <c r="B845" s="354"/>
      <c r="F845" s="916" t="s">
        <v>1425</v>
      </c>
      <c r="G845" s="873"/>
      <c r="H845" s="873"/>
      <c r="I845" s="873"/>
      <c r="J845" s="873"/>
      <c r="K845" s="873"/>
      <c r="L845" s="873"/>
      <c r="M845" s="873"/>
      <c r="N845" s="873"/>
      <c r="O845" s="873"/>
      <c r="P845" s="873"/>
      <c r="Q845" s="873"/>
      <c r="R845" s="873"/>
      <c r="S845" s="354"/>
      <c r="T845" s="419"/>
      <c r="AA845" s="420"/>
      <c r="AT845" s="353" t="s">
        <v>2841</v>
      </c>
      <c r="AU845" s="353" t="s">
        <v>2451</v>
      </c>
    </row>
    <row r="846" spans="2:51" s="353" customFormat="1" ht="15.75" customHeight="1">
      <c r="B846" s="421"/>
      <c r="F846" s="899" t="s">
        <v>3696</v>
      </c>
      <c r="G846" s="900"/>
      <c r="H846" s="900"/>
      <c r="I846" s="900"/>
      <c r="K846" s="424">
        <v>43.124</v>
      </c>
      <c r="S846" s="421"/>
      <c r="T846" s="425"/>
      <c r="AA846" s="426"/>
      <c r="AT846" s="422" t="s">
        <v>2439</v>
      </c>
      <c r="AU846" s="422" t="s">
        <v>2451</v>
      </c>
      <c r="AV846" s="422" t="s">
        <v>2336</v>
      </c>
      <c r="AW846" s="422" t="s">
        <v>2427</v>
      </c>
      <c r="AX846" s="422" t="s">
        <v>2426</v>
      </c>
      <c r="AY846" s="422" t="s">
        <v>2428</v>
      </c>
    </row>
    <row r="847" spans="2:65" s="353" customFormat="1" ht="15.75" customHeight="1">
      <c r="B847" s="354"/>
      <c r="C847" s="409" t="s">
        <v>3697</v>
      </c>
      <c r="D847" s="409" t="s">
        <v>2429</v>
      </c>
      <c r="E847" s="410" t="s">
        <v>1436</v>
      </c>
      <c r="F847" s="907" t="s">
        <v>1437</v>
      </c>
      <c r="G847" s="908"/>
      <c r="H847" s="908"/>
      <c r="I847" s="908"/>
      <c r="J847" s="412" t="s">
        <v>1974</v>
      </c>
      <c r="K847" s="413">
        <v>61.04</v>
      </c>
      <c r="L847" s="909">
        <v>0</v>
      </c>
      <c r="M847" s="908"/>
      <c r="N847" s="909">
        <f>ROUND($L$847*$K$847,2)</f>
        <v>0</v>
      </c>
      <c r="O847" s="908"/>
      <c r="P847" s="908"/>
      <c r="Q847" s="908"/>
      <c r="R847" s="411"/>
      <c r="S847" s="354"/>
      <c r="T847" s="414"/>
      <c r="U847" s="415" t="s">
        <v>2358</v>
      </c>
      <c r="X847" s="416">
        <v>0</v>
      </c>
      <c r="Y847" s="416">
        <f>$X$847*$K$847</f>
        <v>0</v>
      </c>
      <c r="Z847" s="416">
        <v>0</v>
      </c>
      <c r="AA847" s="417">
        <f>$Z$847*$K$847</f>
        <v>0</v>
      </c>
      <c r="AR847" s="360" t="s">
        <v>2434</v>
      </c>
      <c r="AT847" s="360" t="s">
        <v>2429</v>
      </c>
      <c r="AU847" s="360" t="s">
        <v>2451</v>
      </c>
      <c r="AY847" s="353" t="s">
        <v>2428</v>
      </c>
      <c r="BE847" s="418">
        <f>IF($U$847="základní",$N$847,0)</f>
        <v>0</v>
      </c>
      <c r="BF847" s="418">
        <f>IF($U$847="snížená",$N$847,0)</f>
        <v>0</v>
      </c>
      <c r="BG847" s="418">
        <f>IF($U$847="zákl. přenesená",$N$847,0)</f>
        <v>0</v>
      </c>
      <c r="BH847" s="418">
        <f>IF($U$847="sníž. přenesená",$N$847,0)</f>
        <v>0</v>
      </c>
      <c r="BI847" s="418">
        <f>IF($U$847="nulová",$N$847,0)</f>
        <v>0</v>
      </c>
      <c r="BJ847" s="360" t="s">
        <v>2426</v>
      </c>
      <c r="BK847" s="418">
        <f>ROUND($L$847*$K$847,2)</f>
        <v>0</v>
      </c>
      <c r="BL847" s="360" t="s">
        <v>2434</v>
      </c>
      <c r="BM847" s="360" t="s">
        <v>3698</v>
      </c>
    </row>
    <row r="848" spans="2:47" s="353" customFormat="1" ht="27" customHeight="1">
      <c r="B848" s="354"/>
      <c r="F848" s="912" t="s">
        <v>1564</v>
      </c>
      <c r="G848" s="873"/>
      <c r="H848" s="873"/>
      <c r="I848" s="873"/>
      <c r="J848" s="873"/>
      <c r="K848" s="873"/>
      <c r="L848" s="873"/>
      <c r="M848" s="873"/>
      <c r="N848" s="873"/>
      <c r="O848" s="873"/>
      <c r="P848" s="873"/>
      <c r="Q848" s="873"/>
      <c r="R848" s="873"/>
      <c r="S848" s="354"/>
      <c r="T848" s="419"/>
      <c r="AA848" s="420"/>
      <c r="AT848" s="353" t="s">
        <v>2437</v>
      </c>
      <c r="AU848" s="353" t="s">
        <v>2451</v>
      </c>
    </row>
    <row r="849" spans="2:51" s="353" customFormat="1" ht="27" customHeight="1">
      <c r="B849" s="421"/>
      <c r="E849" s="422"/>
      <c r="F849" s="899" t="s">
        <v>3699</v>
      </c>
      <c r="G849" s="900"/>
      <c r="H849" s="900"/>
      <c r="I849" s="900"/>
      <c r="K849" s="424">
        <v>61.04</v>
      </c>
      <c r="S849" s="421"/>
      <c r="T849" s="425"/>
      <c r="AA849" s="426"/>
      <c r="AT849" s="422" t="s">
        <v>2439</v>
      </c>
      <c r="AU849" s="422" t="s">
        <v>2451</v>
      </c>
      <c r="AV849" s="422" t="s">
        <v>2336</v>
      </c>
      <c r="AW849" s="422" t="s">
        <v>2371</v>
      </c>
      <c r="AX849" s="422" t="s">
        <v>2426</v>
      </c>
      <c r="AY849" s="422" t="s">
        <v>2428</v>
      </c>
    </row>
    <row r="850" spans="2:65" s="353" customFormat="1" ht="27" customHeight="1">
      <c r="B850" s="354"/>
      <c r="C850" s="437" t="s">
        <v>3700</v>
      </c>
      <c r="D850" s="437" t="s">
        <v>2462</v>
      </c>
      <c r="E850" s="438" t="s">
        <v>1440</v>
      </c>
      <c r="F850" s="915" t="s">
        <v>1441</v>
      </c>
      <c r="G850" s="914"/>
      <c r="H850" s="914"/>
      <c r="I850" s="914"/>
      <c r="J850" s="439" t="s">
        <v>2470</v>
      </c>
      <c r="K850" s="440">
        <v>23.195</v>
      </c>
      <c r="L850" s="913">
        <v>0</v>
      </c>
      <c r="M850" s="914"/>
      <c r="N850" s="913">
        <f>ROUND($L$850*$K$850,2)</f>
        <v>0</v>
      </c>
      <c r="O850" s="908"/>
      <c r="P850" s="908"/>
      <c r="Q850" s="908"/>
      <c r="R850" s="411" t="s">
        <v>2433</v>
      </c>
      <c r="S850" s="354"/>
      <c r="T850" s="414"/>
      <c r="U850" s="415" t="s">
        <v>2358</v>
      </c>
      <c r="X850" s="416">
        <v>0.001</v>
      </c>
      <c r="Y850" s="416">
        <f>$X$850*$K$850</f>
        <v>0.023195</v>
      </c>
      <c r="Z850" s="416">
        <v>0</v>
      </c>
      <c r="AA850" s="417">
        <f>$Z$850*$K$850</f>
        <v>0</v>
      </c>
      <c r="AR850" s="360" t="s">
        <v>2465</v>
      </c>
      <c r="AT850" s="360" t="s">
        <v>2462</v>
      </c>
      <c r="AU850" s="360" t="s">
        <v>2451</v>
      </c>
      <c r="AY850" s="353" t="s">
        <v>2428</v>
      </c>
      <c r="BE850" s="418">
        <f>IF($U$850="základní",$N$850,0)</f>
        <v>0</v>
      </c>
      <c r="BF850" s="418">
        <f>IF($U$850="snížená",$N$850,0)</f>
        <v>0</v>
      </c>
      <c r="BG850" s="418">
        <f>IF($U$850="zákl. přenesená",$N$850,0)</f>
        <v>0</v>
      </c>
      <c r="BH850" s="418">
        <f>IF($U$850="sníž. přenesená",$N$850,0)</f>
        <v>0</v>
      </c>
      <c r="BI850" s="418">
        <f>IF($U$850="nulová",$N$850,0)</f>
        <v>0</v>
      </c>
      <c r="BJ850" s="360" t="s">
        <v>2426</v>
      </c>
      <c r="BK850" s="418">
        <f>ROUND($L$850*$K$850,2)</f>
        <v>0</v>
      </c>
      <c r="BL850" s="360" t="s">
        <v>2434</v>
      </c>
      <c r="BM850" s="360" t="s">
        <v>3701</v>
      </c>
    </row>
    <row r="851" spans="2:51" s="353" customFormat="1" ht="15.75" customHeight="1">
      <c r="B851" s="421"/>
      <c r="E851" s="423"/>
      <c r="F851" s="899" t="s">
        <v>3702</v>
      </c>
      <c r="G851" s="900"/>
      <c r="H851" s="900"/>
      <c r="I851" s="900"/>
      <c r="K851" s="424">
        <v>23.195</v>
      </c>
      <c r="S851" s="421"/>
      <c r="T851" s="425"/>
      <c r="AA851" s="426"/>
      <c r="AT851" s="422" t="s">
        <v>2439</v>
      </c>
      <c r="AU851" s="422" t="s">
        <v>2451</v>
      </c>
      <c r="AV851" s="422" t="s">
        <v>2336</v>
      </c>
      <c r="AW851" s="422" t="s">
        <v>2371</v>
      </c>
      <c r="AX851" s="422" t="s">
        <v>2426</v>
      </c>
      <c r="AY851" s="422" t="s">
        <v>2428</v>
      </c>
    </row>
    <row r="852" spans="2:65" s="353" customFormat="1" ht="27" customHeight="1">
      <c r="B852" s="354"/>
      <c r="C852" s="409" t="s">
        <v>3703</v>
      </c>
      <c r="D852" s="409" t="s">
        <v>2429</v>
      </c>
      <c r="E852" s="410" t="s">
        <v>1445</v>
      </c>
      <c r="F852" s="907" t="s">
        <v>1446</v>
      </c>
      <c r="G852" s="908"/>
      <c r="H852" s="908"/>
      <c r="I852" s="908"/>
      <c r="J852" s="412" t="s">
        <v>1974</v>
      </c>
      <c r="K852" s="413">
        <v>10.97</v>
      </c>
      <c r="L852" s="909">
        <v>0</v>
      </c>
      <c r="M852" s="908"/>
      <c r="N852" s="909">
        <f>ROUND($L$852*$K$852,2)</f>
        <v>0</v>
      </c>
      <c r="O852" s="908"/>
      <c r="P852" s="908"/>
      <c r="Q852" s="908"/>
      <c r="R852" s="411"/>
      <c r="S852" s="354"/>
      <c r="T852" s="414"/>
      <c r="U852" s="415" t="s">
        <v>2358</v>
      </c>
      <c r="X852" s="416">
        <v>0.031</v>
      </c>
      <c r="Y852" s="416">
        <f>$X$852*$K$852</f>
        <v>0.34007000000000004</v>
      </c>
      <c r="Z852" s="416">
        <v>0</v>
      </c>
      <c r="AA852" s="417">
        <f>$Z$852*$K$852</f>
        <v>0</v>
      </c>
      <c r="AR852" s="360" t="s">
        <v>2434</v>
      </c>
      <c r="AT852" s="360" t="s">
        <v>2429</v>
      </c>
      <c r="AU852" s="360" t="s">
        <v>2451</v>
      </c>
      <c r="AY852" s="353" t="s">
        <v>2428</v>
      </c>
      <c r="BE852" s="418">
        <f>IF($U$852="základní",$N$852,0)</f>
        <v>0</v>
      </c>
      <c r="BF852" s="418">
        <f>IF($U$852="snížená",$N$852,0)</f>
        <v>0</v>
      </c>
      <c r="BG852" s="418">
        <f>IF($U$852="zákl. přenesená",$N$852,0)</f>
        <v>0</v>
      </c>
      <c r="BH852" s="418">
        <f>IF($U$852="sníž. přenesená",$N$852,0)</f>
        <v>0</v>
      </c>
      <c r="BI852" s="418">
        <f>IF($U$852="nulová",$N$852,0)</f>
        <v>0</v>
      </c>
      <c r="BJ852" s="360" t="s">
        <v>2426</v>
      </c>
      <c r="BK852" s="418">
        <f>ROUND($L$852*$K$852,2)</f>
        <v>0</v>
      </c>
      <c r="BL852" s="360" t="s">
        <v>2434</v>
      </c>
      <c r="BM852" s="360" t="s">
        <v>3704</v>
      </c>
    </row>
    <row r="853" spans="2:47" s="353" customFormat="1" ht="16.5" customHeight="1">
      <c r="B853" s="354"/>
      <c r="F853" s="912" t="s">
        <v>1448</v>
      </c>
      <c r="G853" s="873"/>
      <c r="H853" s="873"/>
      <c r="I853" s="873"/>
      <c r="J853" s="873"/>
      <c r="K853" s="873"/>
      <c r="L853" s="873"/>
      <c r="M853" s="873"/>
      <c r="N853" s="873"/>
      <c r="O853" s="873"/>
      <c r="P853" s="873"/>
      <c r="Q853" s="873"/>
      <c r="R853" s="873"/>
      <c r="S853" s="354"/>
      <c r="T853" s="419"/>
      <c r="AA853" s="420"/>
      <c r="AT853" s="353" t="s">
        <v>2437</v>
      </c>
      <c r="AU853" s="353" t="s">
        <v>2451</v>
      </c>
    </row>
    <row r="854" spans="2:51" s="353" customFormat="1" ht="15.75" customHeight="1">
      <c r="B854" s="421"/>
      <c r="E854" s="422"/>
      <c r="F854" s="899" t="s">
        <v>3705</v>
      </c>
      <c r="G854" s="900"/>
      <c r="H854" s="900"/>
      <c r="I854" s="900"/>
      <c r="K854" s="424">
        <v>10.97</v>
      </c>
      <c r="S854" s="421"/>
      <c r="T854" s="425"/>
      <c r="AA854" s="426"/>
      <c r="AT854" s="422" t="s">
        <v>2439</v>
      </c>
      <c r="AU854" s="422" t="s">
        <v>2451</v>
      </c>
      <c r="AV854" s="422" t="s">
        <v>2336</v>
      </c>
      <c r="AW854" s="422" t="s">
        <v>2371</v>
      </c>
      <c r="AX854" s="422" t="s">
        <v>2426</v>
      </c>
      <c r="AY854" s="422" t="s">
        <v>2428</v>
      </c>
    </row>
    <row r="855" spans="2:63" s="401" customFormat="1" ht="23.25" customHeight="1">
      <c r="B855" s="400"/>
      <c r="D855" s="408" t="s">
        <v>2387</v>
      </c>
      <c r="N855" s="911">
        <f>$BK$855</f>
        <v>0</v>
      </c>
      <c r="O855" s="904"/>
      <c r="P855" s="904"/>
      <c r="Q855" s="904"/>
      <c r="S855" s="400"/>
      <c r="T855" s="404"/>
      <c r="W855" s="405">
        <f>SUM($W$856:$W$921)</f>
        <v>0</v>
      </c>
      <c r="Y855" s="405">
        <f>SUM($Y$856:$Y$921)</f>
        <v>13.36865</v>
      </c>
      <c r="AA855" s="406">
        <f>SUM($AA$856:$AA$921)</f>
        <v>31.790760000000002</v>
      </c>
      <c r="AR855" s="403" t="s">
        <v>2426</v>
      </c>
      <c r="AT855" s="403" t="s">
        <v>2425</v>
      </c>
      <c r="AU855" s="403" t="s">
        <v>2336</v>
      </c>
      <c r="AY855" s="403" t="s">
        <v>2428</v>
      </c>
      <c r="BK855" s="407">
        <f>SUM($BK$856:$BK$921)</f>
        <v>0</v>
      </c>
    </row>
    <row r="856" spans="2:65" s="353" customFormat="1" ht="27" customHeight="1">
      <c r="B856" s="354"/>
      <c r="C856" s="409" t="s">
        <v>3706</v>
      </c>
      <c r="D856" s="409" t="s">
        <v>2429</v>
      </c>
      <c r="E856" s="410" t="s">
        <v>3566</v>
      </c>
      <c r="F856" s="907" t="s">
        <v>3567</v>
      </c>
      <c r="G856" s="908"/>
      <c r="H856" s="908"/>
      <c r="I856" s="908"/>
      <c r="J856" s="412" t="s">
        <v>3779</v>
      </c>
      <c r="K856" s="413">
        <v>599.205</v>
      </c>
      <c r="L856" s="909">
        <v>0</v>
      </c>
      <c r="M856" s="908"/>
      <c r="N856" s="909">
        <f>ROUND($L$856*$K$856,2)</f>
        <v>0</v>
      </c>
      <c r="O856" s="908"/>
      <c r="P856" s="908"/>
      <c r="Q856" s="908"/>
      <c r="R856" s="411" t="s">
        <v>2433</v>
      </c>
      <c r="S856" s="354"/>
      <c r="T856" s="414"/>
      <c r="U856" s="415" t="s">
        <v>2358</v>
      </c>
      <c r="X856" s="416">
        <v>0.00088</v>
      </c>
      <c r="Y856" s="416">
        <f>$X$856*$K$856</f>
        <v>0.5273004</v>
      </c>
      <c r="Z856" s="416">
        <v>0</v>
      </c>
      <c r="AA856" s="417">
        <f>$Z$856*$K$856</f>
        <v>0</v>
      </c>
      <c r="AR856" s="360" t="s">
        <v>2434</v>
      </c>
      <c r="AT856" s="360" t="s">
        <v>2429</v>
      </c>
      <c r="AU856" s="360" t="s">
        <v>2451</v>
      </c>
      <c r="AY856" s="353" t="s">
        <v>2428</v>
      </c>
      <c r="BE856" s="418">
        <f>IF($U$856="základní",$N$856,0)</f>
        <v>0</v>
      </c>
      <c r="BF856" s="418">
        <f>IF($U$856="snížená",$N$856,0)</f>
        <v>0</v>
      </c>
      <c r="BG856" s="418">
        <f>IF($U$856="zákl. přenesená",$N$856,0)</f>
        <v>0</v>
      </c>
      <c r="BH856" s="418">
        <f>IF($U$856="sníž. přenesená",$N$856,0)</f>
        <v>0</v>
      </c>
      <c r="BI856" s="418">
        <f>IF($U$856="nulová",$N$856,0)</f>
        <v>0</v>
      </c>
      <c r="BJ856" s="360" t="s">
        <v>2426</v>
      </c>
      <c r="BK856" s="418">
        <f>ROUND($L$856*$K$856,2)</f>
        <v>0</v>
      </c>
      <c r="BL856" s="360" t="s">
        <v>2434</v>
      </c>
      <c r="BM856" s="360" t="s">
        <v>3707</v>
      </c>
    </row>
    <row r="857" spans="2:47" s="353" customFormat="1" ht="16.5" customHeight="1">
      <c r="B857" s="354"/>
      <c r="F857" s="912" t="s">
        <v>3569</v>
      </c>
      <c r="G857" s="873"/>
      <c r="H857" s="873"/>
      <c r="I857" s="873"/>
      <c r="J857" s="873"/>
      <c r="K857" s="873"/>
      <c r="L857" s="873"/>
      <c r="M857" s="873"/>
      <c r="N857" s="873"/>
      <c r="O857" s="873"/>
      <c r="P857" s="873"/>
      <c r="Q857" s="873"/>
      <c r="R857" s="873"/>
      <c r="S857" s="354"/>
      <c r="T857" s="419"/>
      <c r="AA857" s="420"/>
      <c r="AT857" s="353" t="s">
        <v>2437</v>
      </c>
      <c r="AU857" s="353" t="s">
        <v>2451</v>
      </c>
    </row>
    <row r="858" spans="2:51" s="353" customFormat="1" ht="15.75" customHeight="1">
      <c r="B858" s="427"/>
      <c r="E858" s="428"/>
      <c r="F858" s="905" t="s">
        <v>3708</v>
      </c>
      <c r="G858" s="906"/>
      <c r="H858" s="906"/>
      <c r="I858" s="906"/>
      <c r="K858" s="428"/>
      <c r="S858" s="427"/>
      <c r="T858" s="430"/>
      <c r="AA858" s="431"/>
      <c r="AT858" s="428" t="s">
        <v>2439</v>
      </c>
      <c r="AU858" s="428" t="s">
        <v>2451</v>
      </c>
      <c r="AV858" s="428" t="s">
        <v>2426</v>
      </c>
      <c r="AW858" s="428" t="s">
        <v>2371</v>
      </c>
      <c r="AX858" s="428" t="s">
        <v>2427</v>
      </c>
      <c r="AY858" s="428" t="s">
        <v>2428</v>
      </c>
    </row>
    <row r="859" spans="2:51" s="353" customFormat="1" ht="15.75" customHeight="1">
      <c r="B859" s="421"/>
      <c r="E859" s="422"/>
      <c r="F859" s="899" t="s">
        <v>3709</v>
      </c>
      <c r="G859" s="900"/>
      <c r="H859" s="900"/>
      <c r="I859" s="900"/>
      <c r="K859" s="424">
        <v>406.95</v>
      </c>
      <c r="S859" s="421"/>
      <c r="T859" s="425"/>
      <c r="AA859" s="426"/>
      <c r="AT859" s="422" t="s">
        <v>2439</v>
      </c>
      <c r="AU859" s="422" t="s">
        <v>2451</v>
      </c>
      <c r="AV859" s="422" t="s">
        <v>2336</v>
      </c>
      <c r="AW859" s="422" t="s">
        <v>2371</v>
      </c>
      <c r="AX859" s="422" t="s">
        <v>2427</v>
      </c>
      <c r="AY859" s="422" t="s">
        <v>2428</v>
      </c>
    </row>
    <row r="860" spans="2:51" s="353" customFormat="1" ht="15.75" customHeight="1">
      <c r="B860" s="421"/>
      <c r="E860" s="422"/>
      <c r="F860" s="899" t="s">
        <v>3710</v>
      </c>
      <c r="G860" s="900"/>
      <c r="H860" s="900"/>
      <c r="I860" s="900"/>
      <c r="K860" s="424">
        <v>23.71</v>
      </c>
      <c r="S860" s="421"/>
      <c r="T860" s="425"/>
      <c r="AA860" s="426"/>
      <c r="AT860" s="422" t="s">
        <v>2439</v>
      </c>
      <c r="AU860" s="422" t="s">
        <v>2451</v>
      </c>
      <c r="AV860" s="422" t="s">
        <v>2336</v>
      </c>
      <c r="AW860" s="422" t="s">
        <v>2371</v>
      </c>
      <c r="AX860" s="422" t="s">
        <v>2427</v>
      </c>
      <c r="AY860" s="422" t="s">
        <v>2428</v>
      </c>
    </row>
    <row r="861" spans="2:51" s="353" customFormat="1" ht="15.75" customHeight="1">
      <c r="B861" s="421"/>
      <c r="E861" s="422"/>
      <c r="F861" s="899" t="s">
        <v>3711</v>
      </c>
      <c r="G861" s="900"/>
      <c r="H861" s="900"/>
      <c r="I861" s="900"/>
      <c r="K861" s="424">
        <v>7.904</v>
      </c>
      <c r="S861" s="421"/>
      <c r="T861" s="425"/>
      <c r="AA861" s="426"/>
      <c r="AT861" s="422" t="s">
        <v>2439</v>
      </c>
      <c r="AU861" s="422" t="s">
        <v>2451</v>
      </c>
      <c r="AV861" s="422" t="s">
        <v>2336</v>
      </c>
      <c r="AW861" s="422" t="s">
        <v>2371</v>
      </c>
      <c r="AX861" s="422" t="s">
        <v>2427</v>
      </c>
      <c r="AY861" s="422" t="s">
        <v>2428</v>
      </c>
    </row>
    <row r="862" spans="2:51" s="353" customFormat="1" ht="15.75" customHeight="1">
      <c r="B862" s="421"/>
      <c r="E862" s="422"/>
      <c r="F862" s="899" t="s">
        <v>3712</v>
      </c>
      <c r="G862" s="900"/>
      <c r="H862" s="900"/>
      <c r="I862" s="900"/>
      <c r="K862" s="424">
        <v>160.641</v>
      </c>
      <c r="S862" s="421"/>
      <c r="T862" s="425"/>
      <c r="AA862" s="426"/>
      <c r="AT862" s="422" t="s">
        <v>2439</v>
      </c>
      <c r="AU862" s="422" t="s">
        <v>2451</v>
      </c>
      <c r="AV862" s="422" t="s">
        <v>2336</v>
      </c>
      <c r="AW862" s="422" t="s">
        <v>2371</v>
      </c>
      <c r="AX862" s="422" t="s">
        <v>2427</v>
      </c>
      <c r="AY862" s="422" t="s">
        <v>2428</v>
      </c>
    </row>
    <row r="863" spans="2:51" s="353" customFormat="1" ht="15.75" customHeight="1">
      <c r="B863" s="432"/>
      <c r="E863" s="433"/>
      <c r="F863" s="901" t="s">
        <v>2450</v>
      </c>
      <c r="G863" s="902"/>
      <c r="H863" s="902"/>
      <c r="I863" s="902"/>
      <c r="K863" s="434">
        <v>599.205</v>
      </c>
      <c r="S863" s="432"/>
      <c r="T863" s="435"/>
      <c r="AA863" s="436"/>
      <c r="AT863" s="433" t="s">
        <v>2439</v>
      </c>
      <c r="AU863" s="433" t="s">
        <v>2451</v>
      </c>
      <c r="AV863" s="433" t="s">
        <v>2434</v>
      </c>
      <c r="AW863" s="433" t="s">
        <v>2371</v>
      </c>
      <c r="AX863" s="433" t="s">
        <v>2426</v>
      </c>
      <c r="AY863" s="433" t="s">
        <v>2428</v>
      </c>
    </row>
    <row r="864" spans="2:65" s="353" customFormat="1" ht="27" customHeight="1">
      <c r="B864" s="354"/>
      <c r="C864" s="437" t="s">
        <v>3713</v>
      </c>
      <c r="D864" s="437" t="s">
        <v>2462</v>
      </c>
      <c r="E864" s="438" t="s">
        <v>3576</v>
      </c>
      <c r="F864" s="915" t="s">
        <v>3714</v>
      </c>
      <c r="G864" s="914"/>
      <c r="H864" s="914"/>
      <c r="I864" s="914"/>
      <c r="J864" s="439" t="s">
        <v>3779</v>
      </c>
      <c r="K864" s="440">
        <v>602.314</v>
      </c>
      <c r="L864" s="913">
        <v>0</v>
      </c>
      <c r="M864" s="914"/>
      <c r="N864" s="913">
        <f>ROUND($L$864*$K$864,2)</f>
        <v>0</v>
      </c>
      <c r="O864" s="908"/>
      <c r="P864" s="908"/>
      <c r="Q864" s="908"/>
      <c r="R864" s="411" t="s">
        <v>2433</v>
      </c>
      <c r="S864" s="354"/>
      <c r="T864" s="414"/>
      <c r="U864" s="415" t="s">
        <v>2358</v>
      </c>
      <c r="X864" s="416">
        <v>0.0053</v>
      </c>
      <c r="Y864" s="416">
        <f>$X$864*$K$864</f>
        <v>3.1922642</v>
      </c>
      <c r="Z864" s="416">
        <v>0</v>
      </c>
      <c r="AA864" s="417">
        <f>$Z$864*$K$864</f>
        <v>0</v>
      </c>
      <c r="AR864" s="360" t="s">
        <v>2465</v>
      </c>
      <c r="AT864" s="360" t="s">
        <v>2462</v>
      </c>
      <c r="AU864" s="360" t="s">
        <v>2451</v>
      </c>
      <c r="AY864" s="353" t="s">
        <v>2428</v>
      </c>
      <c r="BE864" s="418">
        <f>IF($U$864="základní",$N$864,0)</f>
        <v>0</v>
      </c>
      <c r="BF864" s="418">
        <f>IF($U$864="snížená",$N$864,0)</f>
        <v>0</v>
      </c>
      <c r="BG864" s="418">
        <f>IF($U$864="zákl. přenesená",$N$864,0)</f>
        <v>0</v>
      </c>
      <c r="BH864" s="418">
        <f>IF($U$864="sníž. přenesená",$N$864,0)</f>
        <v>0</v>
      </c>
      <c r="BI864" s="418">
        <f>IF($U$864="nulová",$N$864,0)</f>
        <v>0</v>
      </c>
      <c r="BJ864" s="360" t="s">
        <v>2426</v>
      </c>
      <c r="BK864" s="418">
        <f>ROUND($L$864*$K$864,2)</f>
        <v>0</v>
      </c>
      <c r="BL864" s="360" t="s">
        <v>2434</v>
      </c>
      <c r="BM864" s="360" t="s">
        <v>3715</v>
      </c>
    </row>
    <row r="865" spans="2:47" s="353" customFormat="1" ht="16.5" customHeight="1">
      <c r="B865" s="354"/>
      <c r="F865" s="912" t="s">
        <v>3579</v>
      </c>
      <c r="G865" s="873"/>
      <c r="H865" s="873"/>
      <c r="I865" s="873"/>
      <c r="J865" s="873"/>
      <c r="K865" s="873"/>
      <c r="L865" s="873"/>
      <c r="M865" s="873"/>
      <c r="N865" s="873"/>
      <c r="O865" s="873"/>
      <c r="P865" s="873"/>
      <c r="Q865" s="873"/>
      <c r="R865" s="873"/>
      <c r="S865" s="354"/>
      <c r="T865" s="419"/>
      <c r="AA865" s="420"/>
      <c r="AT865" s="353" t="s">
        <v>2437</v>
      </c>
      <c r="AU865" s="353" t="s">
        <v>2451</v>
      </c>
    </row>
    <row r="866" spans="2:51" s="353" customFormat="1" ht="15.75" customHeight="1">
      <c r="B866" s="427"/>
      <c r="E866" s="428"/>
      <c r="F866" s="905" t="s">
        <v>3708</v>
      </c>
      <c r="G866" s="906"/>
      <c r="H866" s="906"/>
      <c r="I866" s="906"/>
      <c r="K866" s="428"/>
      <c r="S866" s="427"/>
      <c r="T866" s="430"/>
      <c r="AA866" s="431"/>
      <c r="AT866" s="428" t="s">
        <v>2439</v>
      </c>
      <c r="AU866" s="428" t="s">
        <v>2451</v>
      </c>
      <c r="AV866" s="428" t="s">
        <v>2426</v>
      </c>
      <c r="AW866" s="428" t="s">
        <v>2371</v>
      </c>
      <c r="AX866" s="428" t="s">
        <v>2427</v>
      </c>
      <c r="AY866" s="428" t="s">
        <v>2428</v>
      </c>
    </row>
    <row r="867" spans="2:51" s="353" customFormat="1" ht="15.75" customHeight="1">
      <c r="B867" s="421"/>
      <c r="E867" s="422"/>
      <c r="F867" s="899" t="s">
        <v>3716</v>
      </c>
      <c r="G867" s="900"/>
      <c r="H867" s="900"/>
      <c r="I867" s="900"/>
      <c r="K867" s="424">
        <v>467.992</v>
      </c>
      <c r="S867" s="421"/>
      <c r="T867" s="425"/>
      <c r="AA867" s="426"/>
      <c r="AT867" s="422" t="s">
        <v>2439</v>
      </c>
      <c r="AU867" s="422" t="s">
        <v>2451</v>
      </c>
      <c r="AV867" s="422" t="s">
        <v>2336</v>
      </c>
      <c r="AW867" s="422" t="s">
        <v>2371</v>
      </c>
      <c r="AX867" s="422" t="s">
        <v>2427</v>
      </c>
      <c r="AY867" s="422" t="s">
        <v>2428</v>
      </c>
    </row>
    <row r="868" spans="2:51" s="353" customFormat="1" ht="15.75" customHeight="1">
      <c r="B868" s="421"/>
      <c r="E868" s="422"/>
      <c r="F868" s="899" t="s">
        <v>3717</v>
      </c>
      <c r="G868" s="900"/>
      <c r="H868" s="900"/>
      <c r="I868" s="900"/>
      <c r="K868" s="424">
        <v>28.452</v>
      </c>
      <c r="S868" s="421"/>
      <c r="T868" s="425"/>
      <c r="AA868" s="426"/>
      <c r="AT868" s="422" t="s">
        <v>2439</v>
      </c>
      <c r="AU868" s="422" t="s">
        <v>2451</v>
      </c>
      <c r="AV868" s="422" t="s">
        <v>2336</v>
      </c>
      <c r="AW868" s="422" t="s">
        <v>2371</v>
      </c>
      <c r="AX868" s="422" t="s">
        <v>2427</v>
      </c>
      <c r="AY868" s="422" t="s">
        <v>2428</v>
      </c>
    </row>
    <row r="869" spans="2:51" s="353" customFormat="1" ht="15.75" customHeight="1">
      <c r="B869" s="421"/>
      <c r="E869" s="422"/>
      <c r="F869" s="899" t="s">
        <v>3718</v>
      </c>
      <c r="G869" s="900"/>
      <c r="H869" s="900"/>
      <c r="I869" s="900"/>
      <c r="K869" s="424">
        <v>9.485</v>
      </c>
      <c r="S869" s="421"/>
      <c r="T869" s="425"/>
      <c r="AA869" s="426"/>
      <c r="AT869" s="422" t="s">
        <v>2439</v>
      </c>
      <c r="AU869" s="422" t="s">
        <v>2451</v>
      </c>
      <c r="AV869" s="422" t="s">
        <v>2336</v>
      </c>
      <c r="AW869" s="422" t="s">
        <v>2371</v>
      </c>
      <c r="AX869" s="422" t="s">
        <v>2427</v>
      </c>
      <c r="AY869" s="422" t="s">
        <v>2428</v>
      </c>
    </row>
    <row r="870" spans="2:51" s="353" customFormat="1" ht="15.75" customHeight="1">
      <c r="B870" s="421"/>
      <c r="E870" s="422"/>
      <c r="F870" s="899" t="s">
        <v>3719</v>
      </c>
      <c r="G870" s="900"/>
      <c r="H870" s="900"/>
      <c r="I870" s="900"/>
      <c r="K870" s="424">
        <v>96.385</v>
      </c>
      <c r="S870" s="421"/>
      <c r="T870" s="425"/>
      <c r="AA870" s="426"/>
      <c r="AT870" s="422" t="s">
        <v>2439</v>
      </c>
      <c r="AU870" s="422" t="s">
        <v>2451</v>
      </c>
      <c r="AV870" s="422" t="s">
        <v>2336</v>
      </c>
      <c r="AW870" s="422" t="s">
        <v>2371</v>
      </c>
      <c r="AX870" s="422" t="s">
        <v>2427</v>
      </c>
      <c r="AY870" s="422" t="s">
        <v>2428</v>
      </c>
    </row>
    <row r="871" spans="2:51" s="353" customFormat="1" ht="15.75" customHeight="1">
      <c r="B871" s="432"/>
      <c r="E871" s="433"/>
      <c r="F871" s="901" t="s">
        <v>2450</v>
      </c>
      <c r="G871" s="902"/>
      <c r="H871" s="902"/>
      <c r="I871" s="902"/>
      <c r="K871" s="434">
        <v>602.314</v>
      </c>
      <c r="S871" s="432"/>
      <c r="T871" s="435"/>
      <c r="AA871" s="436"/>
      <c r="AT871" s="433" t="s">
        <v>2439</v>
      </c>
      <c r="AU871" s="433" t="s">
        <v>2451</v>
      </c>
      <c r="AV871" s="433" t="s">
        <v>2434</v>
      </c>
      <c r="AW871" s="433" t="s">
        <v>2371</v>
      </c>
      <c r="AX871" s="433" t="s">
        <v>2426</v>
      </c>
      <c r="AY871" s="433" t="s">
        <v>2428</v>
      </c>
    </row>
    <row r="872" spans="2:65" s="353" customFormat="1" ht="27" customHeight="1">
      <c r="B872" s="354"/>
      <c r="C872" s="437" t="s">
        <v>3720</v>
      </c>
      <c r="D872" s="437" t="s">
        <v>2462</v>
      </c>
      <c r="E872" s="438" t="s">
        <v>3586</v>
      </c>
      <c r="F872" s="915" t="s">
        <v>3587</v>
      </c>
      <c r="G872" s="914"/>
      <c r="H872" s="914"/>
      <c r="I872" s="914"/>
      <c r="J872" s="439" t="s">
        <v>3779</v>
      </c>
      <c r="K872" s="440">
        <v>96.385</v>
      </c>
      <c r="L872" s="913">
        <v>0</v>
      </c>
      <c r="M872" s="914"/>
      <c r="N872" s="913">
        <f>ROUND($L$872*$K$872,2)</f>
        <v>0</v>
      </c>
      <c r="O872" s="908"/>
      <c r="P872" s="908"/>
      <c r="Q872" s="908"/>
      <c r="R872" s="411"/>
      <c r="S872" s="354"/>
      <c r="T872" s="414"/>
      <c r="U872" s="415" t="s">
        <v>2358</v>
      </c>
      <c r="X872" s="416">
        <v>0.0043</v>
      </c>
      <c r="Y872" s="416">
        <f>$X$872*$K$872</f>
        <v>0.41445550000000003</v>
      </c>
      <c r="Z872" s="416">
        <v>0</v>
      </c>
      <c r="AA872" s="417">
        <f>$Z$872*$K$872</f>
        <v>0</v>
      </c>
      <c r="AR872" s="360" t="s">
        <v>2465</v>
      </c>
      <c r="AT872" s="360" t="s">
        <v>2462</v>
      </c>
      <c r="AU872" s="360" t="s">
        <v>2451</v>
      </c>
      <c r="AY872" s="353" t="s">
        <v>2428</v>
      </c>
      <c r="BE872" s="418">
        <f>IF($U$872="základní",$N$872,0)</f>
        <v>0</v>
      </c>
      <c r="BF872" s="418">
        <f>IF($U$872="snížená",$N$872,0)</f>
        <v>0</v>
      </c>
      <c r="BG872" s="418">
        <f>IF($U$872="zákl. přenesená",$N$872,0)</f>
        <v>0</v>
      </c>
      <c r="BH872" s="418">
        <f>IF($U$872="sníž. přenesená",$N$872,0)</f>
        <v>0</v>
      </c>
      <c r="BI872" s="418">
        <f>IF($U$872="nulová",$N$872,0)</f>
        <v>0</v>
      </c>
      <c r="BJ872" s="360" t="s">
        <v>2426</v>
      </c>
      <c r="BK872" s="418">
        <f>ROUND($L$872*$K$872,2)</f>
        <v>0</v>
      </c>
      <c r="BL872" s="360" t="s">
        <v>2434</v>
      </c>
      <c r="BM872" s="360" t="s">
        <v>3721</v>
      </c>
    </row>
    <row r="873" spans="2:51" s="353" customFormat="1" ht="15.75" customHeight="1">
      <c r="B873" s="421"/>
      <c r="E873" s="423"/>
      <c r="F873" s="899" t="s">
        <v>3719</v>
      </c>
      <c r="G873" s="900"/>
      <c r="H873" s="900"/>
      <c r="I873" s="900"/>
      <c r="K873" s="424">
        <v>96.385</v>
      </c>
      <c r="S873" s="421"/>
      <c r="T873" s="425"/>
      <c r="AA873" s="426"/>
      <c r="AT873" s="422" t="s">
        <v>2439</v>
      </c>
      <c r="AU873" s="422" t="s">
        <v>2451</v>
      </c>
      <c r="AV873" s="422" t="s">
        <v>2336</v>
      </c>
      <c r="AW873" s="422" t="s">
        <v>2371</v>
      </c>
      <c r="AX873" s="422" t="s">
        <v>2426</v>
      </c>
      <c r="AY873" s="422" t="s">
        <v>2428</v>
      </c>
    </row>
    <row r="874" spans="2:65" s="353" customFormat="1" ht="27" customHeight="1">
      <c r="B874" s="354"/>
      <c r="C874" s="409" t="s">
        <v>3722</v>
      </c>
      <c r="D874" s="409" t="s">
        <v>2429</v>
      </c>
      <c r="E874" s="410" t="s">
        <v>3590</v>
      </c>
      <c r="F874" s="907" t="s">
        <v>3591</v>
      </c>
      <c r="G874" s="908"/>
      <c r="H874" s="908"/>
      <c r="I874" s="908"/>
      <c r="J874" s="412" t="s">
        <v>2722</v>
      </c>
      <c r="K874" s="413">
        <v>3.719</v>
      </c>
      <c r="L874" s="909">
        <v>0</v>
      </c>
      <c r="M874" s="908"/>
      <c r="N874" s="909">
        <f>ROUND($L$874*$K$874,2)</f>
        <v>0</v>
      </c>
      <c r="O874" s="908"/>
      <c r="P874" s="908"/>
      <c r="Q874" s="908"/>
      <c r="R874" s="411" t="s">
        <v>2433</v>
      </c>
      <c r="S874" s="354"/>
      <c r="T874" s="414"/>
      <c r="U874" s="415" t="s">
        <v>2358</v>
      </c>
      <c r="X874" s="416">
        <v>0</v>
      </c>
      <c r="Y874" s="416">
        <f>$X$874*$K$874</f>
        <v>0</v>
      </c>
      <c r="Z874" s="416">
        <v>0</v>
      </c>
      <c r="AA874" s="417">
        <f>$Z$874*$K$874</f>
        <v>0</v>
      </c>
      <c r="AR874" s="360" t="s">
        <v>2749</v>
      </c>
      <c r="AT874" s="360" t="s">
        <v>2429</v>
      </c>
      <c r="AU874" s="360" t="s">
        <v>2451</v>
      </c>
      <c r="AY874" s="353" t="s">
        <v>2428</v>
      </c>
      <c r="BE874" s="418">
        <f>IF($U$874="základní",$N$874,0)</f>
        <v>0</v>
      </c>
      <c r="BF874" s="418">
        <f>IF($U$874="snížená",$N$874,0)</f>
        <v>0</v>
      </c>
      <c r="BG874" s="418">
        <f>IF($U$874="zákl. přenesená",$N$874,0)</f>
        <v>0</v>
      </c>
      <c r="BH874" s="418">
        <f>IF($U$874="sníž. přenesená",$N$874,0)</f>
        <v>0</v>
      </c>
      <c r="BI874" s="418">
        <f>IF($U$874="nulová",$N$874,0)</f>
        <v>0</v>
      </c>
      <c r="BJ874" s="360" t="s">
        <v>2426</v>
      </c>
      <c r="BK874" s="418">
        <f>ROUND($L$874*$K$874,2)</f>
        <v>0</v>
      </c>
      <c r="BL874" s="360" t="s">
        <v>2749</v>
      </c>
      <c r="BM874" s="360" t="s">
        <v>3723</v>
      </c>
    </row>
    <row r="875" spans="2:47" s="353" customFormat="1" ht="16.5" customHeight="1">
      <c r="B875" s="354"/>
      <c r="F875" s="912" t="s">
        <v>3593</v>
      </c>
      <c r="G875" s="873"/>
      <c r="H875" s="873"/>
      <c r="I875" s="873"/>
      <c r="J875" s="873"/>
      <c r="K875" s="873"/>
      <c r="L875" s="873"/>
      <c r="M875" s="873"/>
      <c r="N875" s="873"/>
      <c r="O875" s="873"/>
      <c r="P875" s="873"/>
      <c r="Q875" s="873"/>
      <c r="R875" s="873"/>
      <c r="S875" s="354"/>
      <c r="T875" s="419"/>
      <c r="AA875" s="420"/>
      <c r="AT875" s="353" t="s">
        <v>2437</v>
      </c>
      <c r="AU875" s="353" t="s">
        <v>2451</v>
      </c>
    </row>
    <row r="876" spans="2:51" s="353" customFormat="1" ht="15.75" customHeight="1">
      <c r="B876" s="421"/>
      <c r="E876" s="422"/>
      <c r="F876" s="899" t="s">
        <v>3724</v>
      </c>
      <c r="G876" s="900"/>
      <c r="H876" s="900"/>
      <c r="I876" s="900"/>
      <c r="K876" s="424">
        <v>3.719</v>
      </c>
      <c r="S876" s="421"/>
      <c r="T876" s="425"/>
      <c r="AA876" s="426"/>
      <c r="AT876" s="422" t="s">
        <v>2439</v>
      </c>
      <c r="AU876" s="422" t="s">
        <v>2451</v>
      </c>
      <c r="AV876" s="422" t="s">
        <v>2336</v>
      </c>
      <c r="AW876" s="422" t="s">
        <v>2371</v>
      </c>
      <c r="AX876" s="422" t="s">
        <v>2426</v>
      </c>
      <c r="AY876" s="422" t="s">
        <v>2428</v>
      </c>
    </row>
    <row r="877" spans="2:65" s="353" customFormat="1" ht="39" customHeight="1">
      <c r="B877" s="354"/>
      <c r="C877" s="409" t="s">
        <v>3725</v>
      </c>
      <c r="D877" s="409" t="s">
        <v>2429</v>
      </c>
      <c r="E877" s="410" t="s">
        <v>3726</v>
      </c>
      <c r="F877" s="907" t="s">
        <v>3727</v>
      </c>
      <c r="G877" s="908"/>
      <c r="H877" s="908"/>
      <c r="I877" s="908"/>
      <c r="J877" s="412" t="s">
        <v>3779</v>
      </c>
      <c r="K877" s="413">
        <v>369.66</v>
      </c>
      <c r="L877" s="909">
        <v>0</v>
      </c>
      <c r="M877" s="908"/>
      <c r="N877" s="909">
        <f>ROUND($L$877*$K$877,2)</f>
        <v>0</v>
      </c>
      <c r="O877" s="908"/>
      <c r="P877" s="908"/>
      <c r="Q877" s="908"/>
      <c r="R877" s="411"/>
      <c r="S877" s="354"/>
      <c r="T877" s="414"/>
      <c r="U877" s="415" t="s">
        <v>2358</v>
      </c>
      <c r="X877" s="416">
        <v>0</v>
      </c>
      <c r="Y877" s="416">
        <f>$X$877*$K$877</f>
        <v>0</v>
      </c>
      <c r="Z877" s="416">
        <v>0</v>
      </c>
      <c r="AA877" s="417">
        <f>$Z$877*$K$877</f>
        <v>0</v>
      </c>
      <c r="AR877" s="360" t="s">
        <v>2749</v>
      </c>
      <c r="AT877" s="360" t="s">
        <v>2429</v>
      </c>
      <c r="AU877" s="360" t="s">
        <v>2451</v>
      </c>
      <c r="AY877" s="353" t="s">
        <v>2428</v>
      </c>
      <c r="BE877" s="418">
        <f>IF($U$877="základní",$N$877,0)</f>
        <v>0</v>
      </c>
      <c r="BF877" s="418">
        <f>IF($U$877="snížená",$N$877,0)</f>
        <v>0</v>
      </c>
      <c r="BG877" s="418">
        <f>IF($U$877="zákl. přenesená",$N$877,0)</f>
        <v>0</v>
      </c>
      <c r="BH877" s="418">
        <f>IF($U$877="sníž. přenesená",$N$877,0)</f>
        <v>0</v>
      </c>
      <c r="BI877" s="418">
        <f>IF($U$877="nulová",$N$877,0)</f>
        <v>0</v>
      </c>
      <c r="BJ877" s="360" t="s">
        <v>2426</v>
      </c>
      <c r="BK877" s="418">
        <f>ROUND($L$877*$K$877,2)</f>
        <v>0</v>
      </c>
      <c r="BL877" s="360" t="s">
        <v>2749</v>
      </c>
      <c r="BM877" s="360" t="s">
        <v>3728</v>
      </c>
    </row>
    <row r="878" spans="2:47" s="353" customFormat="1" ht="27" customHeight="1">
      <c r="B878" s="354"/>
      <c r="F878" s="912" t="s">
        <v>3729</v>
      </c>
      <c r="G878" s="873"/>
      <c r="H878" s="873"/>
      <c r="I878" s="873"/>
      <c r="J878" s="873"/>
      <c r="K878" s="873"/>
      <c r="L878" s="873"/>
      <c r="M878" s="873"/>
      <c r="N878" s="873"/>
      <c r="O878" s="873"/>
      <c r="P878" s="873"/>
      <c r="Q878" s="873"/>
      <c r="R878" s="873"/>
      <c r="S878" s="354"/>
      <c r="T878" s="419"/>
      <c r="AA878" s="420"/>
      <c r="AT878" s="353" t="s">
        <v>2437</v>
      </c>
      <c r="AU878" s="353" t="s">
        <v>2451</v>
      </c>
    </row>
    <row r="879" spans="2:51" s="353" customFormat="1" ht="15.75" customHeight="1">
      <c r="B879" s="427"/>
      <c r="E879" s="428"/>
      <c r="F879" s="905" t="s">
        <v>3708</v>
      </c>
      <c r="G879" s="906"/>
      <c r="H879" s="906"/>
      <c r="I879" s="906"/>
      <c r="K879" s="428"/>
      <c r="S879" s="427"/>
      <c r="T879" s="430"/>
      <c r="AA879" s="431"/>
      <c r="AT879" s="428" t="s">
        <v>2439</v>
      </c>
      <c r="AU879" s="428" t="s">
        <v>2451</v>
      </c>
      <c r="AV879" s="428" t="s">
        <v>2426</v>
      </c>
      <c r="AW879" s="428" t="s">
        <v>2371</v>
      </c>
      <c r="AX879" s="428" t="s">
        <v>2427</v>
      </c>
      <c r="AY879" s="428" t="s">
        <v>2428</v>
      </c>
    </row>
    <row r="880" spans="2:51" s="353" customFormat="1" ht="15.75" customHeight="1">
      <c r="B880" s="421"/>
      <c r="E880" s="422"/>
      <c r="F880" s="899" t="s">
        <v>3730</v>
      </c>
      <c r="G880" s="900"/>
      <c r="H880" s="900"/>
      <c r="I880" s="900"/>
      <c r="K880" s="424">
        <v>369.66</v>
      </c>
      <c r="S880" s="421"/>
      <c r="T880" s="425"/>
      <c r="AA880" s="426"/>
      <c r="AT880" s="422" t="s">
        <v>2439</v>
      </c>
      <c r="AU880" s="422" t="s">
        <v>2451</v>
      </c>
      <c r="AV880" s="422" t="s">
        <v>2336</v>
      </c>
      <c r="AW880" s="422" t="s">
        <v>2371</v>
      </c>
      <c r="AX880" s="422" t="s">
        <v>2426</v>
      </c>
      <c r="AY880" s="422" t="s">
        <v>2428</v>
      </c>
    </row>
    <row r="881" spans="2:65" s="353" customFormat="1" ht="15.75" customHeight="1">
      <c r="B881" s="354"/>
      <c r="C881" s="437" t="s">
        <v>3731</v>
      </c>
      <c r="D881" s="437" t="s">
        <v>2462</v>
      </c>
      <c r="E881" s="438" t="s">
        <v>3516</v>
      </c>
      <c r="F881" s="915" t="s">
        <v>3517</v>
      </c>
      <c r="G881" s="914"/>
      <c r="H881" s="914"/>
      <c r="I881" s="914"/>
      <c r="J881" s="439" t="s">
        <v>2770</v>
      </c>
      <c r="K881" s="440">
        <v>1108.98</v>
      </c>
      <c r="L881" s="913">
        <v>0</v>
      </c>
      <c r="M881" s="914"/>
      <c r="N881" s="913">
        <f>ROUND($L$881*$K$881,2)</f>
        <v>0</v>
      </c>
      <c r="O881" s="908"/>
      <c r="P881" s="908"/>
      <c r="Q881" s="908"/>
      <c r="R881" s="411"/>
      <c r="S881" s="354"/>
      <c r="T881" s="414"/>
      <c r="U881" s="415" t="s">
        <v>2358</v>
      </c>
      <c r="X881" s="416">
        <v>0.00254</v>
      </c>
      <c r="Y881" s="416">
        <f>$X$881*$K$881</f>
        <v>2.8168092000000002</v>
      </c>
      <c r="Z881" s="416">
        <v>0</v>
      </c>
      <c r="AA881" s="417">
        <f>$Z$881*$K$881</f>
        <v>0</v>
      </c>
      <c r="AR881" s="360" t="s">
        <v>2843</v>
      </c>
      <c r="AT881" s="360" t="s">
        <v>2462</v>
      </c>
      <c r="AU881" s="360" t="s">
        <v>2451</v>
      </c>
      <c r="AY881" s="353" t="s">
        <v>2428</v>
      </c>
      <c r="BE881" s="418">
        <f>IF($U$881="základní",$N$881,0)</f>
        <v>0</v>
      </c>
      <c r="BF881" s="418">
        <f>IF($U$881="snížená",$N$881,0)</f>
        <v>0</v>
      </c>
      <c r="BG881" s="418">
        <f>IF($U$881="zákl. přenesená",$N$881,0)</f>
        <v>0</v>
      </c>
      <c r="BH881" s="418">
        <f>IF($U$881="sníž. přenesená",$N$881,0)</f>
        <v>0</v>
      </c>
      <c r="BI881" s="418">
        <f>IF($U$881="nulová",$N$881,0)</f>
        <v>0</v>
      </c>
      <c r="BJ881" s="360" t="s">
        <v>2426</v>
      </c>
      <c r="BK881" s="418">
        <f>ROUND($L$881*$K$881,2)</f>
        <v>0</v>
      </c>
      <c r="BL881" s="360" t="s">
        <v>2749</v>
      </c>
      <c r="BM881" s="360" t="s">
        <v>3732</v>
      </c>
    </row>
    <row r="882" spans="2:51" s="353" customFormat="1" ht="15.75" customHeight="1">
      <c r="B882" s="421"/>
      <c r="E882" s="423"/>
      <c r="F882" s="899" t="s">
        <v>3733</v>
      </c>
      <c r="G882" s="900"/>
      <c r="H882" s="900"/>
      <c r="I882" s="900"/>
      <c r="K882" s="424">
        <v>1108.98</v>
      </c>
      <c r="S882" s="421"/>
      <c r="T882" s="425"/>
      <c r="AA882" s="426"/>
      <c r="AT882" s="422" t="s">
        <v>2439</v>
      </c>
      <c r="AU882" s="422" t="s">
        <v>2451</v>
      </c>
      <c r="AV882" s="422" t="s">
        <v>2336</v>
      </c>
      <c r="AW882" s="422" t="s">
        <v>2371</v>
      </c>
      <c r="AX882" s="422" t="s">
        <v>2426</v>
      </c>
      <c r="AY882" s="422" t="s">
        <v>2428</v>
      </c>
    </row>
    <row r="883" spans="2:65" s="353" customFormat="1" ht="15.75" customHeight="1">
      <c r="B883" s="354"/>
      <c r="C883" s="437" t="s">
        <v>3734</v>
      </c>
      <c r="D883" s="437" t="s">
        <v>2462</v>
      </c>
      <c r="E883" s="438" t="s">
        <v>3603</v>
      </c>
      <c r="F883" s="915" t="s">
        <v>3604</v>
      </c>
      <c r="G883" s="914"/>
      <c r="H883" s="914"/>
      <c r="I883" s="914"/>
      <c r="J883" s="439" t="s">
        <v>3779</v>
      </c>
      <c r="K883" s="440">
        <v>377.053</v>
      </c>
      <c r="L883" s="913">
        <v>0</v>
      </c>
      <c r="M883" s="914"/>
      <c r="N883" s="913">
        <f>ROUND($L$883*$K$883,2)</f>
        <v>0</v>
      </c>
      <c r="O883" s="908"/>
      <c r="P883" s="908"/>
      <c r="Q883" s="908"/>
      <c r="R883" s="411"/>
      <c r="S883" s="354"/>
      <c r="T883" s="414"/>
      <c r="U883" s="415" t="s">
        <v>2358</v>
      </c>
      <c r="X883" s="416">
        <v>0.012</v>
      </c>
      <c r="Y883" s="416">
        <f>$X$883*$K$883</f>
        <v>4.524636</v>
      </c>
      <c r="Z883" s="416">
        <v>0</v>
      </c>
      <c r="AA883" s="417">
        <f>$Z$883*$K$883</f>
        <v>0</v>
      </c>
      <c r="AR883" s="360" t="s">
        <v>2843</v>
      </c>
      <c r="AT883" s="360" t="s">
        <v>2462</v>
      </c>
      <c r="AU883" s="360" t="s">
        <v>2451</v>
      </c>
      <c r="AY883" s="353" t="s">
        <v>2428</v>
      </c>
      <c r="BE883" s="418">
        <f>IF($U$883="základní",$N$883,0)</f>
        <v>0</v>
      </c>
      <c r="BF883" s="418">
        <f>IF($U$883="snížená",$N$883,0)</f>
        <v>0</v>
      </c>
      <c r="BG883" s="418">
        <f>IF($U$883="zákl. přenesená",$N$883,0)</f>
        <v>0</v>
      </c>
      <c r="BH883" s="418">
        <f>IF($U$883="sníž. přenesená",$N$883,0)</f>
        <v>0</v>
      </c>
      <c r="BI883" s="418">
        <f>IF($U$883="nulová",$N$883,0)</f>
        <v>0</v>
      </c>
      <c r="BJ883" s="360" t="s">
        <v>2426</v>
      </c>
      <c r="BK883" s="418">
        <f>ROUND($L$883*$K$883,2)</f>
        <v>0</v>
      </c>
      <c r="BL883" s="360" t="s">
        <v>2749</v>
      </c>
      <c r="BM883" s="360" t="s">
        <v>3735</v>
      </c>
    </row>
    <row r="884" spans="2:51" s="353" customFormat="1" ht="15.75" customHeight="1">
      <c r="B884" s="421"/>
      <c r="E884" s="423"/>
      <c r="F884" s="899" t="s">
        <v>3736</v>
      </c>
      <c r="G884" s="900"/>
      <c r="H884" s="900"/>
      <c r="I884" s="900"/>
      <c r="K884" s="424">
        <v>377.053</v>
      </c>
      <c r="S884" s="421"/>
      <c r="T884" s="425"/>
      <c r="AA884" s="426"/>
      <c r="AT884" s="422" t="s">
        <v>2439</v>
      </c>
      <c r="AU884" s="422" t="s">
        <v>2451</v>
      </c>
      <c r="AV884" s="422" t="s">
        <v>2336</v>
      </c>
      <c r="AW884" s="422" t="s">
        <v>2371</v>
      </c>
      <c r="AX884" s="422" t="s">
        <v>2426</v>
      </c>
      <c r="AY884" s="422" t="s">
        <v>2428</v>
      </c>
    </row>
    <row r="885" spans="2:65" s="353" customFormat="1" ht="27" customHeight="1">
      <c r="B885" s="354"/>
      <c r="C885" s="409" t="s">
        <v>3737</v>
      </c>
      <c r="D885" s="409" t="s">
        <v>2429</v>
      </c>
      <c r="E885" s="410" t="s">
        <v>3738</v>
      </c>
      <c r="F885" s="907" t="s">
        <v>3739</v>
      </c>
      <c r="G885" s="908"/>
      <c r="H885" s="908"/>
      <c r="I885" s="908"/>
      <c r="J885" s="412" t="s">
        <v>3779</v>
      </c>
      <c r="K885" s="413">
        <v>369.66</v>
      </c>
      <c r="L885" s="909">
        <v>0</v>
      </c>
      <c r="M885" s="908"/>
      <c r="N885" s="909">
        <f>ROUND($L$885*$K$885,2)</f>
        <v>0</v>
      </c>
      <c r="O885" s="908"/>
      <c r="P885" s="908"/>
      <c r="Q885" s="908"/>
      <c r="R885" s="411" t="s">
        <v>2433</v>
      </c>
      <c r="S885" s="354"/>
      <c r="T885" s="414"/>
      <c r="U885" s="415" t="s">
        <v>2358</v>
      </c>
      <c r="X885" s="416">
        <v>0</v>
      </c>
      <c r="Y885" s="416">
        <f>$X$885*$K$885</f>
        <v>0</v>
      </c>
      <c r="Z885" s="416">
        <v>0</v>
      </c>
      <c r="AA885" s="417">
        <f>$Z$885*$K$885</f>
        <v>0</v>
      </c>
      <c r="AR885" s="360" t="s">
        <v>2749</v>
      </c>
      <c r="AT885" s="360" t="s">
        <v>2429</v>
      </c>
      <c r="AU885" s="360" t="s">
        <v>2451</v>
      </c>
      <c r="AY885" s="353" t="s">
        <v>2428</v>
      </c>
      <c r="BE885" s="418">
        <f>IF($U$885="základní",$N$885,0)</f>
        <v>0</v>
      </c>
      <c r="BF885" s="418">
        <f>IF($U$885="snížená",$N$885,0)</f>
        <v>0</v>
      </c>
      <c r="BG885" s="418">
        <f>IF($U$885="zákl. přenesená",$N$885,0)</f>
        <v>0</v>
      </c>
      <c r="BH885" s="418">
        <f>IF($U$885="sníž. přenesená",$N$885,0)</f>
        <v>0</v>
      </c>
      <c r="BI885" s="418">
        <f>IF($U$885="nulová",$N$885,0)</f>
        <v>0</v>
      </c>
      <c r="BJ885" s="360" t="s">
        <v>2426</v>
      </c>
      <c r="BK885" s="418">
        <f>ROUND($L$885*$K$885,2)</f>
        <v>0</v>
      </c>
      <c r="BL885" s="360" t="s">
        <v>2749</v>
      </c>
      <c r="BM885" s="360" t="s">
        <v>3740</v>
      </c>
    </row>
    <row r="886" spans="2:47" s="353" customFormat="1" ht="16.5" customHeight="1">
      <c r="B886" s="354"/>
      <c r="F886" s="912" t="s">
        <v>3741</v>
      </c>
      <c r="G886" s="873"/>
      <c r="H886" s="873"/>
      <c r="I886" s="873"/>
      <c r="J886" s="873"/>
      <c r="K886" s="873"/>
      <c r="L886" s="873"/>
      <c r="M886" s="873"/>
      <c r="N886" s="873"/>
      <c r="O886" s="873"/>
      <c r="P886" s="873"/>
      <c r="Q886" s="873"/>
      <c r="R886" s="873"/>
      <c r="S886" s="354"/>
      <c r="T886" s="419"/>
      <c r="AA886" s="420"/>
      <c r="AT886" s="353" t="s">
        <v>2437</v>
      </c>
      <c r="AU886" s="353" t="s">
        <v>2451</v>
      </c>
    </row>
    <row r="887" spans="2:65" s="353" customFormat="1" ht="15.75" customHeight="1">
      <c r="B887" s="354"/>
      <c r="C887" s="437" t="s">
        <v>3742</v>
      </c>
      <c r="D887" s="437" t="s">
        <v>2462</v>
      </c>
      <c r="E887" s="438" t="s">
        <v>3743</v>
      </c>
      <c r="F887" s="915" t="s">
        <v>3744</v>
      </c>
      <c r="G887" s="914"/>
      <c r="H887" s="914"/>
      <c r="I887" s="914"/>
      <c r="J887" s="439" t="s">
        <v>3779</v>
      </c>
      <c r="K887" s="440">
        <v>406.626</v>
      </c>
      <c r="L887" s="913">
        <v>0</v>
      </c>
      <c r="M887" s="914"/>
      <c r="N887" s="913">
        <f>ROUND($L$887*$K$887,2)</f>
        <v>0</v>
      </c>
      <c r="O887" s="908"/>
      <c r="P887" s="908"/>
      <c r="Q887" s="908"/>
      <c r="R887" s="411"/>
      <c r="S887" s="354"/>
      <c r="T887" s="414"/>
      <c r="U887" s="415" t="s">
        <v>2358</v>
      </c>
      <c r="X887" s="416">
        <v>0.0003</v>
      </c>
      <c r="Y887" s="416">
        <f>$X$887*$K$887</f>
        <v>0.12198779999999998</v>
      </c>
      <c r="Z887" s="416">
        <v>0</v>
      </c>
      <c r="AA887" s="417">
        <f>$Z$887*$K$887</f>
        <v>0</v>
      </c>
      <c r="AR887" s="360" t="s">
        <v>2843</v>
      </c>
      <c r="AT887" s="360" t="s">
        <v>2462</v>
      </c>
      <c r="AU887" s="360" t="s">
        <v>2451</v>
      </c>
      <c r="AY887" s="353" t="s">
        <v>2428</v>
      </c>
      <c r="BE887" s="418">
        <f>IF($U$887="základní",$N$887,0)</f>
        <v>0</v>
      </c>
      <c r="BF887" s="418">
        <f>IF($U$887="snížená",$N$887,0)</f>
        <v>0</v>
      </c>
      <c r="BG887" s="418">
        <f>IF($U$887="zákl. přenesená",$N$887,0)</f>
        <v>0</v>
      </c>
      <c r="BH887" s="418">
        <f>IF($U$887="sníž. přenesená",$N$887,0)</f>
        <v>0</v>
      </c>
      <c r="BI887" s="418">
        <f>IF($U$887="nulová",$N$887,0)</f>
        <v>0</v>
      </c>
      <c r="BJ887" s="360" t="s">
        <v>2426</v>
      </c>
      <c r="BK887" s="418">
        <f>ROUND($L$887*$K$887,2)</f>
        <v>0</v>
      </c>
      <c r="BL887" s="360" t="s">
        <v>2749</v>
      </c>
      <c r="BM887" s="360" t="s">
        <v>3745</v>
      </c>
    </row>
    <row r="888" spans="2:51" s="353" customFormat="1" ht="15.75" customHeight="1">
      <c r="B888" s="421"/>
      <c r="F888" s="899" t="s">
        <v>3746</v>
      </c>
      <c r="G888" s="900"/>
      <c r="H888" s="900"/>
      <c r="I888" s="900"/>
      <c r="K888" s="424">
        <v>406.626</v>
      </c>
      <c r="S888" s="421"/>
      <c r="T888" s="425"/>
      <c r="AA888" s="426"/>
      <c r="AT888" s="422" t="s">
        <v>2439</v>
      </c>
      <c r="AU888" s="422" t="s">
        <v>2451</v>
      </c>
      <c r="AV888" s="422" t="s">
        <v>2336</v>
      </c>
      <c r="AW888" s="422" t="s">
        <v>2427</v>
      </c>
      <c r="AX888" s="422" t="s">
        <v>2426</v>
      </c>
      <c r="AY888" s="422" t="s">
        <v>2428</v>
      </c>
    </row>
    <row r="889" spans="2:65" s="353" customFormat="1" ht="27" customHeight="1">
      <c r="B889" s="354"/>
      <c r="C889" s="409" t="s">
        <v>3747</v>
      </c>
      <c r="D889" s="409" t="s">
        <v>2429</v>
      </c>
      <c r="E889" s="410" t="s">
        <v>3748</v>
      </c>
      <c r="F889" s="907" t="s">
        <v>3749</v>
      </c>
      <c r="G889" s="908"/>
      <c r="H889" s="908"/>
      <c r="I889" s="908"/>
      <c r="J889" s="412" t="s">
        <v>3779</v>
      </c>
      <c r="K889" s="413">
        <v>74.863</v>
      </c>
      <c r="L889" s="909">
        <v>0</v>
      </c>
      <c r="M889" s="908"/>
      <c r="N889" s="909">
        <f>ROUND($L$889*$K$889,2)</f>
        <v>0</v>
      </c>
      <c r="O889" s="908"/>
      <c r="P889" s="908"/>
      <c r="Q889" s="908"/>
      <c r="R889" s="411"/>
      <c r="S889" s="354"/>
      <c r="T889" s="414"/>
      <c r="U889" s="415" t="s">
        <v>2358</v>
      </c>
      <c r="X889" s="416">
        <v>0</v>
      </c>
      <c r="Y889" s="416">
        <f>$X$889*$K$889</f>
        <v>0</v>
      </c>
      <c r="Z889" s="416">
        <v>0</v>
      </c>
      <c r="AA889" s="417">
        <f>$Z$889*$K$889</f>
        <v>0</v>
      </c>
      <c r="AR889" s="360" t="s">
        <v>2749</v>
      </c>
      <c r="AT889" s="360" t="s">
        <v>2429</v>
      </c>
      <c r="AU889" s="360" t="s">
        <v>2451</v>
      </c>
      <c r="AY889" s="353" t="s">
        <v>2428</v>
      </c>
      <c r="BE889" s="418">
        <f>IF($U$889="základní",$N$889,0)</f>
        <v>0</v>
      </c>
      <c r="BF889" s="418">
        <f>IF($U$889="snížená",$N$889,0)</f>
        <v>0</v>
      </c>
      <c r="BG889" s="418">
        <f>IF($U$889="zákl. přenesená",$N$889,0)</f>
        <v>0</v>
      </c>
      <c r="BH889" s="418">
        <f>IF($U$889="sníž. přenesená",$N$889,0)</f>
        <v>0</v>
      </c>
      <c r="BI889" s="418">
        <f>IF($U$889="nulová",$N$889,0)</f>
        <v>0</v>
      </c>
      <c r="BJ889" s="360" t="s">
        <v>2426</v>
      </c>
      <c r="BK889" s="418">
        <f>ROUND($L$889*$K$889,2)</f>
        <v>0</v>
      </c>
      <c r="BL889" s="360" t="s">
        <v>2749</v>
      </c>
      <c r="BM889" s="360" t="s">
        <v>3750</v>
      </c>
    </row>
    <row r="890" spans="2:47" s="353" customFormat="1" ht="27" customHeight="1">
      <c r="B890" s="354"/>
      <c r="F890" s="912" t="s">
        <v>3751</v>
      </c>
      <c r="G890" s="873"/>
      <c r="H890" s="873"/>
      <c r="I890" s="873"/>
      <c r="J890" s="873"/>
      <c r="K890" s="873"/>
      <c r="L890" s="873"/>
      <c r="M890" s="873"/>
      <c r="N890" s="873"/>
      <c r="O890" s="873"/>
      <c r="P890" s="873"/>
      <c r="Q890" s="873"/>
      <c r="R890" s="873"/>
      <c r="S890" s="354"/>
      <c r="T890" s="419"/>
      <c r="AA890" s="420"/>
      <c r="AT890" s="353" t="s">
        <v>2437</v>
      </c>
      <c r="AU890" s="353" t="s">
        <v>2451</v>
      </c>
    </row>
    <row r="891" spans="2:51" s="353" customFormat="1" ht="15.75" customHeight="1">
      <c r="B891" s="421"/>
      <c r="E891" s="422"/>
      <c r="F891" s="899" t="s">
        <v>3752</v>
      </c>
      <c r="G891" s="900"/>
      <c r="H891" s="900"/>
      <c r="I891" s="900"/>
      <c r="K891" s="424">
        <v>23.509</v>
      </c>
      <c r="S891" s="421"/>
      <c r="T891" s="425"/>
      <c r="AA891" s="426"/>
      <c r="AT891" s="422" t="s">
        <v>2439</v>
      </c>
      <c r="AU891" s="422" t="s">
        <v>2451</v>
      </c>
      <c r="AV891" s="422" t="s">
        <v>2336</v>
      </c>
      <c r="AW891" s="422" t="s">
        <v>2371</v>
      </c>
      <c r="AX891" s="422" t="s">
        <v>2427</v>
      </c>
      <c r="AY891" s="422" t="s">
        <v>2428</v>
      </c>
    </row>
    <row r="892" spans="2:51" s="353" customFormat="1" ht="15.75" customHeight="1">
      <c r="B892" s="421"/>
      <c r="E892" s="422"/>
      <c r="F892" s="899" t="s">
        <v>3753</v>
      </c>
      <c r="G892" s="900"/>
      <c r="H892" s="900"/>
      <c r="I892" s="900"/>
      <c r="K892" s="424">
        <v>51.354</v>
      </c>
      <c r="S892" s="421"/>
      <c r="T892" s="425"/>
      <c r="AA892" s="426"/>
      <c r="AT892" s="422" t="s">
        <v>2439</v>
      </c>
      <c r="AU892" s="422" t="s">
        <v>2451</v>
      </c>
      <c r="AV892" s="422" t="s">
        <v>2336</v>
      </c>
      <c r="AW892" s="422" t="s">
        <v>2371</v>
      </c>
      <c r="AX892" s="422" t="s">
        <v>2427</v>
      </c>
      <c r="AY892" s="422" t="s">
        <v>2428</v>
      </c>
    </row>
    <row r="893" spans="2:51" s="353" customFormat="1" ht="15.75" customHeight="1">
      <c r="B893" s="432"/>
      <c r="E893" s="433"/>
      <c r="F893" s="901" t="s">
        <v>2450</v>
      </c>
      <c r="G893" s="902"/>
      <c r="H893" s="902"/>
      <c r="I893" s="902"/>
      <c r="K893" s="434">
        <v>74.863</v>
      </c>
      <c r="S893" s="432"/>
      <c r="T893" s="435"/>
      <c r="AA893" s="436"/>
      <c r="AT893" s="433" t="s">
        <v>2439</v>
      </c>
      <c r="AU893" s="433" t="s">
        <v>2451</v>
      </c>
      <c r="AV893" s="433" t="s">
        <v>2434</v>
      </c>
      <c r="AW893" s="433" t="s">
        <v>2371</v>
      </c>
      <c r="AX893" s="433" t="s">
        <v>2426</v>
      </c>
      <c r="AY893" s="433" t="s">
        <v>2428</v>
      </c>
    </row>
    <row r="894" spans="2:65" s="353" customFormat="1" ht="27" customHeight="1">
      <c r="B894" s="354"/>
      <c r="C894" s="437" t="s">
        <v>3754</v>
      </c>
      <c r="D894" s="437" t="s">
        <v>2462</v>
      </c>
      <c r="E894" s="438" t="s">
        <v>3685</v>
      </c>
      <c r="F894" s="915" t="s">
        <v>3755</v>
      </c>
      <c r="G894" s="914"/>
      <c r="H894" s="914"/>
      <c r="I894" s="914"/>
      <c r="J894" s="439" t="s">
        <v>3779</v>
      </c>
      <c r="K894" s="440">
        <v>76.36</v>
      </c>
      <c r="L894" s="913">
        <v>0</v>
      </c>
      <c r="M894" s="914"/>
      <c r="N894" s="913">
        <f>ROUND($L$894*$K$894,2)</f>
        <v>0</v>
      </c>
      <c r="O894" s="908"/>
      <c r="P894" s="908"/>
      <c r="Q894" s="908"/>
      <c r="R894" s="411"/>
      <c r="S894" s="354"/>
      <c r="T894" s="414"/>
      <c r="U894" s="415" t="s">
        <v>2358</v>
      </c>
      <c r="X894" s="416">
        <v>0.00204</v>
      </c>
      <c r="Y894" s="416">
        <f>$X$894*$K$894</f>
        <v>0.1557744</v>
      </c>
      <c r="Z894" s="416">
        <v>0</v>
      </c>
      <c r="AA894" s="417">
        <f>$Z$894*$K$894</f>
        <v>0</v>
      </c>
      <c r="AR894" s="360" t="s">
        <v>2843</v>
      </c>
      <c r="AT894" s="360" t="s">
        <v>2462</v>
      </c>
      <c r="AU894" s="360" t="s">
        <v>2451</v>
      </c>
      <c r="AY894" s="353" t="s">
        <v>2428</v>
      </c>
      <c r="BE894" s="418">
        <f>IF($U$894="základní",$N$894,0)</f>
        <v>0</v>
      </c>
      <c r="BF894" s="418">
        <f>IF($U$894="snížená",$N$894,0)</f>
        <v>0</v>
      </c>
      <c r="BG894" s="418">
        <f>IF($U$894="zákl. přenesená",$N$894,0)</f>
        <v>0</v>
      </c>
      <c r="BH894" s="418">
        <f>IF($U$894="sníž. přenesená",$N$894,0)</f>
        <v>0</v>
      </c>
      <c r="BI894" s="418">
        <f>IF($U$894="nulová",$N$894,0)</f>
        <v>0</v>
      </c>
      <c r="BJ894" s="360" t="s">
        <v>2426</v>
      </c>
      <c r="BK894" s="418">
        <f>ROUND($L$894*$K$894,2)</f>
        <v>0</v>
      </c>
      <c r="BL894" s="360" t="s">
        <v>2749</v>
      </c>
      <c r="BM894" s="360" t="s">
        <v>1797</v>
      </c>
    </row>
    <row r="895" spans="2:51" s="353" customFormat="1" ht="15.75" customHeight="1">
      <c r="B895" s="421"/>
      <c r="F895" s="899" t="s">
        <v>1798</v>
      </c>
      <c r="G895" s="900"/>
      <c r="H895" s="900"/>
      <c r="I895" s="900"/>
      <c r="K895" s="424">
        <v>76.36</v>
      </c>
      <c r="S895" s="421"/>
      <c r="T895" s="425"/>
      <c r="AA895" s="426"/>
      <c r="AT895" s="422" t="s">
        <v>2439</v>
      </c>
      <c r="AU895" s="422" t="s">
        <v>2451</v>
      </c>
      <c r="AV895" s="422" t="s">
        <v>2336</v>
      </c>
      <c r="AW895" s="422" t="s">
        <v>2427</v>
      </c>
      <c r="AX895" s="422" t="s">
        <v>2426</v>
      </c>
      <c r="AY895" s="422" t="s">
        <v>2428</v>
      </c>
    </row>
    <row r="896" spans="2:65" s="353" customFormat="1" ht="15.75" customHeight="1">
      <c r="B896" s="354"/>
      <c r="C896" s="437" t="s">
        <v>1799</v>
      </c>
      <c r="D896" s="437" t="s">
        <v>2462</v>
      </c>
      <c r="E896" s="438" t="s">
        <v>3516</v>
      </c>
      <c r="F896" s="915" t="s">
        <v>3517</v>
      </c>
      <c r="G896" s="914"/>
      <c r="H896" s="914"/>
      <c r="I896" s="914"/>
      <c r="J896" s="439" t="s">
        <v>2770</v>
      </c>
      <c r="K896" s="440">
        <v>374.315</v>
      </c>
      <c r="L896" s="913">
        <v>0</v>
      </c>
      <c r="M896" s="914"/>
      <c r="N896" s="913">
        <f>ROUND($L$896*$K$896,2)</f>
        <v>0</v>
      </c>
      <c r="O896" s="908"/>
      <c r="P896" s="908"/>
      <c r="Q896" s="908"/>
      <c r="R896" s="411"/>
      <c r="S896" s="354"/>
      <c r="T896" s="414"/>
      <c r="U896" s="415" t="s">
        <v>2358</v>
      </c>
      <c r="X896" s="416">
        <v>0.00254</v>
      </c>
      <c r="Y896" s="416">
        <f>$X$896*$K$896</f>
        <v>0.9507601000000001</v>
      </c>
      <c r="Z896" s="416">
        <v>0</v>
      </c>
      <c r="AA896" s="417">
        <f>$Z$896*$K$896</f>
        <v>0</v>
      </c>
      <c r="AR896" s="360" t="s">
        <v>2843</v>
      </c>
      <c r="AT896" s="360" t="s">
        <v>2462</v>
      </c>
      <c r="AU896" s="360" t="s">
        <v>2451</v>
      </c>
      <c r="AY896" s="353" t="s">
        <v>2428</v>
      </c>
      <c r="BE896" s="418">
        <f>IF($U$896="základní",$N$896,0)</f>
        <v>0</v>
      </c>
      <c r="BF896" s="418">
        <f>IF($U$896="snížená",$N$896,0)</f>
        <v>0</v>
      </c>
      <c r="BG896" s="418">
        <f>IF($U$896="zákl. přenesená",$N$896,0)</f>
        <v>0</v>
      </c>
      <c r="BH896" s="418">
        <f>IF($U$896="sníž. přenesená",$N$896,0)</f>
        <v>0</v>
      </c>
      <c r="BI896" s="418">
        <f>IF($U$896="nulová",$N$896,0)</f>
        <v>0</v>
      </c>
      <c r="BJ896" s="360" t="s">
        <v>2426</v>
      </c>
      <c r="BK896" s="418">
        <f>ROUND($L$896*$K$896,2)</f>
        <v>0</v>
      </c>
      <c r="BL896" s="360" t="s">
        <v>2749</v>
      </c>
      <c r="BM896" s="360" t="s">
        <v>1800</v>
      </c>
    </row>
    <row r="897" spans="2:51" s="353" customFormat="1" ht="15.75" customHeight="1">
      <c r="B897" s="421"/>
      <c r="E897" s="423"/>
      <c r="F897" s="899" t="s">
        <v>1801</v>
      </c>
      <c r="G897" s="900"/>
      <c r="H897" s="900"/>
      <c r="I897" s="900"/>
      <c r="K897" s="424">
        <v>374.315</v>
      </c>
      <c r="S897" s="421"/>
      <c r="T897" s="425"/>
      <c r="AA897" s="426"/>
      <c r="AT897" s="422" t="s">
        <v>2439</v>
      </c>
      <c r="AU897" s="422" t="s">
        <v>2451</v>
      </c>
      <c r="AV897" s="422" t="s">
        <v>2336</v>
      </c>
      <c r="AW897" s="422" t="s">
        <v>2371</v>
      </c>
      <c r="AX897" s="422" t="s">
        <v>2426</v>
      </c>
      <c r="AY897" s="422" t="s">
        <v>2428</v>
      </c>
    </row>
    <row r="898" spans="2:65" s="353" customFormat="1" ht="27" customHeight="1">
      <c r="B898" s="354"/>
      <c r="C898" s="409" t="s">
        <v>1802</v>
      </c>
      <c r="D898" s="409" t="s">
        <v>2429</v>
      </c>
      <c r="E898" s="410" t="s">
        <v>3614</v>
      </c>
      <c r="F898" s="907" t="s">
        <v>1285</v>
      </c>
      <c r="G898" s="908"/>
      <c r="H898" s="908"/>
      <c r="I898" s="908"/>
      <c r="J898" s="412" t="s">
        <v>1974</v>
      </c>
      <c r="K898" s="413">
        <v>87.4</v>
      </c>
      <c r="L898" s="909">
        <v>0</v>
      </c>
      <c r="M898" s="908"/>
      <c r="N898" s="909">
        <f>ROUND($L$898*$K$898,2)</f>
        <v>0</v>
      </c>
      <c r="O898" s="908"/>
      <c r="P898" s="908"/>
      <c r="Q898" s="908"/>
      <c r="R898" s="411" t="s">
        <v>2433</v>
      </c>
      <c r="S898" s="354"/>
      <c r="T898" s="414"/>
      <c r="U898" s="415" t="s">
        <v>2358</v>
      </c>
      <c r="X898" s="416">
        <v>0</v>
      </c>
      <c r="Y898" s="416">
        <f>$X$898*$K$898</f>
        <v>0</v>
      </c>
      <c r="Z898" s="416">
        <v>0</v>
      </c>
      <c r="AA898" s="417">
        <f>$Z$898*$K$898</f>
        <v>0</v>
      </c>
      <c r="AR898" s="360" t="s">
        <v>2749</v>
      </c>
      <c r="AT898" s="360" t="s">
        <v>2429</v>
      </c>
      <c r="AU898" s="360" t="s">
        <v>2451</v>
      </c>
      <c r="AY898" s="353" t="s">
        <v>2428</v>
      </c>
      <c r="BE898" s="418">
        <f>IF($U$898="základní",$N$898,0)</f>
        <v>0</v>
      </c>
      <c r="BF898" s="418">
        <f>IF($U$898="snížená",$N$898,0)</f>
        <v>0</v>
      </c>
      <c r="BG898" s="418">
        <f>IF($U$898="zákl. přenesená",$N$898,0)</f>
        <v>0</v>
      </c>
      <c r="BH898" s="418">
        <f>IF($U$898="sníž. přenesená",$N$898,0)</f>
        <v>0</v>
      </c>
      <c r="BI898" s="418">
        <f>IF($U$898="nulová",$N$898,0)</f>
        <v>0</v>
      </c>
      <c r="BJ898" s="360" t="s">
        <v>2426</v>
      </c>
      <c r="BK898" s="418">
        <f>ROUND($L$898*$K$898,2)</f>
        <v>0</v>
      </c>
      <c r="BL898" s="360" t="s">
        <v>2749</v>
      </c>
      <c r="BM898" s="360" t="s">
        <v>1803</v>
      </c>
    </row>
    <row r="899" spans="2:47" s="353" customFormat="1" ht="16.5" customHeight="1">
      <c r="B899" s="354"/>
      <c r="F899" s="912" t="s">
        <v>3616</v>
      </c>
      <c r="G899" s="873"/>
      <c r="H899" s="873"/>
      <c r="I899" s="873"/>
      <c r="J899" s="873"/>
      <c r="K899" s="873"/>
      <c r="L899" s="873"/>
      <c r="M899" s="873"/>
      <c r="N899" s="873"/>
      <c r="O899" s="873"/>
      <c r="P899" s="873"/>
      <c r="Q899" s="873"/>
      <c r="R899" s="873"/>
      <c r="S899" s="354"/>
      <c r="T899" s="419"/>
      <c r="AA899" s="420"/>
      <c r="AT899" s="353" t="s">
        <v>2437</v>
      </c>
      <c r="AU899" s="353" t="s">
        <v>2451</v>
      </c>
    </row>
    <row r="900" spans="2:51" s="353" customFormat="1" ht="15.75" customHeight="1">
      <c r="B900" s="421"/>
      <c r="E900" s="422"/>
      <c r="F900" s="899" t="s">
        <v>1804</v>
      </c>
      <c r="G900" s="900"/>
      <c r="H900" s="900"/>
      <c r="I900" s="900"/>
      <c r="K900" s="424">
        <v>87.4</v>
      </c>
      <c r="S900" s="421"/>
      <c r="T900" s="425"/>
      <c r="AA900" s="426"/>
      <c r="AT900" s="422" t="s">
        <v>2439</v>
      </c>
      <c r="AU900" s="422" t="s">
        <v>2451</v>
      </c>
      <c r="AV900" s="422" t="s">
        <v>2336</v>
      </c>
      <c r="AW900" s="422" t="s">
        <v>2371</v>
      </c>
      <c r="AX900" s="422" t="s">
        <v>2426</v>
      </c>
      <c r="AY900" s="422" t="s">
        <v>2428</v>
      </c>
    </row>
    <row r="901" spans="2:65" s="353" customFormat="1" ht="27" customHeight="1">
      <c r="B901" s="354"/>
      <c r="C901" s="437" t="s">
        <v>1805</v>
      </c>
      <c r="D901" s="437" t="s">
        <v>2462</v>
      </c>
      <c r="E901" s="438" t="s">
        <v>1286</v>
      </c>
      <c r="F901" s="915" t="s">
        <v>1287</v>
      </c>
      <c r="G901" s="914"/>
      <c r="H901" s="914"/>
      <c r="I901" s="914"/>
      <c r="J901" s="439" t="s">
        <v>3779</v>
      </c>
      <c r="K901" s="440">
        <v>48.944</v>
      </c>
      <c r="L901" s="913">
        <v>0</v>
      </c>
      <c r="M901" s="914"/>
      <c r="N901" s="913">
        <f>ROUND($L$901*$K$901,2)</f>
        <v>0</v>
      </c>
      <c r="O901" s="908"/>
      <c r="P901" s="908"/>
      <c r="Q901" s="908"/>
      <c r="R901" s="411" t="s">
        <v>2433</v>
      </c>
      <c r="S901" s="354"/>
      <c r="T901" s="414"/>
      <c r="U901" s="415" t="s">
        <v>2358</v>
      </c>
      <c r="X901" s="416">
        <v>0.0009</v>
      </c>
      <c r="Y901" s="416">
        <f>$X$901*$K$901</f>
        <v>0.0440496</v>
      </c>
      <c r="Z901" s="416">
        <v>0</v>
      </c>
      <c r="AA901" s="417">
        <f>$Z$901*$K$901</f>
        <v>0</v>
      </c>
      <c r="AR901" s="360" t="s">
        <v>2843</v>
      </c>
      <c r="AT901" s="360" t="s">
        <v>2462</v>
      </c>
      <c r="AU901" s="360" t="s">
        <v>2451</v>
      </c>
      <c r="AY901" s="353" t="s">
        <v>2428</v>
      </c>
      <c r="BE901" s="418">
        <f>IF($U$901="základní",$N$901,0)</f>
        <v>0</v>
      </c>
      <c r="BF901" s="418">
        <f>IF($U$901="snížená",$N$901,0)</f>
        <v>0</v>
      </c>
      <c r="BG901" s="418">
        <f>IF($U$901="zákl. přenesená",$N$901,0)</f>
        <v>0</v>
      </c>
      <c r="BH901" s="418">
        <f>IF($U$901="sníž. přenesená",$N$901,0)</f>
        <v>0</v>
      </c>
      <c r="BI901" s="418">
        <f>IF($U$901="nulová",$N$901,0)</f>
        <v>0</v>
      </c>
      <c r="BJ901" s="360" t="s">
        <v>2426</v>
      </c>
      <c r="BK901" s="418">
        <f>ROUND($L$901*$K$901,2)</f>
        <v>0</v>
      </c>
      <c r="BL901" s="360" t="s">
        <v>2749</v>
      </c>
      <c r="BM901" s="360" t="s">
        <v>1806</v>
      </c>
    </row>
    <row r="902" spans="2:51" s="353" customFormat="1" ht="15.75" customHeight="1">
      <c r="B902" s="421"/>
      <c r="F902" s="899" t="s">
        <v>1807</v>
      </c>
      <c r="G902" s="900"/>
      <c r="H902" s="900"/>
      <c r="I902" s="900"/>
      <c r="K902" s="424">
        <v>48.944</v>
      </c>
      <c r="S902" s="421"/>
      <c r="T902" s="425"/>
      <c r="AA902" s="426"/>
      <c r="AT902" s="422" t="s">
        <v>2439</v>
      </c>
      <c r="AU902" s="422" t="s">
        <v>2451</v>
      </c>
      <c r="AV902" s="422" t="s">
        <v>2336</v>
      </c>
      <c r="AW902" s="422" t="s">
        <v>2427</v>
      </c>
      <c r="AX902" s="422" t="s">
        <v>2426</v>
      </c>
      <c r="AY902" s="422" t="s">
        <v>2428</v>
      </c>
    </row>
    <row r="903" spans="2:65" s="353" customFormat="1" ht="15.75" customHeight="1">
      <c r="B903" s="354"/>
      <c r="C903" s="409" t="s">
        <v>1808</v>
      </c>
      <c r="D903" s="409" t="s">
        <v>2429</v>
      </c>
      <c r="E903" s="410" t="s">
        <v>3638</v>
      </c>
      <c r="F903" s="907" t="s">
        <v>3639</v>
      </c>
      <c r="G903" s="908"/>
      <c r="H903" s="908"/>
      <c r="I903" s="908"/>
      <c r="J903" s="412" t="s">
        <v>3779</v>
      </c>
      <c r="K903" s="413">
        <v>369.66</v>
      </c>
      <c r="L903" s="909">
        <v>0</v>
      </c>
      <c r="M903" s="908"/>
      <c r="N903" s="909">
        <f>ROUND($L$903*$K$903,2)</f>
        <v>0</v>
      </c>
      <c r="O903" s="908"/>
      <c r="P903" s="908"/>
      <c r="Q903" s="908"/>
      <c r="R903" s="411"/>
      <c r="S903" s="354"/>
      <c r="T903" s="414"/>
      <c r="U903" s="415" t="s">
        <v>2358</v>
      </c>
      <c r="X903" s="416">
        <v>0</v>
      </c>
      <c r="Y903" s="416">
        <f>$X$903*$K$903</f>
        <v>0</v>
      </c>
      <c r="Z903" s="416">
        <v>0.002</v>
      </c>
      <c r="AA903" s="417">
        <f>$Z$903*$K$903</f>
        <v>0.7393200000000001</v>
      </c>
      <c r="AR903" s="360" t="s">
        <v>2749</v>
      </c>
      <c r="AT903" s="360" t="s">
        <v>2429</v>
      </c>
      <c r="AU903" s="360" t="s">
        <v>2451</v>
      </c>
      <c r="AY903" s="353" t="s">
        <v>2428</v>
      </c>
      <c r="BE903" s="418">
        <f>IF($U$903="základní",$N$903,0)</f>
        <v>0</v>
      </c>
      <c r="BF903" s="418">
        <f>IF($U$903="snížená",$N$903,0)</f>
        <v>0</v>
      </c>
      <c r="BG903" s="418">
        <f>IF($U$903="zákl. přenesená",$N$903,0)</f>
        <v>0</v>
      </c>
      <c r="BH903" s="418">
        <f>IF($U$903="sníž. přenesená",$N$903,0)</f>
        <v>0</v>
      </c>
      <c r="BI903" s="418">
        <f>IF($U$903="nulová",$N$903,0)</f>
        <v>0</v>
      </c>
      <c r="BJ903" s="360" t="s">
        <v>2426</v>
      </c>
      <c r="BK903" s="418">
        <f>ROUND($L$903*$K$903,2)</f>
        <v>0</v>
      </c>
      <c r="BL903" s="360" t="s">
        <v>2749</v>
      </c>
      <c r="BM903" s="360" t="s">
        <v>1809</v>
      </c>
    </row>
    <row r="904" spans="2:47" s="353" customFormat="1" ht="16.5" customHeight="1">
      <c r="B904" s="354"/>
      <c r="F904" s="912" t="s">
        <v>3641</v>
      </c>
      <c r="G904" s="873"/>
      <c r="H904" s="873"/>
      <c r="I904" s="873"/>
      <c r="J904" s="873"/>
      <c r="K904" s="873"/>
      <c r="L904" s="873"/>
      <c r="M904" s="873"/>
      <c r="N904" s="873"/>
      <c r="O904" s="873"/>
      <c r="P904" s="873"/>
      <c r="Q904" s="873"/>
      <c r="R904" s="873"/>
      <c r="S904" s="354"/>
      <c r="T904" s="419"/>
      <c r="AA904" s="420"/>
      <c r="AT904" s="353" t="s">
        <v>2437</v>
      </c>
      <c r="AU904" s="353" t="s">
        <v>2451</v>
      </c>
    </row>
    <row r="905" spans="2:65" s="353" customFormat="1" ht="27" customHeight="1">
      <c r="B905" s="354"/>
      <c r="C905" s="409" t="s">
        <v>1810</v>
      </c>
      <c r="D905" s="409" t="s">
        <v>2429</v>
      </c>
      <c r="E905" s="410" t="s">
        <v>3521</v>
      </c>
      <c r="F905" s="907" t="s">
        <v>3522</v>
      </c>
      <c r="G905" s="908"/>
      <c r="H905" s="908"/>
      <c r="I905" s="908"/>
      <c r="J905" s="412" t="s">
        <v>2722</v>
      </c>
      <c r="K905" s="413">
        <v>8.571</v>
      </c>
      <c r="L905" s="909">
        <v>0</v>
      </c>
      <c r="M905" s="908"/>
      <c r="N905" s="909">
        <f>ROUND($L$905*$K$905,2)</f>
        <v>0</v>
      </c>
      <c r="O905" s="908"/>
      <c r="P905" s="908"/>
      <c r="Q905" s="908"/>
      <c r="R905" s="411" t="s">
        <v>2433</v>
      </c>
      <c r="S905" s="354"/>
      <c r="T905" s="414"/>
      <c r="U905" s="415" t="s">
        <v>2358</v>
      </c>
      <c r="X905" s="416">
        <v>0</v>
      </c>
      <c r="Y905" s="416">
        <f>$X$905*$K$905</f>
        <v>0</v>
      </c>
      <c r="Z905" s="416">
        <v>0</v>
      </c>
      <c r="AA905" s="417">
        <f>$Z$905*$K$905</f>
        <v>0</v>
      </c>
      <c r="AR905" s="360" t="s">
        <v>2749</v>
      </c>
      <c r="AT905" s="360" t="s">
        <v>2429</v>
      </c>
      <c r="AU905" s="360" t="s">
        <v>2451</v>
      </c>
      <c r="AY905" s="353" t="s">
        <v>2428</v>
      </c>
      <c r="BE905" s="418">
        <f>IF($U$905="základní",$N$905,0)</f>
        <v>0</v>
      </c>
      <c r="BF905" s="418">
        <f>IF($U$905="snížená",$N$905,0)</f>
        <v>0</v>
      </c>
      <c r="BG905" s="418">
        <f>IF($U$905="zákl. přenesená",$N$905,0)</f>
        <v>0</v>
      </c>
      <c r="BH905" s="418">
        <f>IF($U$905="sníž. přenesená",$N$905,0)</f>
        <v>0</v>
      </c>
      <c r="BI905" s="418">
        <f>IF($U$905="nulová",$N$905,0)</f>
        <v>0</v>
      </c>
      <c r="BJ905" s="360" t="s">
        <v>2426</v>
      </c>
      <c r="BK905" s="418">
        <f>ROUND($L$905*$K$905,2)</f>
        <v>0</v>
      </c>
      <c r="BL905" s="360" t="s">
        <v>2749</v>
      </c>
      <c r="BM905" s="360" t="s">
        <v>1811</v>
      </c>
    </row>
    <row r="906" spans="2:47" s="353" customFormat="1" ht="16.5" customHeight="1">
      <c r="B906" s="354"/>
      <c r="F906" s="912" t="s">
        <v>3524</v>
      </c>
      <c r="G906" s="873"/>
      <c r="H906" s="873"/>
      <c r="I906" s="873"/>
      <c r="J906" s="873"/>
      <c r="K906" s="873"/>
      <c r="L906" s="873"/>
      <c r="M906" s="873"/>
      <c r="N906" s="873"/>
      <c r="O906" s="873"/>
      <c r="P906" s="873"/>
      <c r="Q906" s="873"/>
      <c r="R906" s="873"/>
      <c r="S906" s="354"/>
      <c r="T906" s="419"/>
      <c r="AA906" s="420"/>
      <c r="AT906" s="353" t="s">
        <v>2437</v>
      </c>
      <c r="AU906" s="353" t="s">
        <v>2451</v>
      </c>
    </row>
    <row r="907" spans="2:51" s="353" customFormat="1" ht="15.75" customHeight="1">
      <c r="B907" s="421"/>
      <c r="E907" s="422"/>
      <c r="F907" s="899" t="s">
        <v>1812</v>
      </c>
      <c r="G907" s="900"/>
      <c r="H907" s="900"/>
      <c r="I907" s="900"/>
      <c r="K907" s="424">
        <v>8.571</v>
      </c>
      <c r="S907" s="421"/>
      <c r="T907" s="425"/>
      <c r="AA907" s="426"/>
      <c r="AT907" s="422" t="s">
        <v>2439</v>
      </c>
      <c r="AU907" s="422" t="s">
        <v>2451</v>
      </c>
      <c r="AV907" s="422" t="s">
        <v>2336</v>
      </c>
      <c r="AW907" s="422" t="s">
        <v>2371</v>
      </c>
      <c r="AX907" s="422" t="s">
        <v>2426</v>
      </c>
      <c r="AY907" s="422" t="s">
        <v>2428</v>
      </c>
    </row>
    <row r="908" spans="2:65" s="353" customFormat="1" ht="27" customHeight="1">
      <c r="B908" s="354"/>
      <c r="C908" s="409" t="s">
        <v>1813</v>
      </c>
      <c r="D908" s="409" t="s">
        <v>2429</v>
      </c>
      <c r="E908" s="410" t="s">
        <v>3643</v>
      </c>
      <c r="F908" s="907" t="s">
        <v>3644</v>
      </c>
      <c r="G908" s="908"/>
      <c r="H908" s="908"/>
      <c r="I908" s="908"/>
      <c r="J908" s="412" t="s">
        <v>3779</v>
      </c>
      <c r="K908" s="413">
        <v>369.66</v>
      </c>
      <c r="L908" s="909">
        <v>0</v>
      </c>
      <c r="M908" s="908"/>
      <c r="N908" s="909">
        <f>ROUND($L$908*$K$908,2)</f>
        <v>0</v>
      </c>
      <c r="O908" s="908"/>
      <c r="P908" s="908"/>
      <c r="Q908" s="908"/>
      <c r="R908" s="411" t="s">
        <v>2433</v>
      </c>
      <c r="S908" s="354"/>
      <c r="T908" s="414"/>
      <c r="U908" s="415" t="s">
        <v>2358</v>
      </c>
      <c r="X908" s="416">
        <v>0</v>
      </c>
      <c r="Y908" s="416">
        <f>$X$908*$K$908</f>
        <v>0</v>
      </c>
      <c r="Z908" s="416">
        <v>0.084</v>
      </c>
      <c r="AA908" s="417">
        <f>$Z$908*$K$908</f>
        <v>31.051440000000003</v>
      </c>
      <c r="AR908" s="360" t="s">
        <v>2749</v>
      </c>
      <c r="AT908" s="360" t="s">
        <v>2429</v>
      </c>
      <c r="AU908" s="360" t="s">
        <v>2451</v>
      </c>
      <c r="AY908" s="353" t="s">
        <v>2428</v>
      </c>
      <c r="BE908" s="418">
        <f>IF($U$908="základní",$N$908,0)</f>
        <v>0</v>
      </c>
      <c r="BF908" s="418">
        <f>IF($U$908="snížená",$N$908,0)</f>
        <v>0</v>
      </c>
      <c r="BG908" s="418">
        <f>IF($U$908="zákl. přenesená",$N$908,0)</f>
        <v>0</v>
      </c>
      <c r="BH908" s="418">
        <f>IF($U$908="sníž. přenesená",$N$908,0)</f>
        <v>0</v>
      </c>
      <c r="BI908" s="418">
        <f>IF($U$908="nulová",$N$908,0)</f>
        <v>0</v>
      </c>
      <c r="BJ908" s="360" t="s">
        <v>2426</v>
      </c>
      <c r="BK908" s="418">
        <f>ROUND($L$908*$K$908,2)</f>
        <v>0</v>
      </c>
      <c r="BL908" s="360" t="s">
        <v>2749</v>
      </c>
      <c r="BM908" s="360" t="s">
        <v>1814</v>
      </c>
    </row>
    <row r="909" spans="2:47" s="353" customFormat="1" ht="16.5" customHeight="1">
      <c r="B909" s="354"/>
      <c r="F909" s="912" t="s">
        <v>3646</v>
      </c>
      <c r="G909" s="873"/>
      <c r="H909" s="873"/>
      <c r="I909" s="873"/>
      <c r="J909" s="873"/>
      <c r="K909" s="873"/>
      <c r="L909" s="873"/>
      <c r="M909" s="873"/>
      <c r="N909" s="873"/>
      <c r="O909" s="873"/>
      <c r="P909" s="873"/>
      <c r="Q909" s="873"/>
      <c r="R909" s="873"/>
      <c r="S909" s="354"/>
      <c r="T909" s="419"/>
      <c r="AA909" s="420"/>
      <c r="AT909" s="353" t="s">
        <v>2437</v>
      </c>
      <c r="AU909" s="353" t="s">
        <v>2451</v>
      </c>
    </row>
    <row r="910" spans="2:51" s="353" customFormat="1" ht="15.75" customHeight="1">
      <c r="B910" s="427"/>
      <c r="E910" s="428"/>
      <c r="F910" s="905" t="s">
        <v>3708</v>
      </c>
      <c r="G910" s="906"/>
      <c r="H910" s="906"/>
      <c r="I910" s="906"/>
      <c r="K910" s="428"/>
      <c r="S910" s="427"/>
      <c r="T910" s="430"/>
      <c r="AA910" s="431"/>
      <c r="AT910" s="428" t="s">
        <v>2439</v>
      </c>
      <c r="AU910" s="428" t="s">
        <v>2451</v>
      </c>
      <c r="AV910" s="428" t="s">
        <v>2426</v>
      </c>
      <c r="AW910" s="428" t="s">
        <v>2371</v>
      </c>
      <c r="AX910" s="428" t="s">
        <v>2427</v>
      </c>
      <c r="AY910" s="428" t="s">
        <v>2428</v>
      </c>
    </row>
    <row r="911" spans="2:51" s="353" customFormat="1" ht="15.75" customHeight="1">
      <c r="B911" s="421"/>
      <c r="E911" s="422"/>
      <c r="F911" s="899" t="s">
        <v>3730</v>
      </c>
      <c r="G911" s="900"/>
      <c r="H911" s="900"/>
      <c r="I911" s="900"/>
      <c r="K911" s="424">
        <v>369.66</v>
      </c>
      <c r="S911" s="421"/>
      <c r="T911" s="425"/>
      <c r="AA911" s="426"/>
      <c r="AT911" s="422" t="s">
        <v>2439</v>
      </c>
      <c r="AU911" s="422" t="s">
        <v>2451</v>
      </c>
      <c r="AV911" s="422" t="s">
        <v>2336</v>
      </c>
      <c r="AW911" s="422" t="s">
        <v>2371</v>
      </c>
      <c r="AX911" s="422" t="s">
        <v>2426</v>
      </c>
      <c r="AY911" s="422" t="s">
        <v>2428</v>
      </c>
    </row>
    <row r="912" spans="2:65" s="353" customFormat="1" ht="27" customHeight="1">
      <c r="B912" s="354"/>
      <c r="C912" s="409" t="s">
        <v>1815</v>
      </c>
      <c r="D912" s="409" t="s">
        <v>2429</v>
      </c>
      <c r="E912" s="410" t="s">
        <v>3653</v>
      </c>
      <c r="F912" s="907" t="s">
        <v>1288</v>
      </c>
      <c r="G912" s="908"/>
      <c r="H912" s="908"/>
      <c r="I912" s="908"/>
      <c r="J912" s="412" t="s">
        <v>3779</v>
      </c>
      <c r="K912" s="413">
        <v>48.944</v>
      </c>
      <c r="L912" s="909">
        <v>0</v>
      </c>
      <c r="M912" s="908"/>
      <c r="N912" s="909">
        <f>ROUND($L$912*$K$912,2)</f>
        <v>0</v>
      </c>
      <c r="O912" s="908"/>
      <c r="P912" s="908"/>
      <c r="Q912" s="908"/>
      <c r="R912" s="411" t="s">
        <v>2433</v>
      </c>
      <c r="S912" s="354"/>
      <c r="T912" s="414"/>
      <c r="U912" s="415" t="s">
        <v>2358</v>
      </c>
      <c r="X912" s="416">
        <v>0</v>
      </c>
      <c r="Y912" s="416">
        <f>$X$912*$K$912</f>
        <v>0</v>
      </c>
      <c r="Z912" s="416">
        <v>0</v>
      </c>
      <c r="AA912" s="417">
        <f>$Z$912*$K$912</f>
        <v>0</v>
      </c>
      <c r="AR912" s="360" t="s">
        <v>2749</v>
      </c>
      <c r="AT912" s="360" t="s">
        <v>2429</v>
      </c>
      <c r="AU912" s="360" t="s">
        <v>2451</v>
      </c>
      <c r="AY912" s="353" t="s">
        <v>2428</v>
      </c>
      <c r="BE912" s="418">
        <f>IF($U$912="základní",$N$912,0)</f>
        <v>0</v>
      </c>
      <c r="BF912" s="418">
        <f>IF($U$912="snížená",$N$912,0)</f>
        <v>0</v>
      </c>
      <c r="BG912" s="418">
        <f>IF($U$912="zákl. přenesená",$N$912,0)</f>
        <v>0</v>
      </c>
      <c r="BH912" s="418">
        <f>IF($U$912="sníž. přenesená",$N$912,0)</f>
        <v>0</v>
      </c>
      <c r="BI912" s="418">
        <f>IF($U$912="nulová",$N$912,0)</f>
        <v>0</v>
      </c>
      <c r="BJ912" s="360" t="s">
        <v>2426</v>
      </c>
      <c r="BK912" s="418">
        <f>ROUND($L$912*$K$912,2)</f>
        <v>0</v>
      </c>
      <c r="BL912" s="360" t="s">
        <v>2749</v>
      </c>
      <c r="BM912" s="360" t="s">
        <v>1816</v>
      </c>
    </row>
    <row r="913" spans="2:47" s="353" customFormat="1" ht="18" customHeight="1">
      <c r="B913" s="354"/>
      <c r="F913" s="912" t="s">
        <v>1817</v>
      </c>
      <c r="G913" s="873"/>
      <c r="H913" s="873"/>
      <c r="I913" s="873"/>
      <c r="J913" s="873"/>
      <c r="K913" s="873"/>
      <c r="L913" s="873"/>
      <c r="M913" s="873"/>
      <c r="N913" s="873"/>
      <c r="O913" s="873"/>
      <c r="P913" s="873"/>
      <c r="Q913" s="873"/>
      <c r="R913" s="873"/>
      <c r="S913" s="354"/>
      <c r="T913" s="419"/>
      <c r="AA913" s="420"/>
      <c r="AT913" s="353" t="s">
        <v>2437</v>
      </c>
      <c r="AU913" s="353" t="s">
        <v>2451</v>
      </c>
    </row>
    <row r="914" spans="2:51" s="353" customFormat="1" ht="15.75" customHeight="1">
      <c r="B914" s="421"/>
      <c r="E914" s="422"/>
      <c r="F914" s="899" t="s">
        <v>1818</v>
      </c>
      <c r="G914" s="900"/>
      <c r="H914" s="900"/>
      <c r="I914" s="900"/>
      <c r="K914" s="424">
        <v>48.944</v>
      </c>
      <c r="S914" s="421"/>
      <c r="T914" s="425"/>
      <c r="AA914" s="426"/>
      <c r="AT914" s="422" t="s">
        <v>2439</v>
      </c>
      <c r="AU914" s="422" t="s">
        <v>2451</v>
      </c>
      <c r="AV914" s="422" t="s">
        <v>2336</v>
      </c>
      <c r="AW914" s="422" t="s">
        <v>2371</v>
      </c>
      <c r="AX914" s="422" t="s">
        <v>2426</v>
      </c>
      <c r="AY914" s="422" t="s">
        <v>2428</v>
      </c>
    </row>
    <row r="915" spans="2:65" s="353" customFormat="1" ht="17.25" customHeight="1">
      <c r="B915" s="354"/>
      <c r="C915" s="437" t="s">
        <v>1819</v>
      </c>
      <c r="D915" s="437" t="s">
        <v>2462</v>
      </c>
      <c r="E915" s="438" t="s">
        <v>1290</v>
      </c>
      <c r="F915" s="915" t="s">
        <v>1291</v>
      </c>
      <c r="G915" s="914"/>
      <c r="H915" s="914"/>
      <c r="I915" s="914"/>
      <c r="J915" s="439" t="s">
        <v>3779</v>
      </c>
      <c r="K915" s="440">
        <v>50.902</v>
      </c>
      <c r="L915" s="913">
        <v>0</v>
      </c>
      <c r="M915" s="914"/>
      <c r="N915" s="913">
        <f>ROUND($L$915*$K$915,2)</f>
        <v>0</v>
      </c>
      <c r="O915" s="908"/>
      <c r="P915" s="908"/>
      <c r="Q915" s="908"/>
      <c r="R915" s="411" t="s">
        <v>2433</v>
      </c>
      <c r="S915" s="354"/>
      <c r="T915" s="414"/>
      <c r="U915" s="415" t="s">
        <v>2358</v>
      </c>
      <c r="X915" s="416">
        <v>0.012</v>
      </c>
      <c r="Y915" s="416">
        <f>$X$915*$K$915</f>
        <v>0.610824</v>
      </c>
      <c r="Z915" s="416">
        <v>0</v>
      </c>
      <c r="AA915" s="417">
        <f>$Z$915*$K$915</f>
        <v>0</v>
      </c>
      <c r="AR915" s="360" t="s">
        <v>2843</v>
      </c>
      <c r="AT915" s="360" t="s">
        <v>2462</v>
      </c>
      <c r="AU915" s="360" t="s">
        <v>2451</v>
      </c>
      <c r="AY915" s="353" t="s">
        <v>2428</v>
      </c>
      <c r="BE915" s="418">
        <f>IF($U$915="základní",$N$915,0)</f>
        <v>0</v>
      </c>
      <c r="BF915" s="418">
        <f>IF($U$915="snížená",$N$915,0)</f>
        <v>0</v>
      </c>
      <c r="BG915" s="418">
        <f>IF($U$915="zákl. přenesená",$N$915,0)</f>
        <v>0</v>
      </c>
      <c r="BH915" s="418">
        <f>IF($U$915="sníž. přenesená",$N$915,0)</f>
        <v>0</v>
      </c>
      <c r="BI915" s="418">
        <f>IF($U$915="nulová",$N$915,0)</f>
        <v>0</v>
      </c>
      <c r="BJ915" s="360" t="s">
        <v>2426</v>
      </c>
      <c r="BK915" s="418">
        <f>ROUND($L$915*$K$915,2)</f>
        <v>0</v>
      </c>
      <c r="BL915" s="360" t="s">
        <v>2749</v>
      </c>
      <c r="BM915" s="360" t="s">
        <v>1820</v>
      </c>
    </row>
    <row r="916" spans="2:51" s="353" customFormat="1" ht="15.75" customHeight="1">
      <c r="B916" s="421"/>
      <c r="F916" s="899" t="s">
        <v>1821</v>
      </c>
      <c r="G916" s="900"/>
      <c r="H916" s="900"/>
      <c r="I916" s="900"/>
      <c r="K916" s="424">
        <v>50.902</v>
      </c>
      <c r="S916" s="421"/>
      <c r="T916" s="425"/>
      <c r="AA916" s="426"/>
      <c r="AT916" s="422" t="s">
        <v>2439</v>
      </c>
      <c r="AU916" s="422" t="s">
        <v>2451</v>
      </c>
      <c r="AV916" s="422" t="s">
        <v>2336</v>
      </c>
      <c r="AW916" s="422" t="s">
        <v>2427</v>
      </c>
      <c r="AX916" s="422" t="s">
        <v>2426</v>
      </c>
      <c r="AY916" s="422" t="s">
        <v>2428</v>
      </c>
    </row>
    <row r="917" spans="2:65" s="353" customFormat="1" ht="27" customHeight="1">
      <c r="B917" s="354"/>
      <c r="C917" s="409" t="s">
        <v>1822</v>
      </c>
      <c r="D917" s="409" t="s">
        <v>2429</v>
      </c>
      <c r="E917" s="410" t="s">
        <v>3660</v>
      </c>
      <c r="F917" s="907" t="s">
        <v>3661</v>
      </c>
      <c r="G917" s="908"/>
      <c r="H917" s="908"/>
      <c r="I917" s="908"/>
      <c r="J917" s="412" t="s">
        <v>3779</v>
      </c>
      <c r="K917" s="413">
        <v>48.944</v>
      </c>
      <c r="L917" s="909">
        <v>0</v>
      </c>
      <c r="M917" s="908"/>
      <c r="N917" s="909">
        <f>ROUND($L$917*$K$917,2)</f>
        <v>0</v>
      </c>
      <c r="O917" s="908"/>
      <c r="P917" s="908"/>
      <c r="Q917" s="908"/>
      <c r="R917" s="411" t="s">
        <v>2433</v>
      </c>
      <c r="S917" s="354"/>
      <c r="T917" s="414"/>
      <c r="U917" s="415" t="s">
        <v>2358</v>
      </c>
      <c r="X917" s="416">
        <v>0.0002</v>
      </c>
      <c r="Y917" s="416">
        <f>$X$917*$K$917</f>
        <v>0.0097888</v>
      </c>
      <c r="Z917" s="416">
        <v>0</v>
      </c>
      <c r="AA917" s="417">
        <f>$Z$917*$K$917</f>
        <v>0</v>
      </c>
      <c r="AR917" s="360" t="s">
        <v>2749</v>
      </c>
      <c r="AT917" s="360" t="s">
        <v>2429</v>
      </c>
      <c r="AU917" s="360" t="s">
        <v>2451</v>
      </c>
      <c r="AY917" s="353" t="s">
        <v>2428</v>
      </c>
      <c r="BE917" s="418">
        <f>IF($U$917="základní",$N$917,0)</f>
        <v>0</v>
      </c>
      <c r="BF917" s="418">
        <f>IF($U$917="snížená",$N$917,0)</f>
        <v>0</v>
      </c>
      <c r="BG917" s="418">
        <f>IF($U$917="zákl. přenesená",$N$917,0)</f>
        <v>0</v>
      </c>
      <c r="BH917" s="418">
        <f>IF($U$917="sníž. přenesená",$N$917,0)</f>
        <v>0</v>
      </c>
      <c r="BI917" s="418">
        <f>IF($U$917="nulová",$N$917,0)</f>
        <v>0</v>
      </c>
      <c r="BJ917" s="360" t="s">
        <v>2426</v>
      </c>
      <c r="BK917" s="418">
        <f>ROUND($L$917*$K$917,2)</f>
        <v>0</v>
      </c>
      <c r="BL917" s="360" t="s">
        <v>2749</v>
      </c>
      <c r="BM917" s="360" t="s">
        <v>1823</v>
      </c>
    </row>
    <row r="918" spans="2:47" s="353" customFormat="1" ht="16.5" customHeight="1">
      <c r="B918" s="354"/>
      <c r="F918" s="912" t="s">
        <v>3663</v>
      </c>
      <c r="G918" s="873"/>
      <c r="H918" s="873"/>
      <c r="I918" s="873"/>
      <c r="J918" s="873"/>
      <c r="K918" s="873"/>
      <c r="L918" s="873"/>
      <c r="M918" s="873"/>
      <c r="N918" s="873"/>
      <c r="O918" s="873"/>
      <c r="P918" s="873"/>
      <c r="Q918" s="873"/>
      <c r="R918" s="873"/>
      <c r="S918" s="354"/>
      <c r="T918" s="419"/>
      <c r="AA918" s="420"/>
      <c r="AT918" s="353" t="s">
        <v>2437</v>
      </c>
      <c r="AU918" s="353" t="s">
        <v>2451</v>
      </c>
    </row>
    <row r="919" spans="2:65" s="353" customFormat="1" ht="27" customHeight="1">
      <c r="B919" s="354"/>
      <c r="C919" s="409" t="s">
        <v>1824</v>
      </c>
      <c r="D919" s="409" t="s">
        <v>2429</v>
      </c>
      <c r="E919" s="410" t="s">
        <v>3665</v>
      </c>
      <c r="F919" s="907" t="s">
        <v>3666</v>
      </c>
      <c r="G919" s="908"/>
      <c r="H919" s="908"/>
      <c r="I919" s="908"/>
      <c r="J919" s="412" t="s">
        <v>2722</v>
      </c>
      <c r="K919" s="413">
        <v>0.612</v>
      </c>
      <c r="L919" s="909">
        <v>0</v>
      </c>
      <c r="M919" s="908"/>
      <c r="N919" s="909">
        <f>ROUND($L$919*$K$919,2)</f>
        <v>0</v>
      </c>
      <c r="O919" s="908"/>
      <c r="P919" s="908"/>
      <c r="Q919" s="908"/>
      <c r="R919" s="411" t="s">
        <v>2433</v>
      </c>
      <c r="S919" s="354"/>
      <c r="T919" s="414"/>
      <c r="U919" s="415" t="s">
        <v>2358</v>
      </c>
      <c r="X919" s="416">
        <v>0</v>
      </c>
      <c r="Y919" s="416">
        <f>$X$919*$K$919</f>
        <v>0</v>
      </c>
      <c r="Z919" s="416">
        <v>0</v>
      </c>
      <c r="AA919" s="417">
        <f>$Z$919*$K$919</f>
        <v>0</v>
      </c>
      <c r="AR919" s="360" t="s">
        <v>2749</v>
      </c>
      <c r="AT919" s="360" t="s">
        <v>2429</v>
      </c>
      <c r="AU919" s="360" t="s">
        <v>2451</v>
      </c>
      <c r="AY919" s="353" t="s">
        <v>2428</v>
      </c>
      <c r="BE919" s="418">
        <f>IF($U$919="základní",$N$919,0)</f>
        <v>0</v>
      </c>
      <c r="BF919" s="418">
        <f>IF($U$919="snížená",$N$919,0)</f>
        <v>0</v>
      </c>
      <c r="BG919" s="418">
        <f>IF($U$919="zákl. přenesená",$N$919,0)</f>
        <v>0</v>
      </c>
      <c r="BH919" s="418">
        <f>IF($U$919="sníž. přenesená",$N$919,0)</f>
        <v>0</v>
      </c>
      <c r="BI919" s="418">
        <f>IF($U$919="nulová",$N$919,0)</f>
        <v>0</v>
      </c>
      <c r="BJ919" s="360" t="s">
        <v>2426</v>
      </c>
      <c r="BK919" s="418">
        <f>ROUND($L$919*$K$919,2)</f>
        <v>0</v>
      </c>
      <c r="BL919" s="360" t="s">
        <v>2749</v>
      </c>
      <c r="BM919" s="360" t="s">
        <v>1825</v>
      </c>
    </row>
    <row r="920" spans="2:47" s="353" customFormat="1" ht="25.5" customHeight="1">
      <c r="B920" s="354"/>
      <c r="F920" s="912" t="s">
        <v>3668</v>
      </c>
      <c r="G920" s="873"/>
      <c r="H920" s="873"/>
      <c r="I920" s="873"/>
      <c r="J920" s="873"/>
      <c r="K920" s="873"/>
      <c r="L920" s="873"/>
      <c r="M920" s="873"/>
      <c r="N920" s="873"/>
      <c r="O920" s="873"/>
      <c r="P920" s="873"/>
      <c r="Q920" s="873"/>
      <c r="R920" s="873"/>
      <c r="S920" s="354"/>
      <c r="T920" s="419"/>
      <c r="AA920" s="420"/>
      <c r="AT920" s="353" t="s">
        <v>2437</v>
      </c>
      <c r="AU920" s="353" t="s">
        <v>2451</v>
      </c>
    </row>
    <row r="921" spans="2:51" s="353" customFormat="1" ht="15.75" customHeight="1">
      <c r="B921" s="421"/>
      <c r="E921" s="422"/>
      <c r="F921" s="899" t="s">
        <v>1826</v>
      </c>
      <c r="G921" s="900"/>
      <c r="H921" s="900"/>
      <c r="I921" s="900"/>
      <c r="K921" s="424">
        <v>0.612</v>
      </c>
      <c r="S921" s="421"/>
      <c r="T921" s="425"/>
      <c r="AA921" s="426"/>
      <c r="AT921" s="422" t="s">
        <v>2439</v>
      </c>
      <c r="AU921" s="422" t="s">
        <v>2451</v>
      </c>
      <c r="AV921" s="422" t="s">
        <v>2336</v>
      </c>
      <c r="AW921" s="422" t="s">
        <v>2371</v>
      </c>
      <c r="AX921" s="422" t="s">
        <v>2426</v>
      </c>
      <c r="AY921" s="422" t="s">
        <v>2428</v>
      </c>
    </row>
    <row r="922" spans="2:63" s="401" customFormat="1" ht="23.25" customHeight="1">
      <c r="B922" s="400"/>
      <c r="D922" s="408" t="s">
        <v>2388</v>
      </c>
      <c r="N922" s="911">
        <f>$BK$922</f>
        <v>0</v>
      </c>
      <c r="O922" s="904"/>
      <c r="P922" s="904"/>
      <c r="Q922" s="904"/>
      <c r="S922" s="400"/>
      <c r="T922" s="404"/>
      <c r="W922" s="405">
        <f>SUM($W$923:$W$953)</f>
        <v>0</v>
      </c>
      <c r="Y922" s="405">
        <f>SUM($Y$923:$Y$953)</f>
        <v>37.016756</v>
      </c>
      <c r="AA922" s="406">
        <f>SUM($AA$923:$AA$953)</f>
        <v>0</v>
      </c>
      <c r="AR922" s="403" t="s">
        <v>2426</v>
      </c>
      <c r="AT922" s="403" t="s">
        <v>2425</v>
      </c>
      <c r="AU922" s="403" t="s">
        <v>2336</v>
      </c>
      <c r="AY922" s="403" t="s">
        <v>2428</v>
      </c>
      <c r="BK922" s="407">
        <f>SUM($BK$923:$BK$953)</f>
        <v>0</v>
      </c>
    </row>
    <row r="923" spans="2:65" s="353" customFormat="1" ht="27" customHeight="1">
      <c r="B923" s="354"/>
      <c r="C923" s="409" t="s">
        <v>1827</v>
      </c>
      <c r="D923" s="409" t="s">
        <v>2429</v>
      </c>
      <c r="E923" s="410" t="s">
        <v>1828</v>
      </c>
      <c r="F923" s="907" t="s">
        <v>1829</v>
      </c>
      <c r="G923" s="908"/>
      <c r="H923" s="908"/>
      <c r="I923" s="908"/>
      <c r="J923" s="412" t="s">
        <v>3779</v>
      </c>
      <c r="K923" s="413">
        <v>65.14</v>
      </c>
      <c r="L923" s="909">
        <v>0</v>
      </c>
      <c r="M923" s="908"/>
      <c r="N923" s="909">
        <f>ROUND($L$923*$K$923,2)</f>
        <v>0</v>
      </c>
      <c r="O923" s="908"/>
      <c r="P923" s="908"/>
      <c r="Q923" s="908"/>
      <c r="R923" s="411" t="s">
        <v>2433</v>
      </c>
      <c r="S923" s="354"/>
      <c r="T923" s="414"/>
      <c r="U923" s="415" t="s">
        <v>2358</v>
      </c>
      <c r="X923" s="416">
        <v>0.101</v>
      </c>
      <c r="Y923" s="416">
        <f>$X$923*$K$923</f>
        <v>6.579140000000001</v>
      </c>
      <c r="Z923" s="416">
        <v>0</v>
      </c>
      <c r="AA923" s="417">
        <f>$Z$923*$K$923</f>
        <v>0</v>
      </c>
      <c r="AR923" s="360" t="s">
        <v>2434</v>
      </c>
      <c r="AT923" s="360" t="s">
        <v>2429</v>
      </c>
      <c r="AU923" s="360" t="s">
        <v>2451</v>
      </c>
      <c r="AY923" s="353" t="s">
        <v>2428</v>
      </c>
      <c r="BE923" s="418">
        <f>IF($U$923="základní",$N$923,0)</f>
        <v>0</v>
      </c>
      <c r="BF923" s="418">
        <f>IF($U$923="snížená",$N$923,0)</f>
        <v>0</v>
      </c>
      <c r="BG923" s="418">
        <f>IF($U$923="zákl. přenesená",$N$923,0)</f>
        <v>0</v>
      </c>
      <c r="BH923" s="418">
        <f>IF($U$923="sníž. přenesená",$N$923,0)</f>
        <v>0</v>
      </c>
      <c r="BI923" s="418">
        <f>IF($U$923="nulová",$N$923,0)</f>
        <v>0</v>
      </c>
      <c r="BJ923" s="360" t="s">
        <v>2426</v>
      </c>
      <c r="BK923" s="418">
        <f>ROUND($L$923*$K$923,2)</f>
        <v>0</v>
      </c>
      <c r="BL923" s="360" t="s">
        <v>2434</v>
      </c>
      <c r="BM923" s="360" t="s">
        <v>1830</v>
      </c>
    </row>
    <row r="924" spans="2:47" s="353" customFormat="1" ht="27" customHeight="1">
      <c r="B924" s="354"/>
      <c r="F924" s="912" t="s">
        <v>1831</v>
      </c>
      <c r="G924" s="873"/>
      <c r="H924" s="873"/>
      <c r="I924" s="873"/>
      <c r="J924" s="873"/>
      <c r="K924" s="873"/>
      <c r="L924" s="873"/>
      <c r="M924" s="873"/>
      <c r="N924" s="873"/>
      <c r="O924" s="873"/>
      <c r="P924" s="873"/>
      <c r="Q924" s="873"/>
      <c r="R924" s="873"/>
      <c r="S924" s="354"/>
      <c r="T924" s="419"/>
      <c r="AA924" s="420"/>
      <c r="AT924" s="353" t="s">
        <v>2437</v>
      </c>
      <c r="AU924" s="353" t="s">
        <v>2451</v>
      </c>
    </row>
    <row r="925" spans="2:51" s="353" customFormat="1" ht="15.75" customHeight="1">
      <c r="B925" s="427"/>
      <c r="E925" s="428"/>
      <c r="F925" s="905" t="s">
        <v>1832</v>
      </c>
      <c r="G925" s="906"/>
      <c r="H925" s="906"/>
      <c r="I925" s="906"/>
      <c r="K925" s="428"/>
      <c r="S925" s="427"/>
      <c r="T925" s="430"/>
      <c r="AA925" s="431"/>
      <c r="AT925" s="428" t="s">
        <v>2439</v>
      </c>
      <c r="AU925" s="428" t="s">
        <v>2451</v>
      </c>
      <c r="AV925" s="428" t="s">
        <v>2426</v>
      </c>
      <c r="AW925" s="428" t="s">
        <v>2371</v>
      </c>
      <c r="AX925" s="428" t="s">
        <v>2427</v>
      </c>
      <c r="AY925" s="428" t="s">
        <v>2428</v>
      </c>
    </row>
    <row r="926" spans="2:51" s="353" customFormat="1" ht="27" customHeight="1">
      <c r="B926" s="421"/>
      <c r="E926" s="422"/>
      <c r="F926" s="899" t="s">
        <v>1833</v>
      </c>
      <c r="G926" s="900"/>
      <c r="H926" s="900"/>
      <c r="I926" s="900"/>
      <c r="K926" s="424">
        <v>65.14</v>
      </c>
      <c r="S926" s="421"/>
      <c r="T926" s="425"/>
      <c r="AA926" s="426"/>
      <c r="AT926" s="422" t="s">
        <v>2439</v>
      </c>
      <c r="AU926" s="422" t="s">
        <v>2451</v>
      </c>
      <c r="AV926" s="422" t="s">
        <v>2336</v>
      </c>
      <c r="AW926" s="422" t="s">
        <v>2371</v>
      </c>
      <c r="AX926" s="422" t="s">
        <v>2426</v>
      </c>
      <c r="AY926" s="422" t="s">
        <v>2428</v>
      </c>
    </row>
    <row r="927" spans="2:65" s="353" customFormat="1" ht="15.75" customHeight="1">
      <c r="B927" s="354"/>
      <c r="C927" s="437" t="s">
        <v>1834</v>
      </c>
      <c r="D927" s="437" t="s">
        <v>2462</v>
      </c>
      <c r="E927" s="438" t="s">
        <v>1835</v>
      </c>
      <c r="F927" s="915" t="s">
        <v>1836</v>
      </c>
      <c r="G927" s="914"/>
      <c r="H927" s="914"/>
      <c r="I927" s="914"/>
      <c r="J927" s="439" t="s">
        <v>3779</v>
      </c>
      <c r="K927" s="440">
        <v>71.654</v>
      </c>
      <c r="L927" s="913">
        <v>0</v>
      </c>
      <c r="M927" s="914"/>
      <c r="N927" s="913">
        <f>ROUND($L$927*$K$927,2)</f>
        <v>0</v>
      </c>
      <c r="O927" s="908"/>
      <c r="P927" s="908"/>
      <c r="Q927" s="908"/>
      <c r="R927" s="411" t="s">
        <v>2433</v>
      </c>
      <c r="S927" s="354"/>
      <c r="T927" s="414"/>
      <c r="U927" s="415" t="s">
        <v>2358</v>
      </c>
      <c r="X927" s="416">
        <v>0.108</v>
      </c>
      <c r="Y927" s="416">
        <f>$X$927*$K$927</f>
        <v>7.738632</v>
      </c>
      <c r="Z927" s="416">
        <v>0</v>
      </c>
      <c r="AA927" s="417">
        <f>$Z$927*$K$927</f>
        <v>0</v>
      </c>
      <c r="AR927" s="360" t="s">
        <v>2465</v>
      </c>
      <c r="AT927" s="360" t="s">
        <v>2462</v>
      </c>
      <c r="AU927" s="360" t="s">
        <v>2451</v>
      </c>
      <c r="AY927" s="353" t="s">
        <v>2428</v>
      </c>
      <c r="BE927" s="418">
        <f>IF($U$927="základní",$N$927,0)</f>
        <v>0</v>
      </c>
      <c r="BF927" s="418">
        <f>IF($U$927="snížená",$N$927,0)</f>
        <v>0</v>
      </c>
      <c r="BG927" s="418">
        <f>IF($U$927="zákl. přenesená",$N$927,0)</f>
        <v>0</v>
      </c>
      <c r="BH927" s="418">
        <f>IF($U$927="sníž. přenesená",$N$927,0)</f>
        <v>0</v>
      </c>
      <c r="BI927" s="418">
        <f>IF($U$927="nulová",$N$927,0)</f>
        <v>0</v>
      </c>
      <c r="BJ927" s="360" t="s">
        <v>2426</v>
      </c>
      <c r="BK927" s="418">
        <f>ROUND($L$927*$K$927,2)</f>
        <v>0</v>
      </c>
      <c r="BL927" s="360" t="s">
        <v>2434</v>
      </c>
      <c r="BM927" s="360" t="s">
        <v>1837</v>
      </c>
    </row>
    <row r="928" spans="2:47" s="353" customFormat="1" ht="16.5" customHeight="1">
      <c r="B928" s="354"/>
      <c r="F928" s="912" t="s">
        <v>1838</v>
      </c>
      <c r="G928" s="873"/>
      <c r="H928" s="873"/>
      <c r="I928" s="873"/>
      <c r="J928" s="873"/>
      <c r="K928" s="873"/>
      <c r="L928" s="873"/>
      <c r="M928" s="873"/>
      <c r="N928" s="873"/>
      <c r="O928" s="873"/>
      <c r="P928" s="873"/>
      <c r="Q928" s="873"/>
      <c r="R928" s="873"/>
      <c r="S928" s="354"/>
      <c r="T928" s="419"/>
      <c r="AA928" s="420"/>
      <c r="AT928" s="353" t="s">
        <v>2437</v>
      </c>
      <c r="AU928" s="353" t="s">
        <v>2451</v>
      </c>
    </row>
    <row r="929" spans="2:51" s="353" customFormat="1" ht="15.75" customHeight="1">
      <c r="B929" s="421"/>
      <c r="E929" s="422"/>
      <c r="F929" s="899" t="s">
        <v>1839</v>
      </c>
      <c r="G929" s="900"/>
      <c r="H929" s="900"/>
      <c r="I929" s="900"/>
      <c r="K929" s="424">
        <v>71.654</v>
      </c>
      <c r="S929" s="421"/>
      <c r="T929" s="425"/>
      <c r="AA929" s="426"/>
      <c r="AT929" s="422" t="s">
        <v>2439</v>
      </c>
      <c r="AU929" s="422" t="s">
        <v>2451</v>
      </c>
      <c r="AV929" s="422" t="s">
        <v>2336</v>
      </c>
      <c r="AW929" s="422" t="s">
        <v>2371</v>
      </c>
      <c r="AX929" s="422" t="s">
        <v>2426</v>
      </c>
      <c r="AY929" s="422" t="s">
        <v>2428</v>
      </c>
    </row>
    <row r="930" spans="2:65" s="353" customFormat="1" ht="15.75" customHeight="1">
      <c r="B930" s="354"/>
      <c r="C930" s="409" t="s">
        <v>1840</v>
      </c>
      <c r="D930" s="409" t="s">
        <v>2429</v>
      </c>
      <c r="E930" s="410" t="s">
        <v>1841</v>
      </c>
      <c r="F930" s="907" t="s">
        <v>1842</v>
      </c>
      <c r="G930" s="908"/>
      <c r="H930" s="908"/>
      <c r="I930" s="908"/>
      <c r="J930" s="412" t="s">
        <v>3779</v>
      </c>
      <c r="K930" s="413">
        <v>65.14</v>
      </c>
      <c r="L930" s="909">
        <v>0</v>
      </c>
      <c r="M930" s="908"/>
      <c r="N930" s="909">
        <f>ROUND($L$930*$K$930,2)</f>
        <v>0</v>
      </c>
      <c r="O930" s="908"/>
      <c r="P930" s="908"/>
      <c r="Q930" s="908"/>
      <c r="R930" s="411" t="s">
        <v>2433</v>
      </c>
      <c r="S930" s="354"/>
      <c r="T930" s="414"/>
      <c r="U930" s="415" t="s">
        <v>2358</v>
      </c>
      <c r="X930" s="416">
        <v>0</v>
      </c>
      <c r="Y930" s="416">
        <f>$X$930*$K$930</f>
        <v>0</v>
      </c>
      <c r="Z930" s="416">
        <v>0</v>
      </c>
      <c r="AA930" s="417">
        <f>$Z$930*$K$930</f>
        <v>0</v>
      </c>
      <c r="AR930" s="360" t="s">
        <v>2434</v>
      </c>
      <c r="AT930" s="360" t="s">
        <v>2429</v>
      </c>
      <c r="AU930" s="360" t="s">
        <v>2451</v>
      </c>
      <c r="AY930" s="353" t="s">
        <v>2428</v>
      </c>
      <c r="BE930" s="418">
        <f>IF($U$930="základní",$N$930,0)</f>
        <v>0</v>
      </c>
      <c r="BF930" s="418">
        <f>IF($U$930="snížená",$N$930,0)</f>
        <v>0</v>
      </c>
      <c r="BG930" s="418">
        <f>IF($U$930="zákl. přenesená",$N$930,0)</f>
        <v>0</v>
      </c>
      <c r="BH930" s="418">
        <f>IF($U$930="sníž. přenesená",$N$930,0)</f>
        <v>0</v>
      </c>
      <c r="BI930" s="418">
        <f>IF($U$930="nulová",$N$930,0)</f>
        <v>0</v>
      </c>
      <c r="BJ930" s="360" t="s">
        <v>2426</v>
      </c>
      <c r="BK930" s="418">
        <f>ROUND($L$930*$K$930,2)</f>
        <v>0</v>
      </c>
      <c r="BL930" s="360" t="s">
        <v>2434</v>
      </c>
      <c r="BM930" s="360" t="s">
        <v>1843</v>
      </c>
    </row>
    <row r="931" spans="2:47" s="353" customFormat="1" ht="16.5" customHeight="1">
      <c r="B931" s="354"/>
      <c r="F931" s="912" t="s">
        <v>1844</v>
      </c>
      <c r="G931" s="873"/>
      <c r="H931" s="873"/>
      <c r="I931" s="873"/>
      <c r="J931" s="873"/>
      <c r="K931" s="873"/>
      <c r="L931" s="873"/>
      <c r="M931" s="873"/>
      <c r="N931" s="873"/>
      <c r="O931" s="873"/>
      <c r="P931" s="873"/>
      <c r="Q931" s="873"/>
      <c r="R931" s="873"/>
      <c r="S931" s="354"/>
      <c r="T931" s="419"/>
      <c r="AA931" s="420"/>
      <c r="AT931" s="353" t="s">
        <v>2437</v>
      </c>
      <c r="AU931" s="353" t="s">
        <v>2451</v>
      </c>
    </row>
    <row r="932" spans="2:65" s="353" customFormat="1" ht="27" customHeight="1">
      <c r="B932" s="354"/>
      <c r="C932" s="409" t="s">
        <v>1845</v>
      </c>
      <c r="D932" s="409" t="s">
        <v>2429</v>
      </c>
      <c r="E932" s="410" t="s">
        <v>1846</v>
      </c>
      <c r="F932" s="907" t="s">
        <v>1847</v>
      </c>
      <c r="G932" s="908"/>
      <c r="H932" s="908"/>
      <c r="I932" s="908"/>
      <c r="J932" s="412" t="s">
        <v>3779</v>
      </c>
      <c r="K932" s="413">
        <v>32.57</v>
      </c>
      <c r="L932" s="909">
        <v>0</v>
      </c>
      <c r="M932" s="908"/>
      <c r="N932" s="909">
        <f>ROUND($L$932*$K$932,2)</f>
        <v>0</v>
      </c>
      <c r="O932" s="908"/>
      <c r="P932" s="908"/>
      <c r="Q932" s="908"/>
      <c r="R932" s="411"/>
      <c r="S932" s="354"/>
      <c r="T932" s="414"/>
      <c r="U932" s="415" t="s">
        <v>2358</v>
      </c>
      <c r="X932" s="416">
        <v>0</v>
      </c>
      <c r="Y932" s="416">
        <f>$X$932*$K$932</f>
        <v>0</v>
      </c>
      <c r="Z932" s="416">
        <v>0</v>
      </c>
      <c r="AA932" s="417">
        <f>$Z$932*$K$932</f>
        <v>0</v>
      </c>
      <c r="AR932" s="360" t="s">
        <v>2434</v>
      </c>
      <c r="AT932" s="360" t="s">
        <v>2429</v>
      </c>
      <c r="AU932" s="360" t="s">
        <v>2451</v>
      </c>
      <c r="AY932" s="353" t="s">
        <v>2428</v>
      </c>
      <c r="BE932" s="418">
        <f>IF($U$932="základní",$N$932,0)</f>
        <v>0</v>
      </c>
      <c r="BF932" s="418">
        <f>IF($U$932="snížená",$N$932,0)</f>
        <v>0</v>
      </c>
      <c r="BG932" s="418">
        <f>IF($U$932="zákl. přenesená",$N$932,0)</f>
        <v>0</v>
      </c>
      <c r="BH932" s="418">
        <f>IF($U$932="sníž. přenesená",$N$932,0)</f>
        <v>0</v>
      </c>
      <c r="BI932" s="418">
        <f>IF($U$932="nulová",$N$932,0)</f>
        <v>0</v>
      </c>
      <c r="BJ932" s="360" t="s">
        <v>2426</v>
      </c>
      <c r="BK932" s="418">
        <f>ROUND($L$932*$K$932,2)</f>
        <v>0</v>
      </c>
      <c r="BL932" s="360" t="s">
        <v>2434</v>
      </c>
      <c r="BM932" s="360" t="s">
        <v>1848</v>
      </c>
    </row>
    <row r="933" spans="2:47" s="353" customFormat="1" ht="16.5" customHeight="1">
      <c r="B933" s="354"/>
      <c r="F933" s="912" t="s">
        <v>1847</v>
      </c>
      <c r="G933" s="873"/>
      <c r="H933" s="873"/>
      <c r="I933" s="873"/>
      <c r="J933" s="873"/>
      <c r="K933" s="873"/>
      <c r="L933" s="873"/>
      <c r="M933" s="873"/>
      <c r="N933" s="873"/>
      <c r="O933" s="873"/>
      <c r="P933" s="873"/>
      <c r="Q933" s="873"/>
      <c r="R933" s="873"/>
      <c r="S933" s="354"/>
      <c r="T933" s="419"/>
      <c r="AA933" s="420"/>
      <c r="AT933" s="353" t="s">
        <v>2437</v>
      </c>
      <c r="AU933" s="353" t="s">
        <v>2451</v>
      </c>
    </row>
    <row r="934" spans="2:51" s="353" customFormat="1" ht="15.75" customHeight="1">
      <c r="B934" s="427"/>
      <c r="E934" s="428"/>
      <c r="F934" s="905" t="s">
        <v>1849</v>
      </c>
      <c r="G934" s="906"/>
      <c r="H934" s="906"/>
      <c r="I934" s="906"/>
      <c r="K934" s="428"/>
      <c r="S934" s="427"/>
      <c r="T934" s="430"/>
      <c r="AA934" s="431"/>
      <c r="AT934" s="428" t="s">
        <v>2439</v>
      </c>
      <c r="AU934" s="428" t="s">
        <v>2451</v>
      </c>
      <c r="AV934" s="428" t="s">
        <v>2426</v>
      </c>
      <c r="AW934" s="428" t="s">
        <v>2371</v>
      </c>
      <c r="AX934" s="428" t="s">
        <v>2427</v>
      </c>
      <c r="AY934" s="428" t="s">
        <v>2428</v>
      </c>
    </row>
    <row r="935" spans="2:51" s="353" customFormat="1" ht="27" customHeight="1">
      <c r="B935" s="421"/>
      <c r="E935" s="422"/>
      <c r="F935" s="899" t="s">
        <v>1850</v>
      </c>
      <c r="G935" s="900"/>
      <c r="H935" s="900"/>
      <c r="I935" s="900"/>
      <c r="K935" s="424">
        <v>32.57</v>
      </c>
      <c r="S935" s="421"/>
      <c r="T935" s="425"/>
      <c r="AA935" s="426"/>
      <c r="AT935" s="422" t="s">
        <v>2439</v>
      </c>
      <c r="AU935" s="422" t="s">
        <v>2451</v>
      </c>
      <c r="AV935" s="422" t="s">
        <v>2336</v>
      </c>
      <c r="AW935" s="422" t="s">
        <v>2371</v>
      </c>
      <c r="AX935" s="422" t="s">
        <v>2427</v>
      </c>
      <c r="AY935" s="422" t="s">
        <v>2428</v>
      </c>
    </row>
    <row r="936" spans="2:65" s="353" customFormat="1" ht="15.75" customHeight="1">
      <c r="B936" s="354"/>
      <c r="C936" s="437" t="s">
        <v>1851</v>
      </c>
      <c r="D936" s="437" t="s">
        <v>2462</v>
      </c>
      <c r="E936" s="438" t="s">
        <v>1852</v>
      </c>
      <c r="F936" s="915" t="s">
        <v>1853</v>
      </c>
      <c r="G936" s="914"/>
      <c r="H936" s="914"/>
      <c r="I936" s="914"/>
      <c r="J936" s="439" t="s">
        <v>2470</v>
      </c>
      <c r="K936" s="440">
        <v>1.14</v>
      </c>
      <c r="L936" s="913">
        <v>0</v>
      </c>
      <c r="M936" s="914"/>
      <c r="N936" s="913">
        <f>ROUND($L$936*$K$936,2)</f>
        <v>0</v>
      </c>
      <c r="O936" s="908"/>
      <c r="P936" s="908"/>
      <c r="Q936" s="908"/>
      <c r="R936" s="411"/>
      <c r="S936" s="354"/>
      <c r="T936" s="414"/>
      <c r="U936" s="415" t="s">
        <v>2358</v>
      </c>
      <c r="X936" s="416">
        <v>0.001</v>
      </c>
      <c r="Y936" s="416">
        <f>$X$936*$K$936</f>
        <v>0.00114</v>
      </c>
      <c r="Z936" s="416">
        <v>0</v>
      </c>
      <c r="AA936" s="417">
        <f>$Z$936*$K$936</f>
        <v>0</v>
      </c>
      <c r="AR936" s="360" t="s">
        <v>2465</v>
      </c>
      <c r="AT936" s="360" t="s">
        <v>2462</v>
      </c>
      <c r="AU936" s="360" t="s">
        <v>2451</v>
      </c>
      <c r="AY936" s="353" t="s">
        <v>2428</v>
      </c>
      <c r="BE936" s="418">
        <f>IF($U$936="základní",$N$936,0)</f>
        <v>0</v>
      </c>
      <c r="BF936" s="418">
        <f>IF($U$936="snížená",$N$936,0)</f>
        <v>0</v>
      </c>
      <c r="BG936" s="418">
        <f>IF($U$936="zákl. přenesená",$N$936,0)</f>
        <v>0</v>
      </c>
      <c r="BH936" s="418">
        <f>IF($U$936="sníž. přenesená",$N$936,0)</f>
        <v>0</v>
      </c>
      <c r="BI936" s="418">
        <f>IF($U$936="nulová",$N$936,0)</f>
        <v>0</v>
      </c>
      <c r="BJ936" s="360" t="s">
        <v>2426</v>
      </c>
      <c r="BK936" s="418">
        <f>ROUND($L$936*$K$936,2)</f>
        <v>0</v>
      </c>
      <c r="BL936" s="360" t="s">
        <v>2434</v>
      </c>
      <c r="BM936" s="360" t="s">
        <v>1854</v>
      </c>
    </row>
    <row r="937" spans="2:47" s="353" customFormat="1" ht="16.5" customHeight="1">
      <c r="B937" s="354"/>
      <c r="F937" s="912" t="s">
        <v>1855</v>
      </c>
      <c r="G937" s="873"/>
      <c r="H937" s="873"/>
      <c r="I937" s="873"/>
      <c r="J937" s="873"/>
      <c r="K937" s="873"/>
      <c r="L937" s="873"/>
      <c r="M937" s="873"/>
      <c r="N937" s="873"/>
      <c r="O937" s="873"/>
      <c r="P937" s="873"/>
      <c r="Q937" s="873"/>
      <c r="R937" s="873"/>
      <c r="S937" s="354"/>
      <c r="T937" s="419"/>
      <c r="AA937" s="420"/>
      <c r="AT937" s="353" t="s">
        <v>2437</v>
      </c>
      <c r="AU937" s="353" t="s">
        <v>2451</v>
      </c>
    </row>
    <row r="938" spans="2:51" s="353" customFormat="1" ht="15.75" customHeight="1">
      <c r="B938" s="421"/>
      <c r="E938" s="422"/>
      <c r="F938" s="899" t="s">
        <v>1856</v>
      </c>
      <c r="G938" s="900"/>
      <c r="H938" s="900"/>
      <c r="I938" s="900"/>
      <c r="K938" s="424">
        <v>1.14</v>
      </c>
      <c r="S938" s="421"/>
      <c r="T938" s="425"/>
      <c r="AA938" s="426"/>
      <c r="AT938" s="422" t="s">
        <v>2439</v>
      </c>
      <c r="AU938" s="422" t="s">
        <v>2451</v>
      </c>
      <c r="AV938" s="422" t="s">
        <v>2336</v>
      </c>
      <c r="AW938" s="422" t="s">
        <v>2371</v>
      </c>
      <c r="AX938" s="422" t="s">
        <v>2426</v>
      </c>
      <c r="AY938" s="422" t="s">
        <v>2428</v>
      </c>
    </row>
    <row r="939" spans="2:65" s="353" customFormat="1" ht="39" customHeight="1">
      <c r="B939" s="354"/>
      <c r="C939" s="409" t="s">
        <v>1857</v>
      </c>
      <c r="D939" s="409" t="s">
        <v>2429</v>
      </c>
      <c r="E939" s="410" t="s">
        <v>1858</v>
      </c>
      <c r="F939" s="907" t="s">
        <v>1859</v>
      </c>
      <c r="G939" s="908"/>
      <c r="H939" s="908"/>
      <c r="I939" s="908"/>
      <c r="J939" s="412" t="s">
        <v>3779</v>
      </c>
      <c r="K939" s="413">
        <v>32.57</v>
      </c>
      <c r="L939" s="909">
        <v>0</v>
      </c>
      <c r="M939" s="908"/>
      <c r="N939" s="909">
        <f>ROUND($L$939*$K$939,2)</f>
        <v>0</v>
      </c>
      <c r="O939" s="908"/>
      <c r="P939" s="908"/>
      <c r="Q939" s="908"/>
      <c r="R939" s="411"/>
      <c r="S939" s="354"/>
      <c r="T939" s="414"/>
      <c r="U939" s="415" t="s">
        <v>2358</v>
      </c>
      <c r="X939" s="416">
        <v>0</v>
      </c>
      <c r="Y939" s="416">
        <f>$X$939*$K$939</f>
        <v>0</v>
      </c>
      <c r="Z939" s="416">
        <v>0</v>
      </c>
      <c r="AA939" s="417">
        <f>$Z$939*$K$939</f>
        <v>0</v>
      </c>
      <c r="AR939" s="360" t="s">
        <v>2434</v>
      </c>
      <c r="AT939" s="360" t="s">
        <v>2429</v>
      </c>
      <c r="AU939" s="360" t="s">
        <v>2451</v>
      </c>
      <c r="AY939" s="353" t="s">
        <v>2428</v>
      </c>
      <c r="BE939" s="418">
        <f>IF($U$939="základní",$N$939,0)</f>
        <v>0</v>
      </c>
      <c r="BF939" s="418">
        <f>IF($U$939="snížená",$N$939,0)</f>
        <v>0</v>
      </c>
      <c r="BG939" s="418">
        <f>IF($U$939="zákl. přenesená",$N$939,0)</f>
        <v>0</v>
      </c>
      <c r="BH939" s="418">
        <f>IF($U$939="sníž. přenesená",$N$939,0)</f>
        <v>0</v>
      </c>
      <c r="BI939" s="418">
        <f>IF($U$939="nulová",$N$939,0)</f>
        <v>0</v>
      </c>
      <c r="BJ939" s="360" t="s">
        <v>2426</v>
      </c>
      <c r="BK939" s="418">
        <f>ROUND($L$939*$K$939,2)</f>
        <v>0</v>
      </c>
      <c r="BL939" s="360" t="s">
        <v>2434</v>
      </c>
      <c r="BM939" s="360" t="s">
        <v>1860</v>
      </c>
    </row>
    <row r="940" spans="2:47" s="353" customFormat="1" ht="27" customHeight="1">
      <c r="B940" s="354"/>
      <c r="F940" s="912" t="s">
        <v>1861</v>
      </c>
      <c r="G940" s="873"/>
      <c r="H940" s="873"/>
      <c r="I940" s="873"/>
      <c r="J940" s="873"/>
      <c r="K940" s="873"/>
      <c r="L940" s="873"/>
      <c r="M940" s="873"/>
      <c r="N940" s="873"/>
      <c r="O940" s="873"/>
      <c r="P940" s="873"/>
      <c r="Q940" s="873"/>
      <c r="R940" s="873"/>
      <c r="S940" s="354"/>
      <c r="T940" s="419"/>
      <c r="AA940" s="420"/>
      <c r="AT940" s="353" t="s">
        <v>2437</v>
      </c>
      <c r="AU940" s="353" t="s">
        <v>2451</v>
      </c>
    </row>
    <row r="941" spans="2:65" s="353" customFormat="1" ht="15.75" customHeight="1">
      <c r="B941" s="354"/>
      <c r="C941" s="437" t="s">
        <v>1862</v>
      </c>
      <c r="D941" s="437" t="s">
        <v>2462</v>
      </c>
      <c r="E941" s="438" t="s">
        <v>1863</v>
      </c>
      <c r="F941" s="915" t="s">
        <v>1864</v>
      </c>
      <c r="G941" s="914"/>
      <c r="H941" s="914"/>
      <c r="I941" s="914"/>
      <c r="J941" s="439" t="s">
        <v>1865</v>
      </c>
      <c r="K941" s="440">
        <v>0.03</v>
      </c>
      <c r="L941" s="913">
        <v>0</v>
      </c>
      <c r="M941" s="914"/>
      <c r="N941" s="913">
        <f>ROUND($L$941*$K$941,2)</f>
        <v>0</v>
      </c>
      <c r="O941" s="908"/>
      <c r="P941" s="908"/>
      <c r="Q941" s="908"/>
      <c r="R941" s="411"/>
      <c r="S941" s="354"/>
      <c r="T941" s="414"/>
      <c r="U941" s="415" t="s">
        <v>2358</v>
      </c>
      <c r="X941" s="416">
        <v>0.001</v>
      </c>
      <c r="Y941" s="416">
        <f>$X$941*$K$941</f>
        <v>3E-05</v>
      </c>
      <c r="Z941" s="416">
        <v>0</v>
      </c>
      <c r="AA941" s="417">
        <f>$Z$941*$K$941</f>
        <v>0</v>
      </c>
      <c r="AR941" s="360" t="s">
        <v>2465</v>
      </c>
      <c r="AT941" s="360" t="s">
        <v>2462</v>
      </c>
      <c r="AU941" s="360" t="s">
        <v>2451</v>
      </c>
      <c r="AY941" s="353" t="s">
        <v>2428</v>
      </c>
      <c r="BE941" s="418">
        <f>IF($U$941="základní",$N$941,0)</f>
        <v>0</v>
      </c>
      <c r="BF941" s="418">
        <f>IF($U$941="snížená",$N$941,0)</f>
        <v>0</v>
      </c>
      <c r="BG941" s="418">
        <f>IF($U$941="zákl. přenesená",$N$941,0)</f>
        <v>0</v>
      </c>
      <c r="BH941" s="418">
        <f>IF($U$941="sníž. přenesená",$N$941,0)</f>
        <v>0</v>
      </c>
      <c r="BI941" s="418">
        <f>IF($U$941="nulová",$N$941,0)</f>
        <v>0</v>
      </c>
      <c r="BJ941" s="360" t="s">
        <v>2426</v>
      </c>
      <c r="BK941" s="418">
        <f>ROUND($L$941*$K$941,2)</f>
        <v>0</v>
      </c>
      <c r="BL941" s="360" t="s">
        <v>2434</v>
      </c>
      <c r="BM941" s="360" t="s">
        <v>1866</v>
      </c>
    </row>
    <row r="942" spans="2:47" s="353" customFormat="1" ht="16.5" customHeight="1">
      <c r="B942" s="354"/>
      <c r="F942" s="912" t="s">
        <v>1864</v>
      </c>
      <c r="G942" s="873"/>
      <c r="H942" s="873"/>
      <c r="I942" s="873"/>
      <c r="J942" s="873"/>
      <c r="K942" s="873"/>
      <c r="L942" s="873"/>
      <c r="M942" s="873"/>
      <c r="N942" s="873"/>
      <c r="O942" s="873"/>
      <c r="P942" s="873"/>
      <c r="Q942" s="873"/>
      <c r="R942" s="873"/>
      <c r="S942" s="354"/>
      <c r="T942" s="419"/>
      <c r="AA942" s="420"/>
      <c r="AT942" s="353" t="s">
        <v>2437</v>
      </c>
      <c r="AU942" s="353" t="s">
        <v>2451</v>
      </c>
    </row>
    <row r="943" spans="2:65" s="353" customFormat="1" ht="27" customHeight="1">
      <c r="B943" s="354"/>
      <c r="C943" s="409" t="s">
        <v>1867</v>
      </c>
      <c r="D943" s="409" t="s">
        <v>2429</v>
      </c>
      <c r="E943" s="410" t="s">
        <v>1868</v>
      </c>
      <c r="F943" s="907" t="s">
        <v>1869</v>
      </c>
      <c r="G943" s="908"/>
      <c r="H943" s="908"/>
      <c r="I943" s="908"/>
      <c r="J943" s="412" t="s">
        <v>3779</v>
      </c>
      <c r="K943" s="413">
        <v>32.57</v>
      </c>
      <c r="L943" s="909">
        <v>0</v>
      </c>
      <c r="M943" s="908"/>
      <c r="N943" s="909">
        <f>ROUND($L$943*$K$943,2)</f>
        <v>0</v>
      </c>
      <c r="O943" s="908"/>
      <c r="P943" s="908"/>
      <c r="Q943" s="908"/>
      <c r="R943" s="411"/>
      <c r="S943" s="354"/>
      <c r="T943" s="414"/>
      <c r="U943" s="415" t="s">
        <v>2358</v>
      </c>
      <c r="X943" s="416">
        <v>0</v>
      </c>
      <c r="Y943" s="416">
        <f>$X$943*$K$943</f>
        <v>0</v>
      </c>
      <c r="Z943" s="416">
        <v>0</v>
      </c>
      <c r="AA943" s="417">
        <f>$Z$943*$K$943</f>
        <v>0</v>
      </c>
      <c r="AR943" s="360" t="s">
        <v>2434</v>
      </c>
      <c r="AT943" s="360" t="s">
        <v>2429</v>
      </c>
      <c r="AU943" s="360" t="s">
        <v>2451</v>
      </c>
      <c r="AY943" s="353" t="s">
        <v>2428</v>
      </c>
      <c r="BE943" s="418">
        <f>IF($U$943="základní",$N$943,0)</f>
        <v>0</v>
      </c>
      <c r="BF943" s="418">
        <f>IF($U$943="snížená",$N$943,0)</f>
        <v>0</v>
      </c>
      <c r="BG943" s="418">
        <f>IF($U$943="zákl. přenesená",$N$943,0)</f>
        <v>0</v>
      </c>
      <c r="BH943" s="418">
        <f>IF($U$943="sníž. přenesená",$N$943,0)</f>
        <v>0</v>
      </c>
      <c r="BI943" s="418">
        <f>IF($U$943="nulová",$N$943,0)</f>
        <v>0</v>
      </c>
      <c r="BJ943" s="360" t="s">
        <v>2426</v>
      </c>
      <c r="BK943" s="418">
        <f>ROUND($L$943*$K$943,2)</f>
        <v>0</v>
      </c>
      <c r="BL943" s="360" t="s">
        <v>2434</v>
      </c>
      <c r="BM943" s="360" t="s">
        <v>1870</v>
      </c>
    </row>
    <row r="944" spans="2:47" s="353" customFormat="1" ht="16.5" customHeight="1">
      <c r="B944" s="354"/>
      <c r="F944" s="912" t="s">
        <v>1871</v>
      </c>
      <c r="G944" s="873"/>
      <c r="H944" s="873"/>
      <c r="I944" s="873"/>
      <c r="J944" s="873"/>
      <c r="K944" s="873"/>
      <c r="L944" s="873"/>
      <c r="M944" s="873"/>
      <c r="N944" s="873"/>
      <c r="O944" s="873"/>
      <c r="P944" s="873"/>
      <c r="Q944" s="873"/>
      <c r="R944" s="873"/>
      <c r="S944" s="354"/>
      <c r="T944" s="419"/>
      <c r="AA944" s="420"/>
      <c r="AT944" s="353" t="s">
        <v>2437</v>
      </c>
      <c r="AU944" s="353" t="s">
        <v>2451</v>
      </c>
    </row>
    <row r="945" spans="2:65" s="353" customFormat="1" ht="18.75" customHeight="1">
      <c r="B945" s="354"/>
      <c r="C945" s="437" t="s">
        <v>1872</v>
      </c>
      <c r="D945" s="437" t="s">
        <v>2462</v>
      </c>
      <c r="E945" s="438" t="s">
        <v>1873</v>
      </c>
      <c r="F945" s="915" t="s">
        <v>1874</v>
      </c>
      <c r="G945" s="914"/>
      <c r="H945" s="914"/>
      <c r="I945" s="914"/>
      <c r="J945" s="439" t="s">
        <v>2470</v>
      </c>
      <c r="K945" s="440">
        <v>0.814</v>
      </c>
      <c r="L945" s="913">
        <v>0</v>
      </c>
      <c r="M945" s="914"/>
      <c r="N945" s="913">
        <f>ROUND($L$945*$K$945,2)</f>
        <v>0</v>
      </c>
      <c r="O945" s="908"/>
      <c r="P945" s="908"/>
      <c r="Q945" s="908"/>
      <c r="R945" s="411"/>
      <c r="S945" s="354"/>
      <c r="T945" s="414"/>
      <c r="U945" s="415" t="s">
        <v>2358</v>
      </c>
      <c r="X945" s="416">
        <v>0.001</v>
      </c>
      <c r="Y945" s="416">
        <f>$X$945*$K$945</f>
        <v>0.0008139999999999999</v>
      </c>
      <c r="Z945" s="416">
        <v>0</v>
      </c>
      <c r="AA945" s="417">
        <f>$Z$945*$K$945</f>
        <v>0</v>
      </c>
      <c r="AR945" s="360" t="s">
        <v>2465</v>
      </c>
      <c r="AT945" s="360" t="s">
        <v>2462</v>
      </c>
      <c r="AU945" s="360" t="s">
        <v>2451</v>
      </c>
      <c r="AY945" s="353" t="s">
        <v>2428</v>
      </c>
      <c r="BE945" s="418">
        <f>IF($U$945="základní",$N$945,0)</f>
        <v>0</v>
      </c>
      <c r="BF945" s="418">
        <f>IF($U$945="snížená",$N$945,0)</f>
        <v>0</v>
      </c>
      <c r="BG945" s="418">
        <f>IF($U$945="zákl. přenesená",$N$945,0)</f>
        <v>0</v>
      </c>
      <c r="BH945" s="418">
        <f>IF($U$945="sníž. přenesená",$N$945,0)</f>
        <v>0</v>
      </c>
      <c r="BI945" s="418">
        <f>IF($U$945="nulová",$N$945,0)</f>
        <v>0</v>
      </c>
      <c r="BJ945" s="360" t="s">
        <v>2426</v>
      </c>
      <c r="BK945" s="418">
        <f>ROUND($L$945*$K$945,2)</f>
        <v>0</v>
      </c>
      <c r="BL945" s="360" t="s">
        <v>2434</v>
      </c>
      <c r="BM945" s="360" t="s">
        <v>1875</v>
      </c>
    </row>
    <row r="946" spans="2:47" s="353" customFormat="1" ht="16.5" customHeight="1">
      <c r="B946" s="354"/>
      <c r="F946" s="912" t="s">
        <v>1876</v>
      </c>
      <c r="G946" s="873"/>
      <c r="H946" s="873"/>
      <c r="I946" s="873"/>
      <c r="J946" s="873"/>
      <c r="K946" s="873"/>
      <c r="L946" s="873"/>
      <c r="M946" s="873"/>
      <c r="N946" s="873"/>
      <c r="O946" s="873"/>
      <c r="P946" s="873"/>
      <c r="Q946" s="873"/>
      <c r="R946" s="873"/>
      <c r="S946" s="354"/>
      <c r="T946" s="419"/>
      <c r="AA946" s="420"/>
      <c r="AT946" s="353" t="s">
        <v>2437</v>
      </c>
      <c r="AU946" s="353" t="s">
        <v>2451</v>
      </c>
    </row>
    <row r="947" spans="2:51" s="353" customFormat="1" ht="15.75" customHeight="1">
      <c r="B947" s="421"/>
      <c r="E947" s="422"/>
      <c r="F947" s="899" t="s">
        <v>1877</v>
      </c>
      <c r="G947" s="900"/>
      <c r="H947" s="900"/>
      <c r="I947" s="900"/>
      <c r="K947" s="424">
        <v>0.814</v>
      </c>
      <c r="S947" s="421"/>
      <c r="T947" s="425"/>
      <c r="AA947" s="426"/>
      <c r="AT947" s="422" t="s">
        <v>2439</v>
      </c>
      <c r="AU947" s="422" t="s">
        <v>2451</v>
      </c>
      <c r="AV947" s="422" t="s">
        <v>2336</v>
      </c>
      <c r="AW947" s="422" t="s">
        <v>2371</v>
      </c>
      <c r="AX947" s="422" t="s">
        <v>2426</v>
      </c>
      <c r="AY947" s="422" t="s">
        <v>2428</v>
      </c>
    </row>
    <row r="948" spans="2:65" s="353" customFormat="1" ht="15.75" customHeight="1">
      <c r="B948" s="354"/>
      <c r="C948" s="409" t="s">
        <v>1878</v>
      </c>
      <c r="D948" s="409" t="s">
        <v>2429</v>
      </c>
      <c r="E948" s="410" t="s">
        <v>1879</v>
      </c>
      <c r="F948" s="907" t="s">
        <v>1880</v>
      </c>
      <c r="G948" s="908"/>
      <c r="H948" s="908"/>
      <c r="I948" s="908"/>
      <c r="J948" s="412" t="s">
        <v>2432</v>
      </c>
      <c r="K948" s="413">
        <v>10.317</v>
      </c>
      <c r="L948" s="909">
        <v>0</v>
      </c>
      <c r="M948" s="908"/>
      <c r="N948" s="909">
        <f>ROUND($L$948*$K$948,2)</f>
        <v>0</v>
      </c>
      <c r="O948" s="908"/>
      <c r="P948" s="908"/>
      <c r="Q948" s="908"/>
      <c r="R948" s="411" t="s">
        <v>2433</v>
      </c>
      <c r="S948" s="354"/>
      <c r="T948" s="414"/>
      <c r="U948" s="415" t="s">
        <v>2358</v>
      </c>
      <c r="X948" s="416">
        <v>0</v>
      </c>
      <c r="Y948" s="416">
        <f>$X$948*$K$948</f>
        <v>0</v>
      </c>
      <c r="Z948" s="416">
        <v>0</v>
      </c>
      <c r="AA948" s="417">
        <f>$Z$948*$K$948</f>
        <v>0</v>
      </c>
      <c r="AR948" s="360" t="s">
        <v>2434</v>
      </c>
      <c r="AT948" s="360" t="s">
        <v>2429</v>
      </c>
      <c r="AU948" s="360" t="s">
        <v>2451</v>
      </c>
      <c r="AY948" s="353" t="s">
        <v>2428</v>
      </c>
      <c r="BE948" s="418">
        <f>IF($U$948="základní",$N$948,0)</f>
        <v>0</v>
      </c>
      <c r="BF948" s="418">
        <f>IF($U$948="snížená",$N$948,0)</f>
        <v>0</v>
      </c>
      <c r="BG948" s="418">
        <f>IF($U$948="zákl. přenesená",$N$948,0)</f>
        <v>0</v>
      </c>
      <c r="BH948" s="418">
        <f>IF($U$948="sníž. přenesená",$N$948,0)</f>
        <v>0</v>
      </c>
      <c r="BI948" s="418">
        <f>IF($U$948="nulová",$N$948,0)</f>
        <v>0</v>
      </c>
      <c r="BJ948" s="360" t="s">
        <v>2426</v>
      </c>
      <c r="BK948" s="418">
        <f>ROUND($L$948*$K$948,2)</f>
        <v>0</v>
      </c>
      <c r="BL948" s="360" t="s">
        <v>2434</v>
      </c>
      <c r="BM948" s="360" t="s">
        <v>1881</v>
      </c>
    </row>
    <row r="949" spans="2:47" s="353" customFormat="1" ht="16.5" customHeight="1">
      <c r="B949" s="354"/>
      <c r="F949" s="912" t="s">
        <v>1882</v>
      </c>
      <c r="G949" s="873"/>
      <c r="H949" s="873"/>
      <c r="I949" s="873"/>
      <c r="J949" s="873"/>
      <c r="K949" s="873"/>
      <c r="L949" s="873"/>
      <c r="M949" s="873"/>
      <c r="N949" s="873"/>
      <c r="O949" s="873"/>
      <c r="P949" s="873"/>
      <c r="Q949" s="873"/>
      <c r="R949" s="873"/>
      <c r="S949" s="354"/>
      <c r="T949" s="419"/>
      <c r="AA949" s="420"/>
      <c r="AT949" s="353" t="s">
        <v>2437</v>
      </c>
      <c r="AU949" s="353" t="s">
        <v>2451</v>
      </c>
    </row>
    <row r="950" spans="2:51" s="353" customFormat="1" ht="15.75" customHeight="1">
      <c r="B950" s="421"/>
      <c r="E950" s="422"/>
      <c r="F950" s="899" t="s">
        <v>1883</v>
      </c>
      <c r="G950" s="900"/>
      <c r="H950" s="900"/>
      <c r="I950" s="900"/>
      <c r="K950" s="424">
        <v>10.317</v>
      </c>
      <c r="S950" s="421"/>
      <c r="T950" s="425"/>
      <c r="AA950" s="426"/>
      <c r="AT950" s="422" t="s">
        <v>2439</v>
      </c>
      <c r="AU950" s="422" t="s">
        <v>2451</v>
      </c>
      <c r="AV950" s="422" t="s">
        <v>2336</v>
      </c>
      <c r="AW950" s="422" t="s">
        <v>2371</v>
      </c>
      <c r="AX950" s="422" t="s">
        <v>2427</v>
      </c>
      <c r="AY950" s="422" t="s">
        <v>2428</v>
      </c>
    </row>
    <row r="951" spans="2:65" s="353" customFormat="1" ht="15.75" customHeight="1">
      <c r="B951" s="354"/>
      <c r="C951" s="437" t="s">
        <v>1884</v>
      </c>
      <c r="D951" s="437" t="s">
        <v>2462</v>
      </c>
      <c r="E951" s="438" t="s">
        <v>1885</v>
      </c>
      <c r="F951" s="915" t="s">
        <v>1886</v>
      </c>
      <c r="G951" s="914"/>
      <c r="H951" s="914"/>
      <c r="I951" s="914"/>
      <c r="J951" s="439" t="s">
        <v>2722</v>
      </c>
      <c r="K951" s="440">
        <v>22.697</v>
      </c>
      <c r="L951" s="913">
        <v>0</v>
      </c>
      <c r="M951" s="914"/>
      <c r="N951" s="913">
        <f>ROUND($L$951*$K$951,2)</f>
        <v>0</v>
      </c>
      <c r="O951" s="908"/>
      <c r="P951" s="908"/>
      <c r="Q951" s="908"/>
      <c r="R951" s="411" t="s">
        <v>2433</v>
      </c>
      <c r="S951" s="354"/>
      <c r="T951" s="414"/>
      <c r="U951" s="415" t="s">
        <v>2358</v>
      </c>
      <c r="X951" s="416">
        <v>1</v>
      </c>
      <c r="Y951" s="416">
        <f>$X$951*$K$951</f>
        <v>22.697</v>
      </c>
      <c r="Z951" s="416">
        <v>0</v>
      </c>
      <c r="AA951" s="417">
        <f>$Z$951*$K$951</f>
        <v>0</v>
      </c>
      <c r="AR951" s="360" t="s">
        <v>2465</v>
      </c>
      <c r="AT951" s="360" t="s">
        <v>2462</v>
      </c>
      <c r="AU951" s="360" t="s">
        <v>2451</v>
      </c>
      <c r="AY951" s="353" t="s">
        <v>2428</v>
      </c>
      <c r="BE951" s="418">
        <f>IF($U$951="základní",$N$951,0)</f>
        <v>0</v>
      </c>
      <c r="BF951" s="418">
        <f>IF($U$951="snížená",$N$951,0)</f>
        <v>0</v>
      </c>
      <c r="BG951" s="418">
        <f>IF($U$951="zákl. přenesená",$N$951,0)</f>
        <v>0</v>
      </c>
      <c r="BH951" s="418">
        <f>IF($U$951="sníž. přenesená",$N$951,0)</f>
        <v>0</v>
      </c>
      <c r="BI951" s="418">
        <f>IF($U$951="nulová",$N$951,0)</f>
        <v>0</v>
      </c>
      <c r="BJ951" s="360" t="s">
        <v>2426</v>
      </c>
      <c r="BK951" s="418">
        <f>ROUND($L$951*$K$951,2)</f>
        <v>0</v>
      </c>
      <c r="BL951" s="360" t="s">
        <v>2434</v>
      </c>
      <c r="BM951" s="360" t="s">
        <v>1887</v>
      </c>
    </row>
    <row r="952" spans="2:47" s="353" customFormat="1" ht="16.5" customHeight="1">
      <c r="B952" s="354"/>
      <c r="F952" s="912" t="s">
        <v>1888</v>
      </c>
      <c r="G952" s="873"/>
      <c r="H952" s="873"/>
      <c r="I952" s="873"/>
      <c r="J952" s="873"/>
      <c r="K952" s="873"/>
      <c r="L952" s="873"/>
      <c r="M952" s="873"/>
      <c r="N952" s="873"/>
      <c r="O952" s="873"/>
      <c r="P952" s="873"/>
      <c r="Q952" s="873"/>
      <c r="R952" s="873"/>
      <c r="S952" s="354"/>
      <c r="T952" s="419"/>
      <c r="AA952" s="420"/>
      <c r="AT952" s="353" t="s">
        <v>2437</v>
      </c>
      <c r="AU952" s="353" t="s">
        <v>2451</v>
      </c>
    </row>
    <row r="953" spans="2:51" s="353" customFormat="1" ht="15.75" customHeight="1">
      <c r="B953" s="421"/>
      <c r="E953" s="422"/>
      <c r="F953" s="899" t="s">
        <v>1889</v>
      </c>
      <c r="G953" s="900"/>
      <c r="H953" s="900"/>
      <c r="I953" s="900"/>
      <c r="K953" s="424">
        <v>22.697</v>
      </c>
      <c r="S953" s="421"/>
      <c r="T953" s="425"/>
      <c r="AA953" s="426"/>
      <c r="AT953" s="422" t="s">
        <v>2439</v>
      </c>
      <c r="AU953" s="422" t="s">
        <v>2451</v>
      </c>
      <c r="AV953" s="422" t="s">
        <v>2336</v>
      </c>
      <c r="AW953" s="422" t="s">
        <v>2371</v>
      </c>
      <c r="AX953" s="422" t="s">
        <v>2427</v>
      </c>
      <c r="AY953" s="422" t="s">
        <v>2428</v>
      </c>
    </row>
    <row r="954" spans="2:63" s="401" customFormat="1" ht="23.25" customHeight="1">
      <c r="B954" s="400"/>
      <c r="D954" s="408" t="s">
        <v>2389</v>
      </c>
      <c r="N954" s="911">
        <f>$BK$954</f>
        <v>0</v>
      </c>
      <c r="O954" s="904"/>
      <c r="P954" s="904"/>
      <c r="Q954" s="904"/>
      <c r="S954" s="400"/>
      <c r="T954" s="404"/>
      <c r="W954" s="405">
        <f>SUM($W$955:$W$974)</f>
        <v>0</v>
      </c>
      <c r="Y954" s="405">
        <f>SUM($Y$955:$Y$974)</f>
        <v>1.57255462</v>
      </c>
      <c r="AA954" s="406">
        <f>SUM($AA$955:$AA$974)</f>
        <v>0</v>
      </c>
      <c r="AR954" s="403" t="s">
        <v>2426</v>
      </c>
      <c r="AT954" s="403" t="s">
        <v>2425</v>
      </c>
      <c r="AU954" s="403" t="s">
        <v>2336</v>
      </c>
      <c r="AY954" s="403" t="s">
        <v>2428</v>
      </c>
      <c r="BK954" s="407">
        <f>SUM($BK$955:$BK$974)</f>
        <v>0</v>
      </c>
    </row>
    <row r="955" spans="2:65" s="353" customFormat="1" ht="27" customHeight="1">
      <c r="B955" s="354"/>
      <c r="C955" s="409" t="s">
        <v>1890</v>
      </c>
      <c r="D955" s="409" t="s">
        <v>2429</v>
      </c>
      <c r="E955" s="410" t="s">
        <v>1891</v>
      </c>
      <c r="F955" s="907" t="s">
        <v>1892</v>
      </c>
      <c r="G955" s="908"/>
      <c r="H955" s="908"/>
      <c r="I955" s="908"/>
      <c r="J955" s="412" t="s">
        <v>1974</v>
      </c>
      <c r="K955" s="413">
        <v>140.61</v>
      </c>
      <c r="L955" s="909">
        <v>0</v>
      </c>
      <c r="M955" s="908"/>
      <c r="N955" s="909">
        <f>ROUND($L$955*$K$955,2)</f>
        <v>0</v>
      </c>
      <c r="O955" s="908"/>
      <c r="P955" s="908"/>
      <c r="Q955" s="908"/>
      <c r="R955" s="411" t="s">
        <v>2433</v>
      </c>
      <c r="S955" s="354"/>
      <c r="T955" s="414"/>
      <c r="U955" s="415" t="s">
        <v>2358</v>
      </c>
      <c r="X955" s="416">
        <v>0.00028</v>
      </c>
      <c r="Y955" s="416">
        <f>$X$955*$K$955</f>
        <v>0.0393708</v>
      </c>
      <c r="Z955" s="416">
        <v>0</v>
      </c>
      <c r="AA955" s="417">
        <f>$Z$955*$K$955</f>
        <v>0</v>
      </c>
      <c r="AR955" s="360" t="s">
        <v>2434</v>
      </c>
      <c r="AT955" s="360" t="s">
        <v>2429</v>
      </c>
      <c r="AU955" s="360" t="s">
        <v>2451</v>
      </c>
      <c r="AY955" s="353" t="s">
        <v>2428</v>
      </c>
      <c r="BE955" s="418">
        <f>IF($U$955="základní",$N$955,0)</f>
        <v>0</v>
      </c>
      <c r="BF955" s="418">
        <f>IF($U$955="snížená",$N$955,0)</f>
        <v>0</v>
      </c>
      <c r="BG955" s="418">
        <f>IF($U$955="zákl. přenesená",$N$955,0)</f>
        <v>0</v>
      </c>
      <c r="BH955" s="418">
        <f>IF($U$955="sníž. přenesená",$N$955,0)</f>
        <v>0</v>
      </c>
      <c r="BI955" s="418">
        <f>IF($U$955="nulová",$N$955,0)</f>
        <v>0</v>
      </c>
      <c r="BJ955" s="360" t="s">
        <v>2426</v>
      </c>
      <c r="BK955" s="418">
        <f>ROUND($L$955*$K$955,2)</f>
        <v>0</v>
      </c>
      <c r="BL955" s="360" t="s">
        <v>2434</v>
      </c>
      <c r="BM955" s="360" t="s">
        <v>1893</v>
      </c>
    </row>
    <row r="956" spans="2:47" s="353" customFormat="1" ht="16.5" customHeight="1">
      <c r="B956" s="354"/>
      <c r="F956" s="912" t="s">
        <v>1894</v>
      </c>
      <c r="G956" s="873"/>
      <c r="H956" s="873"/>
      <c r="I956" s="873"/>
      <c r="J956" s="873"/>
      <c r="K956" s="873"/>
      <c r="L956" s="873"/>
      <c r="M956" s="873"/>
      <c r="N956" s="873"/>
      <c r="O956" s="873"/>
      <c r="P956" s="873"/>
      <c r="Q956" s="873"/>
      <c r="R956" s="873"/>
      <c r="S956" s="354"/>
      <c r="T956" s="419"/>
      <c r="AA956" s="420"/>
      <c r="AT956" s="353" t="s">
        <v>2437</v>
      </c>
      <c r="AU956" s="353" t="s">
        <v>2451</v>
      </c>
    </row>
    <row r="957" spans="2:65" s="353" customFormat="1" ht="15.75" customHeight="1">
      <c r="B957" s="354"/>
      <c r="C957" s="437" t="s">
        <v>1895</v>
      </c>
      <c r="D957" s="437" t="s">
        <v>2462</v>
      </c>
      <c r="E957" s="438" t="s">
        <v>1896</v>
      </c>
      <c r="F957" s="915" t="s">
        <v>1897</v>
      </c>
      <c r="G957" s="914"/>
      <c r="H957" s="914"/>
      <c r="I957" s="914"/>
      <c r="J957" s="439" t="s">
        <v>2770</v>
      </c>
      <c r="K957" s="440">
        <v>84.366</v>
      </c>
      <c r="L957" s="913">
        <v>0</v>
      </c>
      <c r="M957" s="914"/>
      <c r="N957" s="913">
        <f>ROUND($L$957*$K$957,2)</f>
        <v>0</v>
      </c>
      <c r="O957" s="908"/>
      <c r="P957" s="908"/>
      <c r="Q957" s="908"/>
      <c r="R957" s="411" t="s">
        <v>2433</v>
      </c>
      <c r="S957" s="354"/>
      <c r="T957" s="414"/>
      <c r="U957" s="415" t="s">
        <v>2358</v>
      </c>
      <c r="X957" s="416">
        <v>0.00035</v>
      </c>
      <c r="Y957" s="416">
        <f>$X$957*$K$957</f>
        <v>0.029528099999999998</v>
      </c>
      <c r="Z957" s="416">
        <v>0</v>
      </c>
      <c r="AA957" s="417">
        <f>$Z$957*$K$957</f>
        <v>0</v>
      </c>
      <c r="AR957" s="360" t="s">
        <v>2465</v>
      </c>
      <c r="AT957" s="360" t="s">
        <v>2462</v>
      </c>
      <c r="AU957" s="360" t="s">
        <v>2451</v>
      </c>
      <c r="AY957" s="353" t="s">
        <v>2428</v>
      </c>
      <c r="BE957" s="418">
        <f>IF($U$957="základní",$N$957,0)</f>
        <v>0</v>
      </c>
      <c r="BF957" s="418">
        <f>IF($U$957="snížená",$N$957,0)</f>
        <v>0</v>
      </c>
      <c r="BG957" s="418">
        <f>IF($U$957="zákl. přenesená",$N$957,0)</f>
        <v>0</v>
      </c>
      <c r="BH957" s="418">
        <f>IF($U$957="sníž. přenesená",$N$957,0)</f>
        <v>0</v>
      </c>
      <c r="BI957" s="418">
        <f>IF($U$957="nulová",$N$957,0)</f>
        <v>0</v>
      </c>
      <c r="BJ957" s="360" t="s">
        <v>2426</v>
      </c>
      <c r="BK957" s="418">
        <f>ROUND($L$957*$K$957,2)</f>
        <v>0</v>
      </c>
      <c r="BL957" s="360" t="s">
        <v>2434</v>
      </c>
      <c r="BM957" s="360" t="s">
        <v>1898</v>
      </c>
    </row>
    <row r="958" spans="2:51" s="353" customFormat="1" ht="15.75" customHeight="1">
      <c r="B958" s="421"/>
      <c r="E958" s="423"/>
      <c r="F958" s="899" t="s">
        <v>1899</v>
      </c>
      <c r="G958" s="900"/>
      <c r="H958" s="900"/>
      <c r="I958" s="900"/>
      <c r="K958" s="424">
        <v>84.366</v>
      </c>
      <c r="S958" s="421"/>
      <c r="T958" s="425"/>
      <c r="AA958" s="426"/>
      <c r="AT958" s="422" t="s">
        <v>2439</v>
      </c>
      <c r="AU958" s="422" t="s">
        <v>2451</v>
      </c>
      <c r="AV958" s="422" t="s">
        <v>2336</v>
      </c>
      <c r="AW958" s="422" t="s">
        <v>2371</v>
      </c>
      <c r="AX958" s="422" t="s">
        <v>2426</v>
      </c>
      <c r="AY958" s="422" t="s">
        <v>2428</v>
      </c>
    </row>
    <row r="959" spans="2:65" s="353" customFormat="1" ht="27" customHeight="1">
      <c r="B959" s="354"/>
      <c r="C959" s="409" t="s">
        <v>1900</v>
      </c>
      <c r="D959" s="409" t="s">
        <v>2429</v>
      </c>
      <c r="E959" s="410" t="s">
        <v>1901</v>
      </c>
      <c r="F959" s="907" t="s">
        <v>1902</v>
      </c>
      <c r="G959" s="908"/>
      <c r="H959" s="908"/>
      <c r="I959" s="908"/>
      <c r="J959" s="412" t="s">
        <v>3779</v>
      </c>
      <c r="K959" s="413">
        <v>126.549</v>
      </c>
      <c r="L959" s="909">
        <v>0</v>
      </c>
      <c r="M959" s="908"/>
      <c r="N959" s="909">
        <f>ROUND($L$959*$K$959,2)</f>
        <v>0</v>
      </c>
      <c r="O959" s="908"/>
      <c r="P959" s="908"/>
      <c r="Q959" s="908"/>
      <c r="R959" s="411" t="s">
        <v>2433</v>
      </c>
      <c r="S959" s="354"/>
      <c r="T959" s="414"/>
      <c r="U959" s="415" t="s">
        <v>2358</v>
      </c>
      <c r="X959" s="416">
        <v>0.00077</v>
      </c>
      <c r="Y959" s="416">
        <f>$X$959*$K$959</f>
        <v>0.09744273</v>
      </c>
      <c r="Z959" s="416">
        <v>0</v>
      </c>
      <c r="AA959" s="417">
        <f>$Z$959*$K$959</f>
        <v>0</v>
      </c>
      <c r="AR959" s="360" t="s">
        <v>2749</v>
      </c>
      <c r="AT959" s="360" t="s">
        <v>2429</v>
      </c>
      <c r="AU959" s="360" t="s">
        <v>2451</v>
      </c>
      <c r="AY959" s="353" t="s">
        <v>2428</v>
      </c>
      <c r="BE959" s="418">
        <f>IF($U$959="základní",$N$959,0)</f>
        <v>0</v>
      </c>
      <c r="BF959" s="418">
        <f>IF($U$959="snížená",$N$959,0)</f>
        <v>0</v>
      </c>
      <c r="BG959" s="418">
        <f>IF($U$959="zákl. přenesená",$N$959,0)</f>
        <v>0</v>
      </c>
      <c r="BH959" s="418">
        <f>IF($U$959="sníž. přenesená",$N$959,0)</f>
        <v>0</v>
      </c>
      <c r="BI959" s="418">
        <f>IF($U$959="nulová",$N$959,0)</f>
        <v>0</v>
      </c>
      <c r="BJ959" s="360" t="s">
        <v>2426</v>
      </c>
      <c r="BK959" s="418">
        <f>ROUND($L$959*$K$959,2)</f>
        <v>0</v>
      </c>
      <c r="BL959" s="360" t="s">
        <v>2749</v>
      </c>
      <c r="BM959" s="360" t="s">
        <v>1903</v>
      </c>
    </row>
    <row r="960" spans="2:47" s="353" customFormat="1" ht="16.5" customHeight="1">
      <c r="B960" s="354"/>
      <c r="F960" s="912" t="s">
        <v>1904</v>
      </c>
      <c r="G960" s="873"/>
      <c r="H960" s="873"/>
      <c r="I960" s="873"/>
      <c r="J960" s="873"/>
      <c r="K960" s="873"/>
      <c r="L960" s="873"/>
      <c r="M960" s="873"/>
      <c r="N960" s="873"/>
      <c r="O960" s="873"/>
      <c r="P960" s="873"/>
      <c r="Q960" s="873"/>
      <c r="R960" s="873"/>
      <c r="S960" s="354"/>
      <c r="T960" s="419"/>
      <c r="AA960" s="420"/>
      <c r="AT960" s="353" t="s">
        <v>2437</v>
      </c>
      <c r="AU960" s="353" t="s">
        <v>2451</v>
      </c>
    </row>
    <row r="961" spans="2:51" s="353" customFormat="1" ht="15.75" customHeight="1">
      <c r="B961" s="421"/>
      <c r="E961" s="422"/>
      <c r="F961" s="899" t="s">
        <v>1905</v>
      </c>
      <c r="G961" s="900"/>
      <c r="H961" s="900"/>
      <c r="I961" s="900"/>
      <c r="K961" s="424">
        <v>126.549</v>
      </c>
      <c r="S961" s="421"/>
      <c r="T961" s="425"/>
      <c r="AA961" s="426"/>
      <c r="AT961" s="422" t="s">
        <v>2439</v>
      </c>
      <c r="AU961" s="422" t="s">
        <v>2451</v>
      </c>
      <c r="AV961" s="422" t="s">
        <v>2336</v>
      </c>
      <c r="AW961" s="422" t="s">
        <v>2371</v>
      </c>
      <c r="AX961" s="422" t="s">
        <v>2426</v>
      </c>
      <c r="AY961" s="422" t="s">
        <v>2428</v>
      </c>
    </row>
    <row r="962" spans="2:65" s="353" customFormat="1" ht="15.75" customHeight="1">
      <c r="B962" s="354"/>
      <c r="C962" s="437" t="s">
        <v>1906</v>
      </c>
      <c r="D962" s="437" t="s">
        <v>2462</v>
      </c>
      <c r="E962" s="438" t="s">
        <v>1907</v>
      </c>
      <c r="F962" s="915" t="s">
        <v>1908</v>
      </c>
      <c r="G962" s="914"/>
      <c r="H962" s="914"/>
      <c r="I962" s="914"/>
      <c r="J962" s="439" t="s">
        <v>3779</v>
      </c>
      <c r="K962" s="440">
        <v>151.859</v>
      </c>
      <c r="L962" s="913">
        <v>0</v>
      </c>
      <c r="M962" s="914"/>
      <c r="N962" s="913">
        <f>ROUND($L$962*$K$962,2)</f>
        <v>0</v>
      </c>
      <c r="O962" s="908"/>
      <c r="P962" s="908"/>
      <c r="Q962" s="908"/>
      <c r="R962" s="411"/>
      <c r="S962" s="354"/>
      <c r="T962" s="414"/>
      <c r="U962" s="415" t="s">
        <v>2358</v>
      </c>
      <c r="X962" s="416">
        <v>0.00041</v>
      </c>
      <c r="Y962" s="416">
        <f>$X$962*$K$962</f>
        <v>0.06226219</v>
      </c>
      <c r="Z962" s="416">
        <v>0</v>
      </c>
      <c r="AA962" s="417">
        <f>$Z$962*$K$962</f>
        <v>0</v>
      </c>
      <c r="AR962" s="360" t="s">
        <v>2843</v>
      </c>
      <c r="AT962" s="360" t="s">
        <v>2462</v>
      </c>
      <c r="AU962" s="360" t="s">
        <v>2451</v>
      </c>
      <c r="AY962" s="353" t="s">
        <v>2428</v>
      </c>
      <c r="BE962" s="418">
        <f>IF($U$962="základní",$N$962,0)</f>
        <v>0</v>
      </c>
      <c r="BF962" s="418">
        <f>IF($U$962="snížená",$N$962,0)</f>
        <v>0</v>
      </c>
      <c r="BG962" s="418">
        <f>IF($U$962="zákl. přenesená",$N$962,0)</f>
        <v>0</v>
      </c>
      <c r="BH962" s="418">
        <f>IF($U$962="sníž. přenesená",$N$962,0)</f>
        <v>0</v>
      </c>
      <c r="BI962" s="418">
        <f>IF($U$962="nulová",$N$962,0)</f>
        <v>0</v>
      </c>
      <c r="BJ962" s="360" t="s">
        <v>2426</v>
      </c>
      <c r="BK962" s="418">
        <f>ROUND($L$962*$K$962,2)</f>
        <v>0</v>
      </c>
      <c r="BL962" s="360" t="s">
        <v>2749</v>
      </c>
      <c r="BM962" s="360" t="s">
        <v>1909</v>
      </c>
    </row>
    <row r="963" spans="2:47" s="353" customFormat="1" ht="38.25" customHeight="1">
      <c r="B963" s="354"/>
      <c r="F963" s="916" t="s">
        <v>1910</v>
      </c>
      <c r="G963" s="873"/>
      <c r="H963" s="873"/>
      <c r="I963" s="873"/>
      <c r="J963" s="873"/>
      <c r="K963" s="873"/>
      <c r="L963" s="873"/>
      <c r="M963" s="873"/>
      <c r="N963" s="873"/>
      <c r="O963" s="873"/>
      <c r="P963" s="873"/>
      <c r="Q963" s="873"/>
      <c r="R963" s="873"/>
      <c r="S963" s="354"/>
      <c r="T963" s="419"/>
      <c r="AA963" s="420"/>
      <c r="AT963" s="353" t="s">
        <v>2841</v>
      </c>
      <c r="AU963" s="353" t="s">
        <v>2451</v>
      </c>
    </row>
    <row r="964" spans="2:51" s="353" customFormat="1" ht="15.75" customHeight="1">
      <c r="B964" s="421"/>
      <c r="F964" s="899" t="s">
        <v>1911</v>
      </c>
      <c r="G964" s="900"/>
      <c r="H964" s="900"/>
      <c r="I964" s="900"/>
      <c r="K964" s="424">
        <v>151.859</v>
      </c>
      <c r="S964" s="421"/>
      <c r="T964" s="425"/>
      <c r="AA964" s="426"/>
      <c r="AT964" s="422" t="s">
        <v>2439</v>
      </c>
      <c r="AU964" s="422" t="s">
        <v>2451</v>
      </c>
      <c r="AV964" s="422" t="s">
        <v>2336</v>
      </c>
      <c r="AW964" s="422" t="s">
        <v>2427</v>
      </c>
      <c r="AX964" s="422" t="s">
        <v>2426</v>
      </c>
      <c r="AY964" s="422" t="s">
        <v>2428</v>
      </c>
    </row>
    <row r="965" spans="2:65" s="353" customFormat="1" ht="27" customHeight="1">
      <c r="B965" s="354"/>
      <c r="C965" s="409" t="s">
        <v>1912</v>
      </c>
      <c r="D965" s="409" t="s">
        <v>2429</v>
      </c>
      <c r="E965" s="410" t="s">
        <v>1913</v>
      </c>
      <c r="F965" s="907" t="s">
        <v>1914</v>
      </c>
      <c r="G965" s="908"/>
      <c r="H965" s="908"/>
      <c r="I965" s="908"/>
      <c r="J965" s="412" t="s">
        <v>2722</v>
      </c>
      <c r="K965" s="413">
        <v>0.228</v>
      </c>
      <c r="L965" s="909">
        <v>0</v>
      </c>
      <c r="M965" s="908"/>
      <c r="N965" s="909">
        <f>ROUND($L$965*$K$965,2)</f>
        <v>0</v>
      </c>
      <c r="O965" s="908"/>
      <c r="P965" s="908"/>
      <c r="Q965" s="908"/>
      <c r="R965" s="411" t="s">
        <v>2433</v>
      </c>
      <c r="S965" s="354"/>
      <c r="T965" s="414"/>
      <c r="U965" s="415" t="s">
        <v>2358</v>
      </c>
      <c r="X965" s="416">
        <v>0</v>
      </c>
      <c r="Y965" s="416">
        <f>$X$965*$K$965</f>
        <v>0</v>
      </c>
      <c r="Z965" s="416">
        <v>0</v>
      </c>
      <c r="AA965" s="417">
        <f>$Z$965*$K$965</f>
        <v>0</v>
      </c>
      <c r="AR965" s="360" t="s">
        <v>2749</v>
      </c>
      <c r="AT965" s="360" t="s">
        <v>2429</v>
      </c>
      <c r="AU965" s="360" t="s">
        <v>2451</v>
      </c>
      <c r="AY965" s="353" t="s">
        <v>2428</v>
      </c>
      <c r="BE965" s="418">
        <f>IF($U$965="základní",$N$965,0)</f>
        <v>0</v>
      </c>
      <c r="BF965" s="418">
        <f>IF($U$965="snížená",$N$965,0)</f>
        <v>0</v>
      </c>
      <c r="BG965" s="418">
        <f>IF($U$965="zákl. přenesená",$N$965,0)</f>
        <v>0</v>
      </c>
      <c r="BH965" s="418">
        <f>IF($U$965="sníž. přenesená",$N$965,0)</f>
        <v>0</v>
      </c>
      <c r="BI965" s="418">
        <f>IF($U$965="nulová",$N$965,0)</f>
        <v>0</v>
      </c>
      <c r="BJ965" s="360" t="s">
        <v>2426</v>
      </c>
      <c r="BK965" s="418">
        <f>ROUND($L$965*$K$965,2)</f>
        <v>0</v>
      </c>
      <c r="BL965" s="360" t="s">
        <v>2749</v>
      </c>
      <c r="BM965" s="360" t="s">
        <v>1915</v>
      </c>
    </row>
    <row r="966" spans="2:47" s="353" customFormat="1" ht="27" customHeight="1">
      <c r="B966" s="354"/>
      <c r="F966" s="912" t="s">
        <v>1916</v>
      </c>
      <c r="G966" s="873"/>
      <c r="H966" s="873"/>
      <c r="I966" s="873"/>
      <c r="J966" s="873"/>
      <c r="K966" s="873"/>
      <c r="L966" s="873"/>
      <c r="M966" s="873"/>
      <c r="N966" s="873"/>
      <c r="O966" s="873"/>
      <c r="P966" s="873"/>
      <c r="Q966" s="873"/>
      <c r="R966" s="873"/>
      <c r="S966" s="354"/>
      <c r="T966" s="419"/>
      <c r="AA966" s="420"/>
      <c r="AT966" s="353" t="s">
        <v>2437</v>
      </c>
      <c r="AU966" s="353" t="s">
        <v>2451</v>
      </c>
    </row>
    <row r="967" spans="2:51" s="353" customFormat="1" ht="15.75" customHeight="1">
      <c r="B967" s="421"/>
      <c r="E967" s="422"/>
      <c r="F967" s="899" t="s">
        <v>1917</v>
      </c>
      <c r="G967" s="900"/>
      <c r="H967" s="900"/>
      <c r="I967" s="900"/>
      <c r="K967" s="424">
        <v>0.228</v>
      </c>
      <c r="S967" s="421"/>
      <c r="T967" s="425"/>
      <c r="AA967" s="426"/>
      <c r="AT967" s="422" t="s">
        <v>2439</v>
      </c>
      <c r="AU967" s="422" t="s">
        <v>2451</v>
      </c>
      <c r="AV967" s="422" t="s">
        <v>2336</v>
      </c>
      <c r="AW967" s="422" t="s">
        <v>2371</v>
      </c>
      <c r="AX967" s="422" t="s">
        <v>2426</v>
      </c>
      <c r="AY967" s="422" t="s">
        <v>2428</v>
      </c>
    </row>
    <row r="968" spans="2:65" s="353" customFormat="1" ht="27" customHeight="1">
      <c r="B968" s="354"/>
      <c r="C968" s="409" t="s">
        <v>1918</v>
      </c>
      <c r="D968" s="409" t="s">
        <v>2429</v>
      </c>
      <c r="E968" s="410" t="s">
        <v>1919</v>
      </c>
      <c r="F968" s="907" t="s">
        <v>1920</v>
      </c>
      <c r="G968" s="908"/>
      <c r="H968" s="908"/>
      <c r="I968" s="908"/>
      <c r="J968" s="412" t="s">
        <v>3779</v>
      </c>
      <c r="K968" s="413">
        <v>126.549</v>
      </c>
      <c r="L968" s="909">
        <v>0</v>
      </c>
      <c r="M968" s="908"/>
      <c r="N968" s="909">
        <f>ROUND($L$968*$K$968,2)</f>
        <v>0</v>
      </c>
      <c r="O968" s="908"/>
      <c r="P968" s="908"/>
      <c r="Q968" s="908"/>
      <c r="R968" s="411" t="s">
        <v>2433</v>
      </c>
      <c r="S968" s="354"/>
      <c r="T968" s="414"/>
      <c r="U968" s="415" t="s">
        <v>2358</v>
      </c>
      <c r="X968" s="416">
        <v>0.006</v>
      </c>
      <c r="Y968" s="416">
        <f>$X$968*$K$968</f>
        <v>0.759294</v>
      </c>
      <c r="Z968" s="416">
        <v>0</v>
      </c>
      <c r="AA968" s="417">
        <f>$Z$968*$K$968</f>
        <v>0</v>
      </c>
      <c r="AR968" s="360" t="s">
        <v>2749</v>
      </c>
      <c r="AT968" s="360" t="s">
        <v>2429</v>
      </c>
      <c r="AU968" s="360" t="s">
        <v>2451</v>
      </c>
      <c r="AY968" s="353" t="s">
        <v>2428</v>
      </c>
      <c r="BE968" s="418">
        <f>IF($U$968="základní",$N$968,0)</f>
        <v>0</v>
      </c>
      <c r="BF968" s="418">
        <f>IF($U$968="snížená",$N$968,0)</f>
        <v>0</v>
      </c>
      <c r="BG968" s="418">
        <f>IF($U$968="zákl. přenesená",$N$968,0)</f>
        <v>0</v>
      </c>
      <c r="BH968" s="418">
        <f>IF($U$968="sníž. přenesená",$N$968,0)</f>
        <v>0</v>
      </c>
      <c r="BI968" s="418">
        <f>IF($U$968="nulová",$N$968,0)</f>
        <v>0</v>
      </c>
      <c r="BJ968" s="360" t="s">
        <v>2426</v>
      </c>
      <c r="BK968" s="418">
        <f>ROUND($L$968*$K$968,2)</f>
        <v>0</v>
      </c>
      <c r="BL968" s="360" t="s">
        <v>2749</v>
      </c>
      <c r="BM968" s="360" t="s">
        <v>1921</v>
      </c>
    </row>
    <row r="969" spans="2:47" s="353" customFormat="1" ht="16.5" customHeight="1">
      <c r="B969" s="354"/>
      <c r="F969" s="912" t="s">
        <v>1922</v>
      </c>
      <c r="G969" s="873"/>
      <c r="H969" s="873"/>
      <c r="I969" s="873"/>
      <c r="J969" s="873"/>
      <c r="K969" s="873"/>
      <c r="L969" s="873"/>
      <c r="M969" s="873"/>
      <c r="N969" s="873"/>
      <c r="O969" s="873"/>
      <c r="P969" s="873"/>
      <c r="Q969" s="873"/>
      <c r="R969" s="873"/>
      <c r="S969" s="354"/>
      <c r="T969" s="419"/>
      <c r="AA969" s="420"/>
      <c r="AT969" s="353" t="s">
        <v>2437</v>
      </c>
      <c r="AU969" s="353" t="s">
        <v>2451</v>
      </c>
    </row>
    <row r="970" spans="2:65" s="353" customFormat="1" ht="27" customHeight="1">
      <c r="B970" s="354"/>
      <c r="C970" s="437" t="s">
        <v>1923</v>
      </c>
      <c r="D970" s="437" t="s">
        <v>2462</v>
      </c>
      <c r="E970" s="438" t="s">
        <v>1924</v>
      </c>
      <c r="F970" s="915" t="s">
        <v>1925</v>
      </c>
      <c r="G970" s="914"/>
      <c r="H970" s="914"/>
      <c r="I970" s="914"/>
      <c r="J970" s="439" t="s">
        <v>3779</v>
      </c>
      <c r="K970" s="440">
        <v>139.204</v>
      </c>
      <c r="L970" s="913">
        <v>0</v>
      </c>
      <c r="M970" s="914"/>
      <c r="N970" s="913">
        <f>ROUND($L$970*$K$970,2)</f>
        <v>0</v>
      </c>
      <c r="O970" s="908"/>
      <c r="P970" s="908"/>
      <c r="Q970" s="908"/>
      <c r="R970" s="411"/>
      <c r="S970" s="354"/>
      <c r="T970" s="414"/>
      <c r="U970" s="415" t="s">
        <v>2358</v>
      </c>
      <c r="X970" s="416">
        <v>0.0042</v>
      </c>
      <c r="Y970" s="416">
        <f>$X$970*$K$970</f>
        <v>0.5846568</v>
      </c>
      <c r="Z970" s="416">
        <v>0</v>
      </c>
      <c r="AA970" s="417">
        <f>$Z$970*$K$970</f>
        <v>0</v>
      </c>
      <c r="AR970" s="360" t="s">
        <v>2843</v>
      </c>
      <c r="AT970" s="360" t="s">
        <v>2462</v>
      </c>
      <c r="AU970" s="360" t="s">
        <v>2451</v>
      </c>
      <c r="AY970" s="353" t="s">
        <v>2428</v>
      </c>
      <c r="BE970" s="418">
        <f>IF($U$970="základní",$N$970,0)</f>
        <v>0</v>
      </c>
      <c r="BF970" s="418">
        <f>IF($U$970="snížená",$N$970,0)</f>
        <v>0</v>
      </c>
      <c r="BG970" s="418">
        <f>IF($U$970="zákl. přenesená",$N$970,0)</f>
        <v>0</v>
      </c>
      <c r="BH970" s="418">
        <f>IF($U$970="sníž. přenesená",$N$970,0)</f>
        <v>0</v>
      </c>
      <c r="BI970" s="418">
        <f>IF($U$970="nulová",$N$970,0)</f>
        <v>0</v>
      </c>
      <c r="BJ970" s="360" t="s">
        <v>2426</v>
      </c>
      <c r="BK970" s="418">
        <f>ROUND($L$970*$K$970,2)</f>
        <v>0</v>
      </c>
      <c r="BL970" s="360" t="s">
        <v>2749</v>
      </c>
      <c r="BM970" s="360" t="s">
        <v>1926</v>
      </c>
    </row>
    <row r="971" spans="2:51" s="353" customFormat="1" ht="15.75" customHeight="1">
      <c r="B971" s="421"/>
      <c r="F971" s="899" t="s">
        <v>1927</v>
      </c>
      <c r="G971" s="900"/>
      <c r="H971" s="900"/>
      <c r="I971" s="900"/>
      <c r="K971" s="424">
        <v>139.204</v>
      </c>
      <c r="S971" s="421"/>
      <c r="T971" s="425"/>
      <c r="AA971" s="426"/>
      <c r="AT971" s="422" t="s">
        <v>2439</v>
      </c>
      <c r="AU971" s="422" t="s">
        <v>2451</v>
      </c>
      <c r="AV971" s="422" t="s">
        <v>2336</v>
      </c>
      <c r="AW971" s="422" t="s">
        <v>2427</v>
      </c>
      <c r="AX971" s="422" t="s">
        <v>2426</v>
      </c>
      <c r="AY971" s="422" t="s">
        <v>2428</v>
      </c>
    </row>
    <row r="972" spans="2:65" s="353" customFormat="1" ht="27" customHeight="1">
      <c r="B972" s="354"/>
      <c r="C972" s="409" t="s">
        <v>1928</v>
      </c>
      <c r="D972" s="409" t="s">
        <v>2429</v>
      </c>
      <c r="E972" s="410" t="s">
        <v>3521</v>
      </c>
      <c r="F972" s="907" t="s">
        <v>3522</v>
      </c>
      <c r="G972" s="908"/>
      <c r="H972" s="908"/>
      <c r="I972" s="908"/>
      <c r="J972" s="412" t="s">
        <v>2722</v>
      </c>
      <c r="K972" s="413">
        <v>1.344</v>
      </c>
      <c r="L972" s="909">
        <v>0</v>
      </c>
      <c r="M972" s="908"/>
      <c r="N972" s="909">
        <f>ROUND($L$972*$K$972,2)</f>
        <v>0</v>
      </c>
      <c r="O972" s="908"/>
      <c r="P972" s="908"/>
      <c r="Q972" s="908"/>
      <c r="R972" s="411" t="s">
        <v>2433</v>
      </c>
      <c r="S972" s="354"/>
      <c r="T972" s="414"/>
      <c r="U972" s="415" t="s">
        <v>2358</v>
      </c>
      <c r="X972" s="416">
        <v>0</v>
      </c>
      <c r="Y972" s="416">
        <f>$X$972*$K$972</f>
        <v>0</v>
      </c>
      <c r="Z972" s="416">
        <v>0</v>
      </c>
      <c r="AA972" s="417">
        <f>$Z$972*$K$972</f>
        <v>0</v>
      </c>
      <c r="AR972" s="360" t="s">
        <v>2749</v>
      </c>
      <c r="AT972" s="360" t="s">
        <v>2429</v>
      </c>
      <c r="AU972" s="360" t="s">
        <v>2451</v>
      </c>
      <c r="AY972" s="353" t="s">
        <v>2428</v>
      </c>
      <c r="BE972" s="418">
        <f>IF($U$972="základní",$N$972,0)</f>
        <v>0</v>
      </c>
      <c r="BF972" s="418">
        <f>IF($U$972="snížená",$N$972,0)</f>
        <v>0</v>
      </c>
      <c r="BG972" s="418">
        <f>IF($U$972="zákl. přenesená",$N$972,0)</f>
        <v>0</v>
      </c>
      <c r="BH972" s="418">
        <f>IF($U$972="sníž. přenesená",$N$972,0)</f>
        <v>0</v>
      </c>
      <c r="BI972" s="418">
        <f>IF($U$972="nulová",$N$972,0)</f>
        <v>0</v>
      </c>
      <c r="BJ972" s="360" t="s">
        <v>2426</v>
      </c>
      <c r="BK972" s="418">
        <f>ROUND($L$972*$K$972,2)</f>
        <v>0</v>
      </c>
      <c r="BL972" s="360" t="s">
        <v>2749</v>
      </c>
      <c r="BM972" s="360" t="s">
        <v>1929</v>
      </c>
    </row>
    <row r="973" spans="2:47" s="353" customFormat="1" ht="16.5" customHeight="1">
      <c r="B973" s="354"/>
      <c r="F973" s="912" t="s">
        <v>3524</v>
      </c>
      <c r="G973" s="873"/>
      <c r="H973" s="873"/>
      <c r="I973" s="873"/>
      <c r="J973" s="873"/>
      <c r="K973" s="873"/>
      <c r="L973" s="873"/>
      <c r="M973" s="873"/>
      <c r="N973" s="873"/>
      <c r="O973" s="873"/>
      <c r="P973" s="873"/>
      <c r="Q973" s="873"/>
      <c r="R973" s="873"/>
      <c r="S973" s="354"/>
      <c r="T973" s="419"/>
      <c r="AA973" s="420"/>
      <c r="AT973" s="353" t="s">
        <v>2437</v>
      </c>
      <c r="AU973" s="353" t="s">
        <v>2451</v>
      </c>
    </row>
    <row r="974" spans="2:51" s="353" customFormat="1" ht="15.75" customHeight="1">
      <c r="B974" s="421"/>
      <c r="E974" s="422"/>
      <c r="F974" s="899" t="s">
        <v>1930</v>
      </c>
      <c r="G974" s="900"/>
      <c r="H974" s="900"/>
      <c r="I974" s="900"/>
      <c r="K974" s="424">
        <v>1.344</v>
      </c>
      <c r="S974" s="421"/>
      <c r="T974" s="425"/>
      <c r="AA974" s="426"/>
      <c r="AT974" s="422" t="s">
        <v>2439</v>
      </c>
      <c r="AU974" s="422" t="s">
        <v>2451</v>
      </c>
      <c r="AV974" s="422" t="s">
        <v>2336</v>
      </c>
      <c r="AW974" s="422" t="s">
        <v>2371</v>
      </c>
      <c r="AX974" s="422" t="s">
        <v>2426</v>
      </c>
      <c r="AY974" s="422" t="s">
        <v>2428</v>
      </c>
    </row>
    <row r="975" spans="2:63" s="401" customFormat="1" ht="30.75" customHeight="1">
      <c r="B975" s="400"/>
      <c r="D975" s="408" t="s">
        <v>2390</v>
      </c>
      <c r="N975" s="911">
        <f>$BK$975</f>
        <v>0</v>
      </c>
      <c r="O975" s="904"/>
      <c r="P975" s="904"/>
      <c r="Q975" s="904"/>
      <c r="S975" s="400"/>
      <c r="T975" s="404"/>
      <c r="W975" s="405">
        <f>$W$976+SUM($W$977:$W$1208)</f>
        <v>0</v>
      </c>
      <c r="Y975" s="405">
        <f>$Y$976+SUM($Y$977:$Y$1208)</f>
        <v>18.052697999999996</v>
      </c>
      <c r="AA975" s="406">
        <f>$AA$976+SUM($AA$977:$AA$1208)</f>
        <v>299.77803600000004</v>
      </c>
      <c r="AR975" s="403" t="s">
        <v>2426</v>
      </c>
      <c r="AT975" s="403" t="s">
        <v>2425</v>
      </c>
      <c r="AU975" s="403" t="s">
        <v>2426</v>
      </c>
      <c r="AY975" s="403" t="s">
        <v>2428</v>
      </c>
      <c r="BK975" s="407">
        <f>$BK$976+SUM($BK$977:$BK$1208)</f>
        <v>0</v>
      </c>
    </row>
    <row r="976" spans="2:65" s="353" customFormat="1" ht="39" customHeight="1">
      <c r="B976" s="354"/>
      <c r="C976" s="409" t="s">
        <v>1931</v>
      </c>
      <c r="D976" s="409" t="s">
        <v>2429</v>
      </c>
      <c r="E976" s="410" t="s">
        <v>1932</v>
      </c>
      <c r="F976" s="907" t="s">
        <v>1933</v>
      </c>
      <c r="G976" s="908"/>
      <c r="H976" s="908"/>
      <c r="I976" s="908"/>
      <c r="J976" s="412" t="s">
        <v>3779</v>
      </c>
      <c r="K976" s="413">
        <v>3097.759</v>
      </c>
      <c r="L976" s="909">
        <v>0</v>
      </c>
      <c r="M976" s="908"/>
      <c r="N976" s="909">
        <f>ROUND($L$976*$K$976,2)</f>
        <v>0</v>
      </c>
      <c r="O976" s="908"/>
      <c r="P976" s="908"/>
      <c r="Q976" s="908"/>
      <c r="R976" s="411" t="s">
        <v>2433</v>
      </c>
      <c r="S976" s="354"/>
      <c r="T976" s="414"/>
      <c r="U976" s="415" t="s">
        <v>2358</v>
      </c>
      <c r="X976" s="416">
        <v>0</v>
      </c>
      <c r="Y976" s="416">
        <f>$X$976*$K$976</f>
        <v>0</v>
      </c>
      <c r="Z976" s="416">
        <v>0</v>
      </c>
      <c r="AA976" s="417">
        <f>$Z$976*$K$976</f>
        <v>0</v>
      </c>
      <c r="AR976" s="360" t="s">
        <v>2434</v>
      </c>
      <c r="AT976" s="360" t="s">
        <v>2429</v>
      </c>
      <c r="AU976" s="360" t="s">
        <v>2336</v>
      </c>
      <c r="AY976" s="353" t="s">
        <v>2428</v>
      </c>
      <c r="BE976" s="418">
        <f>IF($U$976="základní",$N$976,0)</f>
        <v>0</v>
      </c>
      <c r="BF976" s="418">
        <f>IF($U$976="snížená",$N$976,0)</f>
        <v>0</v>
      </c>
      <c r="BG976" s="418">
        <f>IF($U$976="zákl. přenesená",$N$976,0)</f>
        <v>0</v>
      </c>
      <c r="BH976" s="418">
        <f>IF($U$976="sníž. přenesená",$N$976,0)</f>
        <v>0</v>
      </c>
      <c r="BI976" s="418">
        <f>IF($U$976="nulová",$N$976,0)</f>
        <v>0</v>
      </c>
      <c r="BJ976" s="360" t="s">
        <v>2426</v>
      </c>
      <c r="BK976" s="418">
        <f>ROUND($L$976*$K$976,2)</f>
        <v>0</v>
      </c>
      <c r="BL976" s="360" t="s">
        <v>2434</v>
      </c>
      <c r="BM976" s="360" t="s">
        <v>1934</v>
      </c>
    </row>
    <row r="977" spans="2:47" s="353" customFormat="1" ht="27" customHeight="1">
      <c r="B977" s="354"/>
      <c r="F977" s="912" t="s">
        <v>1935</v>
      </c>
      <c r="G977" s="873"/>
      <c r="H977" s="873"/>
      <c r="I977" s="873"/>
      <c r="J977" s="873"/>
      <c r="K977" s="873"/>
      <c r="L977" s="873"/>
      <c r="M977" s="873"/>
      <c r="N977" s="873"/>
      <c r="O977" s="873"/>
      <c r="P977" s="873"/>
      <c r="Q977" s="873"/>
      <c r="R977" s="873"/>
      <c r="S977" s="354"/>
      <c r="T977" s="419"/>
      <c r="AA977" s="420"/>
      <c r="AT977" s="353" t="s">
        <v>2437</v>
      </c>
      <c r="AU977" s="353" t="s">
        <v>2336</v>
      </c>
    </row>
    <row r="978" spans="2:51" s="353" customFormat="1" ht="27" customHeight="1">
      <c r="B978" s="421"/>
      <c r="E978" s="422"/>
      <c r="F978" s="899" t="s">
        <v>1936</v>
      </c>
      <c r="G978" s="900"/>
      <c r="H978" s="900"/>
      <c r="I978" s="900"/>
      <c r="K978" s="424">
        <v>3097.759</v>
      </c>
      <c r="S978" s="421"/>
      <c r="T978" s="425"/>
      <c r="AA978" s="426"/>
      <c r="AT978" s="422" t="s">
        <v>2439</v>
      </c>
      <c r="AU978" s="422" t="s">
        <v>2336</v>
      </c>
      <c r="AV978" s="422" t="s">
        <v>2336</v>
      </c>
      <c r="AW978" s="422" t="s">
        <v>2371</v>
      </c>
      <c r="AX978" s="422" t="s">
        <v>2426</v>
      </c>
      <c r="AY978" s="422" t="s">
        <v>2428</v>
      </c>
    </row>
    <row r="979" spans="2:65" s="353" customFormat="1" ht="39" customHeight="1">
      <c r="B979" s="354"/>
      <c r="C979" s="409" t="s">
        <v>1937</v>
      </c>
      <c r="D979" s="409" t="s">
        <v>2429</v>
      </c>
      <c r="E979" s="410" t="s">
        <v>1938</v>
      </c>
      <c r="F979" s="907" t="s">
        <v>1939</v>
      </c>
      <c r="G979" s="908"/>
      <c r="H979" s="908"/>
      <c r="I979" s="908"/>
      <c r="J979" s="412" t="s">
        <v>3779</v>
      </c>
      <c r="K979" s="413">
        <v>281896.069</v>
      </c>
      <c r="L979" s="909">
        <v>0</v>
      </c>
      <c r="M979" s="908"/>
      <c r="N979" s="909">
        <f>ROUND($L$979*$K$979,2)</f>
        <v>0</v>
      </c>
      <c r="O979" s="908"/>
      <c r="P979" s="908"/>
      <c r="Q979" s="908"/>
      <c r="R979" s="411" t="s">
        <v>2433</v>
      </c>
      <c r="S979" s="354"/>
      <c r="T979" s="414"/>
      <c r="U979" s="415" t="s">
        <v>2358</v>
      </c>
      <c r="X979" s="416">
        <v>0</v>
      </c>
      <c r="Y979" s="416">
        <f>$X$979*$K$979</f>
        <v>0</v>
      </c>
      <c r="Z979" s="416">
        <v>0</v>
      </c>
      <c r="AA979" s="417">
        <f>$Z$979*$K$979</f>
        <v>0</v>
      </c>
      <c r="AR979" s="360" t="s">
        <v>2434</v>
      </c>
      <c r="AT979" s="360" t="s">
        <v>2429</v>
      </c>
      <c r="AU979" s="360" t="s">
        <v>2336</v>
      </c>
      <c r="AY979" s="353" t="s">
        <v>2428</v>
      </c>
      <c r="BE979" s="418">
        <f>IF($U$979="základní",$N$979,0)</f>
        <v>0</v>
      </c>
      <c r="BF979" s="418">
        <f>IF($U$979="snížená",$N$979,0)</f>
        <v>0</v>
      </c>
      <c r="BG979" s="418">
        <f>IF($U$979="zákl. přenesená",$N$979,0)</f>
        <v>0</v>
      </c>
      <c r="BH979" s="418">
        <f>IF($U$979="sníž. přenesená",$N$979,0)</f>
        <v>0</v>
      </c>
      <c r="BI979" s="418">
        <f>IF($U$979="nulová",$N$979,0)</f>
        <v>0</v>
      </c>
      <c r="BJ979" s="360" t="s">
        <v>2426</v>
      </c>
      <c r="BK979" s="418">
        <f>ROUND($L$979*$K$979,2)</f>
        <v>0</v>
      </c>
      <c r="BL979" s="360" t="s">
        <v>2434</v>
      </c>
      <c r="BM979" s="360" t="s">
        <v>1940</v>
      </c>
    </row>
    <row r="980" spans="2:47" s="353" customFormat="1" ht="27" customHeight="1">
      <c r="B980" s="354"/>
      <c r="F980" s="912" t="s">
        <v>1941</v>
      </c>
      <c r="G980" s="873"/>
      <c r="H980" s="873"/>
      <c r="I980" s="873"/>
      <c r="J980" s="873"/>
      <c r="K980" s="873"/>
      <c r="L980" s="873"/>
      <c r="M980" s="873"/>
      <c r="N980" s="873"/>
      <c r="O980" s="873"/>
      <c r="P980" s="873"/>
      <c r="Q980" s="873"/>
      <c r="R980" s="873"/>
      <c r="S980" s="354"/>
      <c r="T980" s="419"/>
      <c r="AA980" s="420"/>
      <c r="AT980" s="353" t="s">
        <v>2437</v>
      </c>
      <c r="AU980" s="353" t="s">
        <v>2336</v>
      </c>
    </row>
    <row r="981" spans="2:51" s="353" customFormat="1" ht="15.75" customHeight="1">
      <c r="B981" s="421"/>
      <c r="E981" s="422"/>
      <c r="F981" s="899" t="s">
        <v>1942</v>
      </c>
      <c r="G981" s="900"/>
      <c r="H981" s="900"/>
      <c r="I981" s="900"/>
      <c r="K981" s="424">
        <v>281896.069</v>
      </c>
      <c r="S981" s="421"/>
      <c r="T981" s="425"/>
      <c r="AA981" s="426"/>
      <c r="AT981" s="422" t="s">
        <v>2439</v>
      </c>
      <c r="AU981" s="422" t="s">
        <v>2336</v>
      </c>
      <c r="AV981" s="422" t="s">
        <v>2336</v>
      </c>
      <c r="AW981" s="422" t="s">
        <v>2371</v>
      </c>
      <c r="AX981" s="422" t="s">
        <v>2426</v>
      </c>
      <c r="AY981" s="422" t="s">
        <v>2428</v>
      </c>
    </row>
    <row r="982" spans="2:65" s="353" customFormat="1" ht="39" customHeight="1">
      <c r="B982" s="354"/>
      <c r="C982" s="409" t="s">
        <v>1943</v>
      </c>
      <c r="D982" s="409" t="s">
        <v>2429</v>
      </c>
      <c r="E982" s="410" t="s">
        <v>1944</v>
      </c>
      <c r="F982" s="907" t="s">
        <v>570</v>
      </c>
      <c r="G982" s="908"/>
      <c r="H982" s="908"/>
      <c r="I982" s="908"/>
      <c r="J982" s="412" t="s">
        <v>3779</v>
      </c>
      <c r="K982" s="413">
        <v>3097.759</v>
      </c>
      <c r="L982" s="909">
        <v>0</v>
      </c>
      <c r="M982" s="908"/>
      <c r="N982" s="909">
        <f>ROUND($L$982*$K$982,2)</f>
        <v>0</v>
      </c>
      <c r="O982" s="908"/>
      <c r="P982" s="908"/>
      <c r="Q982" s="908"/>
      <c r="R982" s="411" t="s">
        <v>2433</v>
      </c>
      <c r="S982" s="354"/>
      <c r="T982" s="414"/>
      <c r="U982" s="415" t="s">
        <v>2358</v>
      </c>
      <c r="X982" s="416">
        <v>0</v>
      </c>
      <c r="Y982" s="416">
        <f>$X$982*$K$982</f>
        <v>0</v>
      </c>
      <c r="Z982" s="416">
        <v>0</v>
      </c>
      <c r="AA982" s="417">
        <f>$Z$982*$K$982</f>
        <v>0</v>
      </c>
      <c r="AR982" s="360" t="s">
        <v>2434</v>
      </c>
      <c r="AT982" s="360" t="s">
        <v>2429</v>
      </c>
      <c r="AU982" s="360" t="s">
        <v>2336</v>
      </c>
      <c r="AY982" s="353" t="s">
        <v>2428</v>
      </c>
      <c r="BE982" s="418">
        <f>IF($U$982="základní",$N$982,0)</f>
        <v>0</v>
      </c>
      <c r="BF982" s="418">
        <f>IF($U$982="snížená",$N$982,0)</f>
        <v>0</v>
      </c>
      <c r="BG982" s="418">
        <f>IF($U$982="zákl. přenesená",$N$982,0)</f>
        <v>0</v>
      </c>
      <c r="BH982" s="418">
        <f>IF($U$982="sníž. přenesená",$N$982,0)</f>
        <v>0</v>
      </c>
      <c r="BI982" s="418">
        <f>IF($U$982="nulová",$N$982,0)</f>
        <v>0</v>
      </c>
      <c r="BJ982" s="360" t="s">
        <v>2426</v>
      </c>
      <c r="BK982" s="418">
        <f>ROUND($L$982*$K$982,2)</f>
        <v>0</v>
      </c>
      <c r="BL982" s="360" t="s">
        <v>2434</v>
      </c>
      <c r="BM982" s="360" t="s">
        <v>571</v>
      </c>
    </row>
    <row r="983" spans="2:47" s="353" customFormat="1" ht="27" customHeight="1">
      <c r="B983" s="354"/>
      <c r="F983" s="912" t="s">
        <v>572</v>
      </c>
      <c r="G983" s="873"/>
      <c r="H983" s="873"/>
      <c r="I983" s="873"/>
      <c r="J983" s="873"/>
      <c r="K983" s="873"/>
      <c r="L983" s="873"/>
      <c r="M983" s="873"/>
      <c r="N983" s="873"/>
      <c r="O983" s="873"/>
      <c r="P983" s="873"/>
      <c r="Q983" s="873"/>
      <c r="R983" s="873"/>
      <c r="S983" s="354"/>
      <c r="T983" s="419"/>
      <c r="AA983" s="420"/>
      <c r="AT983" s="353" t="s">
        <v>2437</v>
      </c>
      <c r="AU983" s="353" t="s">
        <v>2336</v>
      </c>
    </row>
    <row r="984" spans="2:65" s="353" customFormat="1" ht="27" customHeight="1">
      <c r="B984" s="354"/>
      <c r="C984" s="409" t="s">
        <v>573</v>
      </c>
      <c r="D984" s="409" t="s">
        <v>2429</v>
      </c>
      <c r="E984" s="410" t="s">
        <v>574</v>
      </c>
      <c r="F984" s="907" t="s">
        <v>575</v>
      </c>
      <c r="G984" s="908"/>
      <c r="H984" s="908"/>
      <c r="I984" s="908"/>
      <c r="J984" s="412" t="s">
        <v>3779</v>
      </c>
      <c r="K984" s="413">
        <v>3097.759</v>
      </c>
      <c r="L984" s="909">
        <v>0</v>
      </c>
      <c r="M984" s="908"/>
      <c r="N984" s="909">
        <f>ROUND($L$984*$K$984,2)</f>
        <v>0</v>
      </c>
      <c r="O984" s="908"/>
      <c r="P984" s="908"/>
      <c r="Q984" s="908"/>
      <c r="R984" s="411" t="s">
        <v>2433</v>
      </c>
      <c r="S984" s="354"/>
      <c r="T984" s="414"/>
      <c r="U984" s="415" t="s">
        <v>2358</v>
      </c>
      <c r="X984" s="416">
        <v>0</v>
      </c>
      <c r="Y984" s="416">
        <f>$X$984*$K$984</f>
        <v>0</v>
      </c>
      <c r="Z984" s="416">
        <v>0</v>
      </c>
      <c r="AA984" s="417">
        <f>$Z$984*$K$984</f>
        <v>0</v>
      </c>
      <c r="AR984" s="360" t="s">
        <v>2434</v>
      </c>
      <c r="AT984" s="360" t="s">
        <v>2429</v>
      </c>
      <c r="AU984" s="360" t="s">
        <v>2336</v>
      </c>
      <c r="AY984" s="353" t="s">
        <v>2428</v>
      </c>
      <c r="BE984" s="418">
        <f>IF($U$984="základní",$N$984,0)</f>
        <v>0</v>
      </c>
      <c r="BF984" s="418">
        <f>IF($U$984="snížená",$N$984,0)</f>
        <v>0</v>
      </c>
      <c r="BG984" s="418">
        <f>IF($U$984="zákl. přenesená",$N$984,0)</f>
        <v>0</v>
      </c>
      <c r="BH984" s="418">
        <f>IF($U$984="sníž. přenesená",$N$984,0)</f>
        <v>0</v>
      </c>
      <c r="BI984" s="418">
        <f>IF($U$984="nulová",$N$984,0)</f>
        <v>0</v>
      </c>
      <c r="BJ984" s="360" t="s">
        <v>2426</v>
      </c>
      <c r="BK984" s="418">
        <f>ROUND($L$984*$K$984,2)</f>
        <v>0</v>
      </c>
      <c r="BL984" s="360" t="s">
        <v>2434</v>
      </c>
      <c r="BM984" s="360" t="s">
        <v>576</v>
      </c>
    </row>
    <row r="985" spans="2:47" s="353" customFormat="1" ht="16.5" customHeight="1">
      <c r="B985" s="354"/>
      <c r="F985" s="912" t="s">
        <v>577</v>
      </c>
      <c r="G985" s="873"/>
      <c r="H985" s="873"/>
      <c r="I985" s="873"/>
      <c r="J985" s="873"/>
      <c r="K985" s="873"/>
      <c r="L985" s="873"/>
      <c r="M985" s="873"/>
      <c r="N985" s="873"/>
      <c r="O985" s="873"/>
      <c r="P985" s="873"/>
      <c r="Q985" s="873"/>
      <c r="R985" s="873"/>
      <c r="S985" s="354"/>
      <c r="T985" s="419"/>
      <c r="AA985" s="420"/>
      <c r="AT985" s="353" t="s">
        <v>2437</v>
      </c>
      <c r="AU985" s="353" t="s">
        <v>2336</v>
      </c>
    </row>
    <row r="986" spans="2:65" s="353" customFormat="1" ht="27" customHeight="1">
      <c r="B986" s="354"/>
      <c r="C986" s="409" t="s">
        <v>578</v>
      </c>
      <c r="D986" s="409" t="s">
        <v>2429</v>
      </c>
      <c r="E986" s="410" t="s">
        <v>579</v>
      </c>
      <c r="F986" s="907" t="s">
        <v>580</v>
      </c>
      <c r="G986" s="908"/>
      <c r="H986" s="908"/>
      <c r="I986" s="908"/>
      <c r="J986" s="412" t="s">
        <v>3779</v>
      </c>
      <c r="K986" s="413">
        <v>281896.069</v>
      </c>
      <c r="L986" s="909">
        <v>0</v>
      </c>
      <c r="M986" s="908"/>
      <c r="N986" s="909">
        <f>ROUND($L$986*$K$986,2)</f>
        <v>0</v>
      </c>
      <c r="O986" s="908"/>
      <c r="P986" s="908"/>
      <c r="Q986" s="908"/>
      <c r="R986" s="411" t="s">
        <v>2433</v>
      </c>
      <c r="S986" s="354"/>
      <c r="T986" s="414"/>
      <c r="U986" s="415" t="s">
        <v>2358</v>
      </c>
      <c r="X986" s="416">
        <v>0</v>
      </c>
      <c r="Y986" s="416">
        <f>$X$986*$K$986</f>
        <v>0</v>
      </c>
      <c r="Z986" s="416">
        <v>0</v>
      </c>
      <c r="AA986" s="417">
        <f>$Z$986*$K$986</f>
        <v>0</v>
      </c>
      <c r="AR986" s="360" t="s">
        <v>2434</v>
      </c>
      <c r="AT986" s="360" t="s">
        <v>2429</v>
      </c>
      <c r="AU986" s="360" t="s">
        <v>2336</v>
      </c>
      <c r="AY986" s="353" t="s">
        <v>2428</v>
      </c>
      <c r="BE986" s="418">
        <f>IF($U$986="základní",$N$986,0)</f>
        <v>0</v>
      </c>
      <c r="BF986" s="418">
        <f>IF($U$986="snížená",$N$986,0)</f>
        <v>0</v>
      </c>
      <c r="BG986" s="418">
        <f>IF($U$986="zákl. přenesená",$N$986,0)</f>
        <v>0</v>
      </c>
      <c r="BH986" s="418">
        <f>IF($U$986="sníž. přenesená",$N$986,0)</f>
        <v>0</v>
      </c>
      <c r="BI986" s="418">
        <f>IF($U$986="nulová",$N$986,0)</f>
        <v>0</v>
      </c>
      <c r="BJ986" s="360" t="s">
        <v>2426</v>
      </c>
      <c r="BK986" s="418">
        <f>ROUND($L$986*$K$986,2)</f>
        <v>0</v>
      </c>
      <c r="BL986" s="360" t="s">
        <v>2434</v>
      </c>
      <c r="BM986" s="360" t="s">
        <v>581</v>
      </c>
    </row>
    <row r="987" spans="2:47" s="353" customFormat="1" ht="16.5" customHeight="1">
      <c r="B987" s="354"/>
      <c r="F987" s="912" t="s">
        <v>582</v>
      </c>
      <c r="G987" s="873"/>
      <c r="H987" s="873"/>
      <c r="I987" s="873"/>
      <c r="J987" s="873"/>
      <c r="K987" s="873"/>
      <c r="L987" s="873"/>
      <c r="M987" s="873"/>
      <c r="N987" s="873"/>
      <c r="O987" s="873"/>
      <c r="P987" s="873"/>
      <c r="Q987" s="873"/>
      <c r="R987" s="873"/>
      <c r="S987" s="354"/>
      <c r="T987" s="419"/>
      <c r="AA987" s="420"/>
      <c r="AT987" s="353" t="s">
        <v>2437</v>
      </c>
      <c r="AU987" s="353" t="s">
        <v>2336</v>
      </c>
    </row>
    <row r="988" spans="2:51" s="353" customFormat="1" ht="15.75" customHeight="1">
      <c r="B988" s="421"/>
      <c r="E988" s="422"/>
      <c r="F988" s="899" t="s">
        <v>1942</v>
      </c>
      <c r="G988" s="900"/>
      <c r="H988" s="900"/>
      <c r="I988" s="900"/>
      <c r="K988" s="424">
        <v>281896.069</v>
      </c>
      <c r="S988" s="421"/>
      <c r="T988" s="425"/>
      <c r="AA988" s="426"/>
      <c r="AT988" s="422" t="s">
        <v>2439</v>
      </c>
      <c r="AU988" s="422" t="s">
        <v>2336</v>
      </c>
      <c r="AV988" s="422" t="s">
        <v>2336</v>
      </c>
      <c r="AW988" s="422" t="s">
        <v>2371</v>
      </c>
      <c r="AX988" s="422" t="s">
        <v>2426</v>
      </c>
      <c r="AY988" s="422" t="s">
        <v>2428</v>
      </c>
    </row>
    <row r="989" spans="2:65" s="353" customFormat="1" ht="27" customHeight="1">
      <c r="B989" s="354"/>
      <c r="C989" s="409" t="s">
        <v>583</v>
      </c>
      <c r="D989" s="409" t="s">
        <v>2429</v>
      </c>
      <c r="E989" s="410" t="s">
        <v>584</v>
      </c>
      <c r="F989" s="907" t="s">
        <v>585</v>
      </c>
      <c r="G989" s="908"/>
      <c r="H989" s="908"/>
      <c r="I989" s="908"/>
      <c r="J989" s="412" t="s">
        <v>3779</v>
      </c>
      <c r="K989" s="413">
        <v>3097.759</v>
      </c>
      <c r="L989" s="909">
        <v>0</v>
      </c>
      <c r="M989" s="908"/>
      <c r="N989" s="909">
        <f>ROUND($L$989*$K$989,2)</f>
        <v>0</v>
      </c>
      <c r="O989" s="908"/>
      <c r="P989" s="908"/>
      <c r="Q989" s="908"/>
      <c r="R989" s="411" t="s">
        <v>2433</v>
      </c>
      <c r="S989" s="354"/>
      <c r="T989" s="414"/>
      <c r="U989" s="415" t="s">
        <v>2358</v>
      </c>
      <c r="X989" s="416">
        <v>0</v>
      </c>
      <c r="Y989" s="416">
        <f>$X$989*$K$989</f>
        <v>0</v>
      </c>
      <c r="Z989" s="416">
        <v>0</v>
      </c>
      <c r="AA989" s="417">
        <f>$Z$989*$K$989</f>
        <v>0</v>
      </c>
      <c r="AR989" s="360" t="s">
        <v>2434</v>
      </c>
      <c r="AT989" s="360" t="s">
        <v>2429</v>
      </c>
      <c r="AU989" s="360" t="s">
        <v>2336</v>
      </c>
      <c r="AY989" s="353" t="s">
        <v>2428</v>
      </c>
      <c r="BE989" s="418">
        <f>IF($U$989="základní",$N$989,0)</f>
        <v>0</v>
      </c>
      <c r="BF989" s="418">
        <f>IF($U$989="snížená",$N$989,0)</f>
        <v>0</v>
      </c>
      <c r="BG989" s="418">
        <f>IF($U$989="zákl. přenesená",$N$989,0)</f>
        <v>0</v>
      </c>
      <c r="BH989" s="418">
        <f>IF($U$989="sníž. přenesená",$N$989,0)</f>
        <v>0</v>
      </c>
      <c r="BI989" s="418">
        <f>IF($U$989="nulová",$N$989,0)</f>
        <v>0</v>
      </c>
      <c r="BJ989" s="360" t="s">
        <v>2426</v>
      </c>
      <c r="BK989" s="418">
        <f>ROUND($L$989*$K$989,2)</f>
        <v>0</v>
      </c>
      <c r="BL989" s="360" t="s">
        <v>2434</v>
      </c>
      <c r="BM989" s="360" t="s">
        <v>586</v>
      </c>
    </row>
    <row r="990" spans="2:47" s="353" customFormat="1" ht="16.5" customHeight="1">
      <c r="B990" s="354"/>
      <c r="F990" s="912" t="s">
        <v>587</v>
      </c>
      <c r="G990" s="873"/>
      <c r="H990" s="873"/>
      <c r="I990" s="873"/>
      <c r="J990" s="873"/>
      <c r="K990" s="873"/>
      <c r="L990" s="873"/>
      <c r="M990" s="873"/>
      <c r="N990" s="873"/>
      <c r="O990" s="873"/>
      <c r="P990" s="873"/>
      <c r="Q990" s="873"/>
      <c r="R990" s="873"/>
      <c r="S990" s="354"/>
      <c r="T990" s="419"/>
      <c r="AA990" s="420"/>
      <c r="AT990" s="353" t="s">
        <v>2437</v>
      </c>
      <c r="AU990" s="353" t="s">
        <v>2336</v>
      </c>
    </row>
    <row r="991" spans="2:65" s="353" customFormat="1" ht="39" customHeight="1">
      <c r="B991" s="354"/>
      <c r="C991" s="409" t="s">
        <v>588</v>
      </c>
      <c r="D991" s="409" t="s">
        <v>2429</v>
      </c>
      <c r="E991" s="410" t="s">
        <v>589</v>
      </c>
      <c r="F991" s="907" t="s">
        <v>590</v>
      </c>
      <c r="G991" s="908"/>
      <c r="H991" s="908"/>
      <c r="I991" s="908"/>
      <c r="J991" s="412" t="s">
        <v>3779</v>
      </c>
      <c r="K991" s="413">
        <v>1025.96</v>
      </c>
      <c r="L991" s="909">
        <v>0</v>
      </c>
      <c r="M991" s="908"/>
      <c r="N991" s="909">
        <f>ROUND($L$991*$K$991,2)</f>
        <v>0</v>
      </c>
      <c r="O991" s="908"/>
      <c r="P991" s="908"/>
      <c r="Q991" s="908"/>
      <c r="R991" s="411" t="s">
        <v>2433</v>
      </c>
      <c r="S991" s="354"/>
      <c r="T991" s="414"/>
      <c r="U991" s="415" t="s">
        <v>2358</v>
      </c>
      <c r="X991" s="416">
        <v>0.00013</v>
      </c>
      <c r="Y991" s="416">
        <f>$X$991*$K$991</f>
        <v>0.1333748</v>
      </c>
      <c r="Z991" s="416">
        <v>0</v>
      </c>
      <c r="AA991" s="417">
        <f>$Z$991*$K$991</f>
        <v>0</v>
      </c>
      <c r="AR991" s="360" t="s">
        <v>2434</v>
      </c>
      <c r="AT991" s="360" t="s">
        <v>2429</v>
      </c>
      <c r="AU991" s="360" t="s">
        <v>2336</v>
      </c>
      <c r="AY991" s="353" t="s">
        <v>2428</v>
      </c>
      <c r="BE991" s="418">
        <f>IF($U$991="základní",$N$991,0)</f>
        <v>0</v>
      </c>
      <c r="BF991" s="418">
        <f>IF($U$991="snížená",$N$991,0)</f>
        <v>0</v>
      </c>
      <c r="BG991" s="418">
        <f>IF($U$991="zákl. přenesená",$N$991,0)</f>
        <v>0</v>
      </c>
      <c r="BH991" s="418">
        <f>IF($U$991="sníž. přenesená",$N$991,0)</f>
        <v>0</v>
      </c>
      <c r="BI991" s="418">
        <f>IF($U$991="nulová",$N$991,0)</f>
        <v>0</v>
      </c>
      <c r="BJ991" s="360" t="s">
        <v>2426</v>
      </c>
      <c r="BK991" s="418">
        <f>ROUND($L$991*$K$991,2)</f>
        <v>0</v>
      </c>
      <c r="BL991" s="360" t="s">
        <v>2434</v>
      </c>
      <c r="BM991" s="360" t="s">
        <v>591</v>
      </c>
    </row>
    <row r="992" spans="2:47" s="353" customFormat="1" ht="16.5" customHeight="1">
      <c r="B992" s="354"/>
      <c r="F992" s="912" t="s">
        <v>2002</v>
      </c>
      <c r="G992" s="873"/>
      <c r="H992" s="873"/>
      <c r="I992" s="873"/>
      <c r="J992" s="873"/>
      <c r="K992" s="873"/>
      <c r="L992" s="873"/>
      <c r="M992" s="873"/>
      <c r="N992" s="873"/>
      <c r="O992" s="873"/>
      <c r="P992" s="873"/>
      <c r="Q992" s="873"/>
      <c r="R992" s="873"/>
      <c r="S992" s="354"/>
      <c r="T992" s="419"/>
      <c r="AA992" s="420"/>
      <c r="AT992" s="353" t="s">
        <v>2437</v>
      </c>
      <c r="AU992" s="353" t="s">
        <v>2336</v>
      </c>
    </row>
    <row r="993" spans="2:51" s="353" customFormat="1" ht="15.75" customHeight="1">
      <c r="B993" s="421"/>
      <c r="E993" s="422"/>
      <c r="F993" s="899" t="s">
        <v>2003</v>
      </c>
      <c r="G993" s="900"/>
      <c r="H993" s="900"/>
      <c r="I993" s="900"/>
      <c r="K993" s="424">
        <v>27.72</v>
      </c>
      <c r="S993" s="421"/>
      <c r="T993" s="425"/>
      <c r="AA993" s="426"/>
      <c r="AT993" s="422" t="s">
        <v>2439</v>
      </c>
      <c r="AU993" s="422" t="s">
        <v>2336</v>
      </c>
      <c r="AV993" s="422" t="s">
        <v>2336</v>
      </c>
      <c r="AW993" s="422" t="s">
        <v>2371</v>
      </c>
      <c r="AX993" s="422" t="s">
        <v>2427</v>
      </c>
      <c r="AY993" s="422" t="s">
        <v>2428</v>
      </c>
    </row>
    <row r="994" spans="2:51" s="353" customFormat="1" ht="15.75" customHeight="1">
      <c r="B994" s="421"/>
      <c r="E994" s="422"/>
      <c r="F994" s="899" t="s">
        <v>2004</v>
      </c>
      <c r="G994" s="900"/>
      <c r="H994" s="900"/>
      <c r="I994" s="900"/>
      <c r="K994" s="424">
        <v>21.98</v>
      </c>
      <c r="S994" s="421"/>
      <c r="T994" s="425"/>
      <c r="AA994" s="426"/>
      <c r="AT994" s="422" t="s">
        <v>2439</v>
      </c>
      <c r="AU994" s="422" t="s">
        <v>2336</v>
      </c>
      <c r="AV994" s="422" t="s">
        <v>2336</v>
      </c>
      <c r="AW994" s="422" t="s">
        <v>2371</v>
      </c>
      <c r="AX994" s="422" t="s">
        <v>2427</v>
      </c>
      <c r="AY994" s="422" t="s">
        <v>2428</v>
      </c>
    </row>
    <row r="995" spans="2:51" s="353" customFormat="1" ht="15.75" customHeight="1">
      <c r="B995" s="421"/>
      <c r="E995" s="422"/>
      <c r="F995" s="899" t="s">
        <v>2005</v>
      </c>
      <c r="G995" s="900"/>
      <c r="H995" s="900"/>
      <c r="I995" s="900"/>
      <c r="K995" s="424">
        <v>13.92</v>
      </c>
      <c r="S995" s="421"/>
      <c r="T995" s="425"/>
      <c r="AA995" s="426"/>
      <c r="AT995" s="422" t="s">
        <v>2439</v>
      </c>
      <c r="AU995" s="422" t="s">
        <v>2336</v>
      </c>
      <c r="AV995" s="422" t="s">
        <v>2336</v>
      </c>
      <c r="AW995" s="422" t="s">
        <v>2371</v>
      </c>
      <c r="AX995" s="422" t="s">
        <v>2427</v>
      </c>
      <c r="AY995" s="422" t="s">
        <v>2428</v>
      </c>
    </row>
    <row r="996" spans="2:51" s="353" customFormat="1" ht="15.75" customHeight="1">
      <c r="B996" s="421"/>
      <c r="E996" s="422"/>
      <c r="F996" s="899" t="s">
        <v>2006</v>
      </c>
      <c r="G996" s="900"/>
      <c r="H996" s="900"/>
      <c r="I996" s="900"/>
      <c r="K996" s="424">
        <v>60.6</v>
      </c>
      <c r="S996" s="421"/>
      <c r="T996" s="425"/>
      <c r="AA996" s="426"/>
      <c r="AT996" s="422" t="s">
        <v>2439</v>
      </c>
      <c r="AU996" s="422" t="s">
        <v>2336</v>
      </c>
      <c r="AV996" s="422" t="s">
        <v>2336</v>
      </c>
      <c r="AW996" s="422" t="s">
        <v>2371</v>
      </c>
      <c r="AX996" s="422" t="s">
        <v>2427</v>
      </c>
      <c r="AY996" s="422" t="s">
        <v>2428</v>
      </c>
    </row>
    <row r="997" spans="2:51" s="353" customFormat="1" ht="15.75" customHeight="1">
      <c r="B997" s="421"/>
      <c r="E997" s="422"/>
      <c r="F997" s="899" t="s">
        <v>2007</v>
      </c>
      <c r="G997" s="900"/>
      <c r="H997" s="900"/>
      <c r="I997" s="900"/>
      <c r="K997" s="424">
        <v>61.82</v>
      </c>
      <c r="S997" s="421"/>
      <c r="T997" s="425"/>
      <c r="AA997" s="426"/>
      <c r="AT997" s="422" t="s">
        <v>2439</v>
      </c>
      <c r="AU997" s="422" t="s">
        <v>2336</v>
      </c>
      <c r="AV997" s="422" t="s">
        <v>2336</v>
      </c>
      <c r="AW997" s="422" t="s">
        <v>2371</v>
      </c>
      <c r="AX997" s="422" t="s">
        <v>2427</v>
      </c>
      <c r="AY997" s="422" t="s">
        <v>2428</v>
      </c>
    </row>
    <row r="998" spans="2:51" s="353" customFormat="1" ht="15.75" customHeight="1">
      <c r="B998" s="421"/>
      <c r="E998" s="422"/>
      <c r="F998" s="899" t="s">
        <v>2008</v>
      </c>
      <c r="G998" s="900"/>
      <c r="H998" s="900"/>
      <c r="I998" s="900"/>
      <c r="K998" s="424">
        <v>27.32</v>
      </c>
      <c r="S998" s="421"/>
      <c r="T998" s="425"/>
      <c r="AA998" s="426"/>
      <c r="AT998" s="422" t="s">
        <v>2439</v>
      </c>
      <c r="AU998" s="422" t="s">
        <v>2336</v>
      </c>
      <c r="AV998" s="422" t="s">
        <v>2336</v>
      </c>
      <c r="AW998" s="422" t="s">
        <v>2371</v>
      </c>
      <c r="AX998" s="422" t="s">
        <v>2427</v>
      </c>
      <c r="AY998" s="422" t="s">
        <v>2428</v>
      </c>
    </row>
    <row r="999" spans="2:51" s="353" customFormat="1" ht="15.75" customHeight="1">
      <c r="B999" s="421"/>
      <c r="E999" s="422"/>
      <c r="F999" s="899" t="s">
        <v>2009</v>
      </c>
      <c r="G999" s="900"/>
      <c r="H999" s="900"/>
      <c r="I999" s="900"/>
      <c r="K999" s="424">
        <v>19.67</v>
      </c>
      <c r="S999" s="421"/>
      <c r="T999" s="425"/>
      <c r="AA999" s="426"/>
      <c r="AT999" s="422" t="s">
        <v>2439</v>
      </c>
      <c r="AU999" s="422" t="s">
        <v>2336</v>
      </c>
      <c r="AV999" s="422" t="s">
        <v>2336</v>
      </c>
      <c r="AW999" s="422" t="s">
        <v>2371</v>
      </c>
      <c r="AX999" s="422" t="s">
        <v>2427</v>
      </c>
      <c r="AY999" s="422" t="s">
        <v>2428</v>
      </c>
    </row>
    <row r="1000" spans="2:51" s="353" customFormat="1" ht="15.75" customHeight="1">
      <c r="B1000" s="421"/>
      <c r="E1000" s="422"/>
      <c r="F1000" s="899" t="s">
        <v>2010</v>
      </c>
      <c r="G1000" s="900"/>
      <c r="H1000" s="900"/>
      <c r="I1000" s="900"/>
      <c r="K1000" s="424">
        <v>18.2</v>
      </c>
      <c r="S1000" s="421"/>
      <c r="T1000" s="425"/>
      <c r="AA1000" s="426"/>
      <c r="AT1000" s="422" t="s">
        <v>2439</v>
      </c>
      <c r="AU1000" s="422" t="s">
        <v>2336</v>
      </c>
      <c r="AV1000" s="422" t="s">
        <v>2336</v>
      </c>
      <c r="AW1000" s="422" t="s">
        <v>2371</v>
      </c>
      <c r="AX1000" s="422" t="s">
        <v>2427</v>
      </c>
      <c r="AY1000" s="422" t="s">
        <v>2428</v>
      </c>
    </row>
    <row r="1001" spans="2:51" s="353" customFormat="1" ht="15.75" customHeight="1">
      <c r="B1001" s="421"/>
      <c r="E1001" s="422"/>
      <c r="F1001" s="899" t="s">
        <v>2011</v>
      </c>
      <c r="G1001" s="900"/>
      <c r="H1001" s="900"/>
      <c r="I1001" s="900"/>
      <c r="K1001" s="424">
        <v>13.91</v>
      </c>
      <c r="S1001" s="421"/>
      <c r="T1001" s="425"/>
      <c r="AA1001" s="426"/>
      <c r="AT1001" s="422" t="s">
        <v>2439</v>
      </c>
      <c r="AU1001" s="422" t="s">
        <v>2336</v>
      </c>
      <c r="AV1001" s="422" t="s">
        <v>2336</v>
      </c>
      <c r="AW1001" s="422" t="s">
        <v>2371</v>
      </c>
      <c r="AX1001" s="422" t="s">
        <v>2427</v>
      </c>
      <c r="AY1001" s="422" t="s">
        <v>2428</v>
      </c>
    </row>
    <row r="1002" spans="2:51" s="353" customFormat="1" ht="15.75" customHeight="1">
      <c r="B1002" s="421"/>
      <c r="E1002" s="422"/>
      <c r="F1002" s="899" t="s">
        <v>2012</v>
      </c>
      <c r="G1002" s="900"/>
      <c r="H1002" s="900"/>
      <c r="I1002" s="900"/>
      <c r="K1002" s="424">
        <v>62.48</v>
      </c>
      <c r="S1002" s="421"/>
      <c r="T1002" s="425"/>
      <c r="AA1002" s="426"/>
      <c r="AT1002" s="422" t="s">
        <v>2439</v>
      </c>
      <c r="AU1002" s="422" t="s">
        <v>2336</v>
      </c>
      <c r="AV1002" s="422" t="s">
        <v>2336</v>
      </c>
      <c r="AW1002" s="422" t="s">
        <v>2371</v>
      </c>
      <c r="AX1002" s="422" t="s">
        <v>2427</v>
      </c>
      <c r="AY1002" s="422" t="s">
        <v>2428</v>
      </c>
    </row>
    <row r="1003" spans="2:51" s="353" customFormat="1" ht="15.75" customHeight="1">
      <c r="B1003" s="421"/>
      <c r="E1003" s="422"/>
      <c r="F1003" s="899" t="s">
        <v>2013</v>
      </c>
      <c r="G1003" s="900"/>
      <c r="H1003" s="900"/>
      <c r="I1003" s="900"/>
      <c r="K1003" s="424">
        <v>27.45</v>
      </c>
      <c r="S1003" s="421"/>
      <c r="T1003" s="425"/>
      <c r="AA1003" s="426"/>
      <c r="AT1003" s="422" t="s">
        <v>2439</v>
      </c>
      <c r="AU1003" s="422" t="s">
        <v>2336</v>
      </c>
      <c r="AV1003" s="422" t="s">
        <v>2336</v>
      </c>
      <c r="AW1003" s="422" t="s">
        <v>2371</v>
      </c>
      <c r="AX1003" s="422" t="s">
        <v>2427</v>
      </c>
      <c r="AY1003" s="422" t="s">
        <v>2428</v>
      </c>
    </row>
    <row r="1004" spans="2:51" s="353" customFormat="1" ht="15.75" customHeight="1">
      <c r="B1004" s="421"/>
      <c r="E1004" s="422"/>
      <c r="F1004" s="899" t="s">
        <v>2014</v>
      </c>
      <c r="G1004" s="900"/>
      <c r="H1004" s="900"/>
      <c r="I1004" s="900"/>
      <c r="K1004" s="424">
        <v>19.7</v>
      </c>
      <c r="S1004" s="421"/>
      <c r="T1004" s="425"/>
      <c r="AA1004" s="426"/>
      <c r="AT1004" s="422" t="s">
        <v>2439</v>
      </c>
      <c r="AU1004" s="422" t="s">
        <v>2336</v>
      </c>
      <c r="AV1004" s="422" t="s">
        <v>2336</v>
      </c>
      <c r="AW1004" s="422" t="s">
        <v>2371</v>
      </c>
      <c r="AX1004" s="422" t="s">
        <v>2427</v>
      </c>
      <c r="AY1004" s="422" t="s">
        <v>2428</v>
      </c>
    </row>
    <row r="1005" spans="2:51" s="353" customFormat="1" ht="15.75" customHeight="1">
      <c r="B1005" s="421"/>
      <c r="E1005" s="422"/>
      <c r="F1005" s="899" t="s">
        <v>2015</v>
      </c>
      <c r="G1005" s="900"/>
      <c r="H1005" s="900"/>
      <c r="I1005" s="900"/>
      <c r="K1005" s="424">
        <v>26.34</v>
      </c>
      <c r="S1005" s="421"/>
      <c r="T1005" s="425"/>
      <c r="AA1005" s="426"/>
      <c r="AT1005" s="422" t="s">
        <v>2439</v>
      </c>
      <c r="AU1005" s="422" t="s">
        <v>2336</v>
      </c>
      <c r="AV1005" s="422" t="s">
        <v>2336</v>
      </c>
      <c r="AW1005" s="422" t="s">
        <v>2371</v>
      </c>
      <c r="AX1005" s="422" t="s">
        <v>2427</v>
      </c>
      <c r="AY1005" s="422" t="s">
        <v>2428</v>
      </c>
    </row>
    <row r="1006" spans="2:51" s="353" customFormat="1" ht="15.75" customHeight="1">
      <c r="B1006" s="421"/>
      <c r="E1006" s="422"/>
      <c r="F1006" s="899" t="s">
        <v>2016</v>
      </c>
      <c r="G1006" s="900"/>
      <c r="H1006" s="900"/>
      <c r="I1006" s="900"/>
      <c r="K1006" s="424">
        <v>20.02</v>
      </c>
      <c r="S1006" s="421"/>
      <c r="T1006" s="425"/>
      <c r="AA1006" s="426"/>
      <c r="AT1006" s="422" t="s">
        <v>2439</v>
      </c>
      <c r="AU1006" s="422" t="s">
        <v>2336</v>
      </c>
      <c r="AV1006" s="422" t="s">
        <v>2336</v>
      </c>
      <c r="AW1006" s="422" t="s">
        <v>2371</v>
      </c>
      <c r="AX1006" s="422" t="s">
        <v>2427</v>
      </c>
      <c r="AY1006" s="422" t="s">
        <v>2428</v>
      </c>
    </row>
    <row r="1007" spans="2:51" s="353" customFormat="1" ht="15.75" customHeight="1">
      <c r="B1007" s="421"/>
      <c r="E1007" s="422"/>
      <c r="F1007" s="899" t="s">
        <v>2017</v>
      </c>
      <c r="G1007" s="900"/>
      <c r="H1007" s="900"/>
      <c r="I1007" s="900"/>
      <c r="K1007" s="424">
        <v>13.14</v>
      </c>
      <c r="S1007" s="421"/>
      <c r="T1007" s="425"/>
      <c r="AA1007" s="426"/>
      <c r="AT1007" s="422" t="s">
        <v>2439</v>
      </c>
      <c r="AU1007" s="422" t="s">
        <v>2336</v>
      </c>
      <c r="AV1007" s="422" t="s">
        <v>2336</v>
      </c>
      <c r="AW1007" s="422" t="s">
        <v>2371</v>
      </c>
      <c r="AX1007" s="422" t="s">
        <v>2427</v>
      </c>
      <c r="AY1007" s="422" t="s">
        <v>2428</v>
      </c>
    </row>
    <row r="1008" spans="2:51" s="353" customFormat="1" ht="15.75" customHeight="1">
      <c r="B1008" s="421"/>
      <c r="E1008" s="422"/>
      <c r="F1008" s="899" t="s">
        <v>2018</v>
      </c>
      <c r="G1008" s="900"/>
      <c r="H1008" s="900"/>
      <c r="I1008" s="900"/>
      <c r="K1008" s="424">
        <v>12.79</v>
      </c>
      <c r="S1008" s="421"/>
      <c r="T1008" s="425"/>
      <c r="AA1008" s="426"/>
      <c r="AT1008" s="422" t="s">
        <v>2439</v>
      </c>
      <c r="AU1008" s="422" t="s">
        <v>2336</v>
      </c>
      <c r="AV1008" s="422" t="s">
        <v>2336</v>
      </c>
      <c r="AW1008" s="422" t="s">
        <v>2371</v>
      </c>
      <c r="AX1008" s="422" t="s">
        <v>2427</v>
      </c>
      <c r="AY1008" s="422" t="s">
        <v>2428</v>
      </c>
    </row>
    <row r="1009" spans="2:51" s="353" customFormat="1" ht="15.75" customHeight="1">
      <c r="B1009" s="421"/>
      <c r="E1009" s="422"/>
      <c r="F1009" s="899" t="s">
        <v>2019</v>
      </c>
      <c r="G1009" s="900"/>
      <c r="H1009" s="900"/>
      <c r="I1009" s="900"/>
      <c r="K1009" s="424">
        <v>25.46</v>
      </c>
      <c r="S1009" s="421"/>
      <c r="T1009" s="425"/>
      <c r="AA1009" s="426"/>
      <c r="AT1009" s="422" t="s">
        <v>2439</v>
      </c>
      <c r="AU1009" s="422" t="s">
        <v>2336</v>
      </c>
      <c r="AV1009" s="422" t="s">
        <v>2336</v>
      </c>
      <c r="AW1009" s="422" t="s">
        <v>2371</v>
      </c>
      <c r="AX1009" s="422" t="s">
        <v>2427</v>
      </c>
      <c r="AY1009" s="422" t="s">
        <v>2428</v>
      </c>
    </row>
    <row r="1010" spans="2:51" s="353" customFormat="1" ht="15.75" customHeight="1">
      <c r="B1010" s="421"/>
      <c r="E1010" s="422"/>
      <c r="F1010" s="899" t="s">
        <v>2020</v>
      </c>
      <c r="G1010" s="900"/>
      <c r="H1010" s="900"/>
      <c r="I1010" s="900"/>
      <c r="K1010" s="424">
        <v>12.91</v>
      </c>
      <c r="S1010" s="421"/>
      <c r="T1010" s="425"/>
      <c r="AA1010" s="426"/>
      <c r="AT1010" s="422" t="s">
        <v>2439</v>
      </c>
      <c r="AU1010" s="422" t="s">
        <v>2336</v>
      </c>
      <c r="AV1010" s="422" t="s">
        <v>2336</v>
      </c>
      <c r="AW1010" s="422" t="s">
        <v>2371</v>
      </c>
      <c r="AX1010" s="422" t="s">
        <v>2427</v>
      </c>
      <c r="AY1010" s="422" t="s">
        <v>2428</v>
      </c>
    </row>
    <row r="1011" spans="2:51" s="353" customFormat="1" ht="15.75" customHeight="1">
      <c r="B1011" s="421"/>
      <c r="E1011" s="422"/>
      <c r="F1011" s="899" t="s">
        <v>2021</v>
      </c>
      <c r="G1011" s="900"/>
      <c r="H1011" s="900"/>
      <c r="I1011" s="900"/>
      <c r="K1011" s="424">
        <v>27.55</v>
      </c>
      <c r="S1011" s="421"/>
      <c r="T1011" s="425"/>
      <c r="AA1011" s="426"/>
      <c r="AT1011" s="422" t="s">
        <v>2439</v>
      </c>
      <c r="AU1011" s="422" t="s">
        <v>2336</v>
      </c>
      <c r="AV1011" s="422" t="s">
        <v>2336</v>
      </c>
      <c r="AW1011" s="422" t="s">
        <v>2371</v>
      </c>
      <c r="AX1011" s="422" t="s">
        <v>2427</v>
      </c>
      <c r="AY1011" s="422" t="s">
        <v>2428</v>
      </c>
    </row>
    <row r="1012" spans="2:51" s="353" customFormat="1" ht="15.75" customHeight="1">
      <c r="B1012" s="421"/>
      <c r="E1012" s="422"/>
      <c r="F1012" s="899" t="s">
        <v>2022</v>
      </c>
      <c r="G1012" s="900"/>
      <c r="H1012" s="900"/>
      <c r="I1012" s="900"/>
      <c r="K1012" s="424">
        <v>512.98</v>
      </c>
      <c r="S1012" s="421"/>
      <c r="T1012" s="425"/>
      <c r="AA1012" s="426"/>
      <c r="AT1012" s="422" t="s">
        <v>2439</v>
      </c>
      <c r="AU1012" s="422" t="s">
        <v>2336</v>
      </c>
      <c r="AV1012" s="422" t="s">
        <v>2336</v>
      </c>
      <c r="AW1012" s="422" t="s">
        <v>2371</v>
      </c>
      <c r="AX1012" s="422" t="s">
        <v>2427</v>
      </c>
      <c r="AY1012" s="422" t="s">
        <v>2428</v>
      </c>
    </row>
    <row r="1013" spans="2:51" s="353" customFormat="1" ht="15.75" customHeight="1">
      <c r="B1013" s="432"/>
      <c r="E1013" s="433"/>
      <c r="F1013" s="901" t="s">
        <v>2450</v>
      </c>
      <c r="G1013" s="902"/>
      <c r="H1013" s="902"/>
      <c r="I1013" s="902"/>
      <c r="K1013" s="434">
        <v>1025.96</v>
      </c>
      <c r="S1013" s="432"/>
      <c r="T1013" s="435"/>
      <c r="AA1013" s="436"/>
      <c r="AT1013" s="433" t="s">
        <v>2439</v>
      </c>
      <c r="AU1013" s="433" t="s">
        <v>2336</v>
      </c>
      <c r="AV1013" s="433" t="s">
        <v>2434</v>
      </c>
      <c r="AW1013" s="433" t="s">
        <v>2371</v>
      </c>
      <c r="AX1013" s="433" t="s">
        <v>2426</v>
      </c>
      <c r="AY1013" s="433" t="s">
        <v>2428</v>
      </c>
    </row>
    <row r="1014" spans="2:65" s="353" customFormat="1" ht="27" customHeight="1">
      <c r="B1014" s="354"/>
      <c r="C1014" s="409" t="s">
        <v>2023</v>
      </c>
      <c r="D1014" s="409" t="s">
        <v>2429</v>
      </c>
      <c r="E1014" s="410" t="s">
        <v>2024</v>
      </c>
      <c r="F1014" s="907" t="s">
        <v>2025</v>
      </c>
      <c r="G1014" s="908"/>
      <c r="H1014" s="908"/>
      <c r="I1014" s="908"/>
      <c r="J1014" s="412" t="s">
        <v>3779</v>
      </c>
      <c r="K1014" s="413">
        <v>1025.96</v>
      </c>
      <c r="L1014" s="909">
        <v>0</v>
      </c>
      <c r="M1014" s="908"/>
      <c r="N1014" s="909">
        <f>ROUND($L$1014*$K$1014,2)</f>
        <v>0</v>
      </c>
      <c r="O1014" s="908"/>
      <c r="P1014" s="908"/>
      <c r="Q1014" s="908"/>
      <c r="R1014" s="411" t="s">
        <v>2433</v>
      </c>
      <c r="S1014" s="354"/>
      <c r="T1014" s="414"/>
      <c r="U1014" s="415" t="s">
        <v>2358</v>
      </c>
      <c r="X1014" s="416">
        <v>4E-05</v>
      </c>
      <c r="Y1014" s="416">
        <f>$X$1014*$K$1014</f>
        <v>0.0410384</v>
      </c>
      <c r="Z1014" s="416">
        <v>0</v>
      </c>
      <c r="AA1014" s="417">
        <f>$Z$1014*$K$1014</f>
        <v>0</v>
      </c>
      <c r="AR1014" s="360" t="s">
        <v>2434</v>
      </c>
      <c r="AT1014" s="360" t="s">
        <v>2429</v>
      </c>
      <c r="AU1014" s="360" t="s">
        <v>2336</v>
      </c>
      <c r="AY1014" s="353" t="s">
        <v>2428</v>
      </c>
      <c r="BE1014" s="418">
        <f>IF($U$1014="základní",$N$1014,0)</f>
        <v>0</v>
      </c>
      <c r="BF1014" s="418">
        <f>IF($U$1014="snížená",$N$1014,0)</f>
        <v>0</v>
      </c>
      <c r="BG1014" s="418">
        <f>IF($U$1014="zákl. přenesená",$N$1014,0)</f>
        <v>0</v>
      </c>
      <c r="BH1014" s="418">
        <f>IF($U$1014="sníž. přenesená",$N$1014,0)</f>
        <v>0</v>
      </c>
      <c r="BI1014" s="418">
        <f>IF($U$1014="nulová",$N$1014,0)</f>
        <v>0</v>
      </c>
      <c r="BJ1014" s="360" t="s">
        <v>2426</v>
      </c>
      <c r="BK1014" s="418">
        <f>ROUND($L$1014*$K$1014,2)</f>
        <v>0</v>
      </c>
      <c r="BL1014" s="360" t="s">
        <v>2434</v>
      </c>
      <c r="BM1014" s="360" t="s">
        <v>2026</v>
      </c>
    </row>
    <row r="1015" spans="2:47" s="353" customFormat="1" ht="38.25" customHeight="1">
      <c r="B1015" s="354"/>
      <c r="F1015" s="912" t="s">
        <v>2027</v>
      </c>
      <c r="G1015" s="873"/>
      <c r="H1015" s="873"/>
      <c r="I1015" s="873"/>
      <c r="J1015" s="873"/>
      <c r="K1015" s="873"/>
      <c r="L1015" s="873"/>
      <c r="M1015" s="873"/>
      <c r="N1015" s="873"/>
      <c r="O1015" s="873"/>
      <c r="P1015" s="873"/>
      <c r="Q1015" s="873"/>
      <c r="R1015" s="873"/>
      <c r="S1015" s="354"/>
      <c r="T1015" s="419"/>
      <c r="AA1015" s="420"/>
      <c r="AT1015" s="353" t="s">
        <v>2437</v>
      </c>
      <c r="AU1015" s="353" t="s">
        <v>2336</v>
      </c>
    </row>
    <row r="1016" spans="2:65" s="353" customFormat="1" ht="15.75" customHeight="1">
      <c r="B1016" s="354"/>
      <c r="C1016" s="409" t="s">
        <v>2028</v>
      </c>
      <c r="D1016" s="409" t="s">
        <v>2429</v>
      </c>
      <c r="E1016" s="410" t="s">
        <v>2029</v>
      </c>
      <c r="F1016" s="907" t="s">
        <v>2030</v>
      </c>
      <c r="G1016" s="908"/>
      <c r="H1016" s="908"/>
      <c r="I1016" s="908"/>
      <c r="J1016" s="412" t="s">
        <v>3779</v>
      </c>
      <c r="K1016" s="413">
        <v>3077.88</v>
      </c>
      <c r="L1016" s="909">
        <v>0</v>
      </c>
      <c r="M1016" s="908"/>
      <c r="N1016" s="909">
        <f>ROUND($L$1016*$K$1016,2)</f>
        <v>0</v>
      </c>
      <c r="O1016" s="908"/>
      <c r="P1016" s="908"/>
      <c r="Q1016" s="908"/>
      <c r="R1016" s="411"/>
      <c r="S1016" s="354"/>
      <c r="T1016" s="414"/>
      <c r="U1016" s="415" t="s">
        <v>2358</v>
      </c>
      <c r="X1016" s="416">
        <v>0</v>
      </c>
      <c r="Y1016" s="416">
        <f>$X$1016*$K$1016</f>
        <v>0</v>
      </c>
      <c r="Z1016" s="416">
        <v>0</v>
      </c>
      <c r="AA1016" s="417">
        <f>$Z$1016*$K$1016</f>
        <v>0</v>
      </c>
      <c r="AR1016" s="360" t="s">
        <v>2434</v>
      </c>
      <c r="AT1016" s="360" t="s">
        <v>2429</v>
      </c>
      <c r="AU1016" s="360" t="s">
        <v>2336</v>
      </c>
      <c r="AY1016" s="353" t="s">
        <v>2428</v>
      </c>
      <c r="BE1016" s="418">
        <f>IF($U$1016="základní",$N$1016,0)</f>
        <v>0</v>
      </c>
      <c r="BF1016" s="418">
        <f>IF($U$1016="snížená",$N$1016,0)</f>
        <v>0</v>
      </c>
      <c r="BG1016" s="418">
        <f>IF($U$1016="zákl. přenesená",$N$1016,0)</f>
        <v>0</v>
      </c>
      <c r="BH1016" s="418">
        <f>IF($U$1016="sníž. přenesená",$N$1016,0)</f>
        <v>0</v>
      </c>
      <c r="BI1016" s="418">
        <f>IF($U$1016="nulová",$N$1016,0)</f>
        <v>0</v>
      </c>
      <c r="BJ1016" s="360" t="s">
        <v>2426</v>
      </c>
      <c r="BK1016" s="418">
        <f>ROUND($L$1016*$K$1016,2)</f>
        <v>0</v>
      </c>
      <c r="BL1016" s="360" t="s">
        <v>2434</v>
      </c>
      <c r="BM1016" s="360" t="s">
        <v>2031</v>
      </c>
    </row>
    <row r="1017" spans="2:47" s="353" customFormat="1" ht="17.25" customHeight="1">
      <c r="B1017" s="354"/>
      <c r="F1017" s="912" t="s">
        <v>2030</v>
      </c>
      <c r="G1017" s="873"/>
      <c r="H1017" s="873"/>
      <c r="I1017" s="873"/>
      <c r="J1017" s="873"/>
      <c r="K1017" s="873"/>
      <c r="L1017" s="873"/>
      <c r="M1017" s="873"/>
      <c r="N1017" s="873"/>
      <c r="O1017" s="873"/>
      <c r="P1017" s="873"/>
      <c r="Q1017" s="873"/>
      <c r="R1017" s="873"/>
      <c r="S1017" s="354"/>
      <c r="T1017" s="419"/>
      <c r="AA1017" s="420"/>
      <c r="AT1017" s="353" t="s">
        <v>2437</v>
      </c>
      <c r="AU1017" s="353" t="s">
        <v>2336</v>
      </c>
    </row>
    <row r="1018" spans="2:51" s="353" customFormat="1" ht="15.75" customHeight="1">
      <c r="B1018" s="421"/>
      <c r="E1018" s="422"/>
      <c r="F1018" s="899" t="s">
        <v>2032</v>
      </c>
      <c r="G1018" s="900"/>
      <c r="H1018" s="900"/>
      <c r="I1018" s="900"/>
      <c r="K1018" s="424">
        <v>3077.88</v>
      </c>
      <c r="S1018" s="421"/>
      <c r="T1018" s="425"/>
      <c r="AA1018" s="426"/>
      <c r="AT1018" s="422" t="s">
        <v>2439</v>
      </c>
      <c r="AU1018" s="422" t="s">
        <v>2336</v>
      </c>
      <c r="AV1018" s="422" t="s">
        <v>2336</v>
      </c>
      <c r="AW1018" s="422" t="s">
        <v>2371</v>
      </c>
      <c r="AX1018" s="422" t="s">
        <v>2426</v>
      </c>
      <c r="AY1018" s="422" t="s">
        <v>2428</v>
      </c>
    </row>
    <row r="1019" spans="2:65" s="353" customFormat="1" ht="15.75" customHeight="1">
      <c r="B1019" s="354"/>
      <c r="C1019" s="409" t="s">
        <v>2033</v>
      </c>
      <c r="D1019" s="409" t="s">
        <v>2429</v>
      </c>
      <c r="E1019" s="410" t="s">
        <v>2034</v>
      </c>
      <c r="F1019" s="907" t="s">
        <v>2035</v>
      </c>
      <c r="G1019" s="908"/>
      <c r="H1019" s="908"/>
      <c r="I1019" s="908"/>
      <c r="J1019" s="412" t="s">
        <v>2770</v>
      </c>
      <c r="K1019" s="413">
        <v>18</v>
      </c>
      <c r="L1019" s="909">
        <v>0</v>
      </c>
      <c r="M1019" s="908"/>
      <c r="N1019" s="909">
        <f>ROUND($L$1019*$K$1019,2)</f>
        <v>0</v>
      </c>
      <c r="O1019" s="908"/>
      <c r="P1019" s="908"/>
      <c r="Q1019" s="908"/>
      <c r="R1019" s="411"/>
      <c r="S1019" s="354"/>
      <c r="T1019" s="414"/>
      <c r="U1019" s="415" t="s">
        <v>2358</v>
      </c>
      <c r="X1019" s="416">
        <v>0</v>
      </c>
      <c r="Y1019" s="416">
        <f>$X$1019*$K$1019</f>
        <v>0</v>
      </c>
      <c r="Z1019" s="416">
        <v>0</v>
      </c>
      <c r="AA1019" s="417">
        <f>$Z$1019*$K$1019</f>
        <v>0</v>
      </c>
      <c r="AR1019" s="360" t="s">
        <v>2434</v>
      </c>
      <c r="AT1019" s="360" t="s">
        <v>2429</v>
      </c>
      <c r="AU1019" s="360" t="s">
        <v>2336</v>
      </c>
      <c r="AY1019" s="353" t="s">
        <v>2428</v>
      </c>
      <c r="BE1019" s="418">
        <f>IF($U$1019="základní",$N$1019,0)</f>
        <v>0</v>
      </c>
      <c r="BF1019" s="418">
        <f>IF($U$1019="snížená",$N$1019,0)</f>
        <v>0</v>
      </c>
      <c r="BG1019" s="418">
        <f>IF($U$1019="zákl. přenesená",$N$1019,0)</f>
        <v>0</v>
      </c>
      <c r="BH1019" s="418">
        <f>IF($U$1019="sníž. přenesená",$N$1019,0)</f>
        <v>0</v>
      </c>
      <c r="BI1019" s="418">
        <f>IF($U$1019="nulová",$N$1019,0)</f>
        <v>0</v>
      </c>
      <c r="BJ1019" s="360" t="s">
        <v>2426</v>
      </c>
      <c r="BK1019" s="418">
        <f>ROUND($L$1019*$K$1019,2)</f>
        <v>0</v>
      </c>
      <c r="BL1019" s="360" t="s">
        <v>2434</v>
      </c>
      <c r="BM1019" s="360" t="s">
        <v>2036</v>
      </c>
    </row>
    <row r="1020" spans="2:47" s="353" customFormat="1" ht="15.75" customHeight="1">
      <c r="B1020" s="354"/>
      <c r="F1020" s="912" t="s">
        <v>2035</v>
      </c>
      <c r="G1020" s="873"/>
      <c r="H1020" s="873"/>
      <c r="I1020" s="873"/>
      <c r="J1020" s="873"/>
      <c r="K1020" s="873"/>
      <c r="L1020" s="873"/>
      <c r="M1020" s="873"/>
      <c r="N1020" s="873"/>
      <c r="O1020" s="873"/>
      <c r="P1020" s="873"/>
      <c r="Q1020" s="873"/>
      <c r="R1020" s="873"/>
      <c r="S1020" s="354"/>
      <c r="T1020" s="419"/>
      <c r="AA1020" s="420"/>
      <c r="AT1020" s="353" t="s">
        <v>2437</v>
      </c>
      <c r="AU1020" s="353" t="s">
        <v>2336</v>
      </c>
    </row>
    <row r="1021" spans="2:65" s="353" customFormat="1" ht="15.75" customHeight="1">
      <c r="B1021" s="354"/>
      <c r="C1021" s="409" t="s">
        <v>2037</v>
      </c>
      <c r="D1021" s="409" t="s">
        <v>2429</v>
      </c>
      <c r="E1021" s="410" t="s">
        <v>2038</v>
      </c>
      <c r="F1021" s="907" t="s">
        <v>2039</v>
      </c>
      <c r="G1021" s="908"/>
      <c r="H1021" s="908"/>
      <c r="I1021" s="908"/>
      <c r="J1021" s="412" t="s">
        <v>2040</v>
      </c>
      <c r="K1021" s="413">
        <v>1</v>
      </c>
      <c r="L1021" s="909">
        <v>0</v>
      </c>
      <c r="M1021" s="908"/>
      <c r="N1021" s="909">
        <f>ROUND($L$1021*$K$1021,2)</f>
        <v>0</v>
      </c>
      <c r="O1021" s="908"/>
      <c r="P1021" s="908"/>
      <c r="Q1021" s="908"/>
      <c r="R1021" s="411"/>
      <c r="S1021" s="354"/>
      <c r="T1021" s="414"/>
      <c r="U1021" s="415" t="s">
        <v>2358</v>
      </c>
      <c r="X1021" s="416">
        <v>0</v>
      </c>
      <c r="Y1021" s="416">
        <f>$X$1021*$K$1021</f>
        <v>0</v>
      </c>
      <c r="Z1021" s="416">
        <v>0</v>
      </c>
      <c r="AA1021" s="417">
        <f>$Z$1021*$K$1021</f>
        <v>0</v>
      </c>
      <c r="AR1021" s="360" t="s">
        <v>2434</v>
      </c>
      <c r="AT1021" s="360" t="s">
        <v>2429</v>
      </c>
      <c r="AU1021" s="360" t="s">
        <v>2336</v>
      </c>
      <c r="AY1021" s="353" t="s">
        <v>2428</v>
      </c>
      <c r="BE1021" s="418">
        <f>IF($U$1021="základní",$N$1021,0)</f>
        <v>0</v>
      </c>
      <c r="BF1021" s="418">
        <f>IF($U$1021="snížená",$N$1021,0)</f>
        <v>0</v>
      </c>
      <c r="BG1021" s="418">
        <f>IF($U$1021="zákl. přenesená",$N$1021,0)</f>
        <v>0</v>
      </c>
      <c r="BH1021" s="418">
        <f>IF($U$1021="sníž. přenesená",$N$1021,0)</f>
        <v>0</v>
      </c>
      <c r="BI1021" s="418">
        <f>IF($U$1021="nulová",$N$1021,0)</f>
        <v>0</v>
      </c>
      <c r="BJ1021" s="360" t="s">
        <v>2426</v>
      </c>
      <c r="BK1021" s="418">
        <f>ROUND($L$1021*$K$1021,2)</f>
        <v>0</v>
      </c>
      <c r="BL1021" s="360" t="s">
        <v>2434</v>
      </c>
      <c r="BM1021" s="360" t="s">
        <v>2041</v>
      </c>
    </row>
    <row r="1022" spans="2:47" s="353" customFormat="1" ht="31.5" customHeight="1">
      <c r="B1022" s="354"/>
      <c r="F1022" s="929" t="s">
        <v>3978</v>
      </c>
      <c r="G1022" s="930"/>
      <c r="H1022" s="930"/>
      <c r="I1022" s="930"/>
      <c r="J1022" s="930"/>
      <c r="K1022" s="930"/>
      <c r="L1022" s="930"/>
      <c r="M1022" s="930"/>
      <c r="N1022" s="930"/>
      <c r="O1022" s="930"/>
      <c r="P1022" s="930"/>
      <c r="Q1022" s="930"/>
      <c r="R1022" s="930"/>
      <c r="S1022" s="354"/>
      <c r="T1022" s="419"/>
      <c r="AA1022" s="420"/>
      <c r="AT1022" s="353" t="s">
        <v>2437</v>
      </c>
      <c r="AU1022" s="353" t="s">
        <v>2336</v>
      </c>
    </row>
    <row r="1023" spans="2:65" s="353" customFormat="1" ht="27" customHeight="1">
      <c r="B1023" s="354"/>
      <c r="C1023" s="409" t="s">
        <v>2042</v>
      </c>
      <c r="D1023" s="409" t="s">
        <v>2429</v>
      </c>
      <c r="E1023" s="410" t="s">
        <v>2043</v>
      </c>
      <c r="F1023" s="907" t="s">
        <v>2044</v>
      </c>
      <c r="G1023" s="908"/>
      <c r="H1023" s="908"/>
      <c r="I1023" s="908"/>
      <c r="J1023" s="412" t="s">
        <v>3779</v>
      </c>
      <c r="K1023" s="413">
        <v>158.832</v>
      </c>
      <c r="L1023" s="909">
        <v>0</v>
      </c>
      <c r="M1023" s="908"/>
      <c r="N1023" s="909">
        <f>ROUND($L$1023*$K$1023,2)</f>
        <v>0</v>
      </c>
      <c r="O1023" s="908"/>
      <c r="P1023" s="908"/>
      <c r="Q1023" s="908"/>
      <c r="R1023" s="411" t="s">
        <v>2433</v>
      </c>
      <c r="S1023" s="354"/>
      <c r="T1023" s="414"/>
      <c r="U1023" s="415" t="s">
        <v>2358</v>
      </c>
      <c r="X1023" s="416">
        <v>0</v>
      </c>
      <c r="Y1023" s="416">
        <f>$X$1023*$K$1023</f>
        <v>0</v>
      </c>
      <c r="Z1023" s="416">
        <v>0.131</v>
      </c>
      <c r="AA1023" s="417">
        <f>$Z$1023*$K$1023</f>
        <v>20.806992</v>
      </c>
      <c r="AR1023" s="360" t="s">
        <v>2434</v>
      </c>
      <c r="AT1023" s="360" t="s">
        <v>2429</v>
      </c>
      <c r="AU1023" s="360" t="s">
        <v>2336</v>
      </c>
      <c r="AY1023" s="353" t="s">
        <v>2428</v>
      </c>
      <c r="BE1023" s="418">
        <f>IF($U$1023="základní",$N$1023,0)</f>
        <v>0</v>
      </c>
      <c r="BF1023" s="418">
        <f>IF($U$1023="snížená",$N$1023,0)</f>
        <v>0</v>
      </c>
      <c r="BG1023" s="418">
        <f>IF($U$1023="zákl. přenesená",$N$1023,0)</f>
        <v>0</v>
      </c>
      <c r="BH1023" s="418">
        <f>IF($U$1023="sníž. přenesená",$N$1023,0)</f>
        <v>0</v>
      </c>
      <c r="BI1023" s="418">
        <f>IF($U$1023="nulová",$N$1023,0)</f>
        <v>0</v>
      </c>
      <c r="BJ1023" s="360" t="s">
        <v>2426</v>
      </c>
      <c r="BK1023" s="418">
        <f>ROUND($L$1023*$K$1023,2)</f>
        <v>0</v>
      </c>
      <c r="BL1023" s="360" t="s">
        <v>2434</v>
      </c>
      <c r="BM1023" s="360" t="s">
        <v>2045</v>
      </c>
    </row>
    <row r="1024" spans="2:47" s="353" customFormat="1" ht="16.5" customHeight="1">
      <c r="B1024" s="354"/>
      <c r="F1024" s="912" t="s">
        <v>2046</v>
      </c>
      <c r="G1024" s="873"/>
      <c r="H1024" s="873"/>
      <c r="I1024" s="873"/>
      <c r="J1024" s="873"/>
      <c r="K1024" s="873"/>
      <c r="L1024" s="873"/>
      <c r="M1024" s="873"/>
      <c r="N1024" s="873"/>
      <c r="O1024" s="873"/>
      <c r="P1024" s="873"/>
      <c r="Q1024" s="873"/>
      <c r="R1024" s="873"/>
      <c r="S1024" s="354"/>
      <c r="T1024" s="419"/>
      <c r="AA1024" s="420"/>
      <c r="AT1024" s="353" t="s">
        <v>2437</v>
      </c>
      <c r="AU1024" s="353" t="s">
        <v>2336</v>
      </c>
    </row>
    <row r="1025" spans="2:51" s="353" customFormat="1" ht="15.75" customHeight="1">
      <c r="B1025" s="421"/>
      <c r="E1025" s="422"/>
      <c r="F1025" s="899" t="s">
        <v>2047</v>
      </c>
      <c r="G1025" s="900"/>
      <c r="H1025" s="900"/>
      <c r="I1025" s="900"/>
      <c r="K1025" s="424">
        <v>16.074</v>
      </c>
      <c r="S1025" s="421"/>
      <c r="T1025" s="425"/>
      <c r="AA1025" s="426"/>
      <c r="AT1025" s="422" t="s">
        <v>2439</v>
      </c>
      <c r="AU1025" s="422" t="s">
        <v>2336</v>
      </c>
      <c r="AV1025" s="422" t="s">
        <v>2336</v>
      </c>
      <c r="AW1025" s="422" t="s">
        <v>2371</v>
      </c>
      <c r="AX1025" s="422" t="s">
        <v>2427</v>
      </c>
      <c r="AY1025" s="422" t="s">
        <v>2428</v>
      </c>
    </row>
    <row r="1026" spans="2:51" s="353" customFormat="1" ht="27" customHeight="1">
      <c r="B1026" s="421"/>
      <c r="E1026" s="422"/>
      <c r="F1026" s="899" t="s">
        <v>2048</v>
      </c>
      <c r="G1026" s="900"/>
      <c r="H1026" s="900"/>
      <c r="I1026" s="900"/>
      <c r="K1026" s="424">
        <v>19.332</v>
      </c>
      <c r="S1026" s="421"/>
      <c r="T1026" s="425"/>
      <c r="AA1026" s="426"/>
      <c r="AT1026" s="422" t="s">
        <v>2439</v>
      </c>
      <c r="AU1026" s="422" t="s">
        <v>2336</v>
      </c>
      <c r="AV1026" s="422" t="s">
        <v>2336</v>
      </c>
      <c r="AW1026" s="422" t="s">
        <v>2371</v>
      </c>
      <c r="AX1026" s="422" t="s">
        <v>2427</v>
      </c>
      <c r="AY1026" s="422" t="s">
        <v>2428</v>
      </c>
    </row>
    <row r="1027" spans="2:51" s="353" customFormat="1" ht="15.75" customHeight="1">
      <c r="B1027" s="427"/>
      <c r="E1027" s="428"/>
      <c r="F1027" s="905" t="s">
        <v>2049</v>
      </c>
      <c r="G1027" s="906"/>
      <c r="H1027" s="906"/>
      <c r="I1027" s="906"/>
      <c r="K1027" s="428"/>
      <c r="S1027" s="427"/>
      <c r="T1027" s="430"/>
      <c r="AA1027" s="431"/>
      <c r="AT1027" s="428" t="s">
        <v>2439</v>
      </c>
      <c r="AU1027" s="428" t="s">
        <v>2336</v>
      </c>
      <c r="AV1027" s="428" t="s">
        <v>2426</v>
      </c>
      <c r="AW1027" s="428" t="s">
        <v>2371</v>
      </c>
      <c r="AX1027" s="428" t="s">
        <v>2427</v>
      </c>
      <c r="AY1027" s="428" t="s">
        <v>2428</v>
      </c>
    </row>
    <row r="1028" spans="2:51" s="353" customFormat="1" ht="15.75" customHeight="1">
      <c r="B1028" s="421"/>
      <c r="E1028" s="422"/>
      <c r="F1028" s="899" t="s">
        <v>2050</v>
      </c>
      <c r="G1028" s="900"/>
      <c r="H1028" s="900"/>
      <c r="I1028" s="900"/>
      <c r="K1028" s="424">
        <v>18.884</v>
      </c>
      <c r="S1028" s="421"/>
      <c r="T1028" s="425"/>
      <c r="AA1028" s="426"/>
      <c r="AT1028" s="422" t="s">
        <v>2439</v>
      </c>
      <c r="AU1028" s="422" t="s">
        <v>2336</v>
      </c>
      <c r="AV1028" s="422" t="s">
        <v>2336</v>
      </c>
      <c r="AW1028" s="422" t="s">
        <v>2371</v>
      </c>
      <c r="AX1028" s="422" t="s">
        <v>2427</v>
      </c>
      <c r="AY1028" s="422" t="s">
        <v>2428</v>
      </c>
    </row>
    <row r="1029" spans="2:51" s="353" customFormat="1" ht="15.75" customHeight="1">
      <c r="B1029" s="421"/>
      <c r="E1029" s="422"/>
      <c r="F1029" s="899" t="s">
        <v>2051</v>
      </c>
      <c r="G1029" s="900"/>
      <c r="H1029" s="900"/>
      <c r="I1029" s="900"/>
      <c r="K1029" s="424">
        <v>5.288</v>
      </c>
      <c r="S1029" s="421"/>
      <c r="T1029" s="425"/>
      <c r="AA1029" s="426"/>
      <c r="AT1029" s="422" t="s">
        <v>2439</v>
      </c>
      <c r="AU1029" s="422" t="s">
        <v>2336</v>
      </c>
      <c r="AV1029" s="422" t="s">
        <v>2336</v>
      </c>
      <c r="AW1029" s="422" t="s">
        <v>2371</v>
      </c>
      <c r="AX1029" s="422" t="s">
        <v>2427</v>
      </c>
      <c r="AY1029" s="422" t="s">
        <v>2428</v>
      </c>
    </row>
    <row r="1030" spans="2:51" s="353" customFormat="1" ht="15.75" customHeight="1">
      <c r="B1030" s="427"/>
      <c r="E1030" s="428"/>
      <c r="F1030" s="905" t="s">
        <v>2049</v>
      </c>
      <c r="G1030" s="906"/>
      <c r="H1030" s="906"/>
      <c r="I1030" s="906"/>
      <c r="K1030" s="428"/>
      <c r="S1030" s="427"/>
      <c r="T1030" s="430"/>
      <c r="AA1030" s="431"/>
      <c r="AT1030" s="428" t="s">
        <v>2439</v>
      </c>
      <c r="AU1030" s="428" t="s">
        <v>2336</v>
      </c>
      <c r="AV1030" s="428" t="s">
        <v>2426</v>
      </c>
      <c r="AW1030" s="428" t="s">
        <v>2371</v>
      </c>
      <c r="AX1030" s="428" t="s">
        <v>2427</v>
      </c>
      <c r="AY1030" s="428" t="s">
        <v>2428</v>
      </c>
    </row>
    <row r="1031" spans="2:51" s="353" customFormat="1" ht="15.75" customHeight="1">
      <c r="B1031" s="421"/>
      <c r="E1031" s="422"/>
      <c r="F1031" s="899" t="s">
        <v>2052</v>
      </c>
      <c r="G1031" s="900"/>
      <c r="H1031" s="900"/>
      <c r="I1031" s="900"/>
      <c r="K1031" s="424">
        <v>10.626</v>
      </c>
      <c r="S1031" s="421"/>
      <c r="T1031" s="425"/>
      <c r="AA1031" s="426"/>
      <c r="AT1031" s="422" t="s">
        <v>2439</v>
      </c>
      <c r="AU1031" s="422" t="s">
        <v>2336</v>
      </c>
      <c r="AV1031" s="422" t="s">
        <v>2336</v>
      </c>
      <c r="AW1031" s="422" t="s">
        <v>2371</v>
      </c>
      <c r="AX1031" s="422" t="s">
        <v>2427</v>
      </c>
      <c r="AY1031" s="422" t="s">
        <v>2428</v>
      </c>
    </row>
    <row r="1032" spans="2:51" s="353" customFormat="1" ht="15.75" customHeight="1">
      <c r="B1032" s="427"/>
      <c r="E1032" s="428"/>
      <c r="F1032" s="905" t="s">
        <v>2049</v>
      </c>
      <c r="G1032" s="906"/>
      <c r="H1032" s="906"/>
      <c r="I1032" s="906"/>
      <c r="K1032" s="428"/>
      <c r="S1032" s="427"/>
      <c r="T1032" s="430"/>
      <c r="AA1032" s="431"/>
      <c r="AT1032" s="428" t="s">
        <v>2439</v>
      </c>
      <c r="AU1032" s="428" t="s">
        <v>2336</v>
      </c>
      <c r="AV1032" s="428" t="s">
        <v>2426</v>
      </c>
      <c r="AW1032" s="428" t="s">
        <v>2371</v>
      </c>
      <c r="AX1032" s="428" t="s">
        <v>2427</v>
      </c>
      <c r="AY1032" s="428" t="s">
        <v>2428</v>
      </c>
    </row>
    <row r="1033" spans="2:51" s="353" customFormat="1" ht="27" customHeight="1">
      <c r="B1033" s="421"/>
      <c r="E1033" s="422"/>
      <c r="F1033" s="899" t="s">
        <v>2053</v>
      </c>
      <c r="G1033" s="900"/>
      <c r="H1033" s="900"/>
      <c r="I1033" s="900"/>
      <c r="K1033" s="424">
        <v>22.157</v>
      </c>
      <c r="S1033" s="421"/>
      <c r="T1033" s="425"/>
      <c r="AA1033" s="426"/>
      <c r="AT1033" s="422" t="s">
        <v>2439</v>
      </c>
      <c r="AU1033" s="422" t="s">
        <v>2336</v>
      </c>
      <c r="AV1033" s="422" t="s">
        <v>2336</v>
      </c>
      <c r="AW1033" s="422" t="s">
        <v>2371</v>
      </c>
      <c r="AX1033" s="422" t="s">
        <v>2427</v>
      </c>
      <c r="AY1033" s="422" t="s">
        <v>2428</v>
      </c>
    </row>
    <row r="1034" spans="2:51" s="353" customFormat="1" ht="27" customHeight="1">
      <c r="B1034" s="421"/>
      <c r="E1034" s="422"/>
      <c r="F1034" s="899" t="s">
        <v>2054</v>
      </c>
      <c r="G1034" s="900"/>
      <c r="H1034" s="900"/>
      <c r="I1034" s="900"/>
      <c r="K1034" s="424">
        <v>22.157</v>
      </c>
      <c r="S1034" s="421"/>
      <c r="T1034" s="425"/>
      <c r="AA1034" s="426"/>
      <c r="AT1034" s="422" t="s">
        <v>2439</v>
      </c>
      <c r="AU1034" s="422" t="s">
        <v>2336</v>
      </c>
      <c r="AV1034" s="422" t="s">
        <v>2336</v>
      </c>
      <c r="AW1034" s="422" t="s">
        <v>2371</v>
      </c>
      <c r="AX1034" s="422" t="s">
        <v>2427</v>
      </c>
      <c r="AY1034" s="422" t="s">
        <v>2428</v>
      </c>
    </row>
    <row r="1035" spans="2:51" s="353" customFormat="1" ht="27" customHeight="1">
      <c r="B1035" s="421"/>
      <c r="E1035" s="422"/>
      <c r="F1035" s="899" t="s">
        <v>2055</v>
      </c>
      <c r="G1035" s="900"/>
      <c r="H1035" s="900"/>
      <c r="I1035" s="900"/>
      <c r="K1035" s="424">
        <v>22.157</v>
      </c>
      <c r="S1035" s="421"/>
      <c r="T1035" s="425"/>
      <c r="AA1035" s="426"/>
      <c r="AT1035" s="422" t="s">
        <v>2439</v>
      </c>
      <c r="AU1035" s="422" t="s">
        <v>2336</v>
      </c>
      <c r="AV1035" s="422" t="s">
        <v>2336</v>
      </c>
      <c r="AW1035" s="422" t="s">
        <v>2371</v>
      </c>
      <c r="AX1035" s="422" t="s">
        <v>2427</v>
      </c>
      <c r="AY1035" s="422" t="s">
        <v>2428</v>
      </c>
    </row>
    <row r="1036" spans="2:51" s="353" customFormat="1" ht="27" customHeight="1">
      <c r="B1036" s="421"/>
      <c r="E1036" s="422"/>
      <c r="F1036" s="899" t="s">
        <v>2056</v>
      </c>
      <c r="G1036" s="900"/>
      <c r="H1036" s="900"/>
      <c r="I1036" s="900"/>
      <c r="K1036" s="424">
        <v>22.157</v>
      </c>
      <c r="S1036" s="421"/>
      <c r="T1036" s="425"/>
      <c r="AA1036" s="426"/>
      <c r="AT1036" s="422" t="s">
        <v>2439</v>
      </c>
      <c r="AU1036" s="422" t="s">
        <v>2336</v>
      </c>
      <c r="AV1036" s="422" t="s">
        <v>2336</v>
      </c>
      <c r="AW1036" s="422" t="s">
        <v>2371</v>
      </c>
      <c r="AX1036" s="422" t="s">
        <v>2427</v>
      </c>
      <c r="AY1036" s="422" t="s">
        <v>2428</v>
      </c>
    </row>
    <row r="1037" spans="2:51" s="353" customFormat="1" ht="15.75" customHeight="1">
      <c r="B1037" s="432"/>
      <c r="E1037" s="433"/>
      <c r="F1037" s="901" t="s">
        <v>2450</v>
      </c>
      <c r="G1037" s="902"/>
      <c r="H1037" s="902"/>
      <c r="I1037" s="902"/>
      <c r="K1037" s="434">
        <v>158.832</v>
      </c>
      <c r="S1037" s="432"/>
      <c r="T1037" s="435"/>
      <c r="AA1037" s="436"/>
      <c r="AT1037" s="433" t="s">
        <v>2439</v>
      </c>
      <c r="AU1037" s="433" t="s">
        <v>2336</v>
      </c>
      <c r="AV1037" s="433" t="s">
        <v>2434</v>
      </c>
      <c r="AW1037" s="433" t="s">
        <v>2371</v>
      </c>
      <c r="AX1037" s="433" t="s">
        <v>2426</v>
      </c>
      <c r="AY1037" s="433" t="s">
        <v>2428</v>
      </c>
    </row>
    <row r="1038" spans="2:65" s="353" customFormat="1" ht="27" customHeight="1">
      <c r="B1038" s="354"/>
      <c r="C1038" s="409" t="s">
        <v>2057</v>
      </c>
      <c r="D1038" s="409" t="s">
        <v>2429</v>
      </c>
      <c r="E1038" s="410" t="s">
        <v>2058</v>
      </c>
      <c r="F1038" s="907" t="s">
        <v>2059</v>
      </c>
      <c r="G1038" s="908"/>
      <c r="H1038" s="908"/>
      <c r="I1038" s="908"/>
      <c r="J1038" s="412" t="s">
        <v>3779</v>
      </c>
      <c r="K1038" s="413">
        <v>129.898</v>
      </c>
      <c r="L1038" s="909">
        <v>0</v>
      </c>
      <c r="M1038" s="908"/>
      <c r="N1038" s="909">
        <f>ROUND($L$1038*$K$1038,2)</f>
        <v>0</v>
      </c>
      <c r="O1038" s="908"/>
      <c r="P1038" s="908"/>
      <c r="Q1038" s="908"/>
      <c r="R1038" s="411" t="s">
        <v>2433</v>
      </c>
      <c r="S1038" s="354"/>
      <c r="T1038" s="414"/>
      <c r="U1038" s="415" t="s">
        <v>2358</v>
      </c>
      <c r="X1038" s="416">
        <v>0</v>
      </c>
      <c r="Y1038" s="416">
        <f>$X$1038*$K$1038</f>
        <v>0</v>
      </c>
      <c r="Z1038" s="416">
        <v>0.261</v>
      </c>
      <c r="AA1038" s="417">
        <f>$Z$1038*$K$1038</f>
        <v>33.903378000000004</v>
      </c>
      <c r="AR1038" s="360" t="s">
        <v>2434</v>
      </c>
      <c r="AT1038" s="360" t="s">
        <v>2429</v>
      </c>
      <c r="AU1038" s="360" t="s">
        <v>2336</v>
      </c>
      <c r="AY1038" s="353" t="s">
        <v>2428</v>
      </c>
      <c r="BE1038" s="418">
        <f>IF($U$1038="základní",$N$1038,0)</f>
        <v>0</v>
      </c>
      <c r="BF1038" s="418">
        <f>IF($U$1038="snížená",$N$1038,0)</f>
        <v>0</v>
      </c>
      <c r="BG1038" s="418">
        <f>IF($U$1038="zákl. přenesená",$N$1038,0)</f>
        <v>0</v>
      </c>
      <c r="BH1038" s="418">
        <f>IF($U$1038="sníž. přenesená",$N$1038,0)</f>
        <v>0</v>
      </c>
      <c r="BI1038" s="418">
        <f>IF($U$1038="nulová",$N$1038,0)</f>
        <v>0</v>
      </c>
      <c r="BJ1038" s="360" t="s">
        <v>2426</v>
      </c>
      <c r="BK1038" s="418">
        <f>ROUND($L$1038*$K$1038,2)</f>
        <v>0</v>
      </c>
      <c r="BL1038" s="360" t="s">
        <v>2434</v>
      </c>
      <c r="BM1038" s="360" t="s">
        <v>2060</v>
      </c>
    </row>
    <row r="1039" spans="2:47" s="353" customFormat="1" ht="16.5" customHeight="1">
      <c r="B1039" s="354"/>
      <c r="F1039" s="912" t="s">
        <v>2061</v>
      </c>
      <c r="G1039" s="873"/>
      <c r="H1039" s="873"/>
      <c r="I1039" s="873"/>
      <c r="J1039" s="873"/>
      <c r="K1039" s="873"/>
      <c r="L1039" s="873"/>
      <c r="M1039" s="873"/>
      <c r="N1039" s="873"/>
      <c r="O1039" s="873"/>
      <c r="P1039" s="873"/>
      <c r="Q1039" s="873"/>
      <c r="R1039" s="873"/>
      <c r="S1039" s="354"/>
      <c r="T1039" s="419"/>
      <c r="AA1039" s="420"/>
      <c r="AT1039" s="353" t="s">
        <v>2437</v>
      </c>
      <c r="AU1039" s="353" t="s">
        <v>2336</v>
      </c>
    </row>
    <row r="1040" spans="2:51" s="353" customFormat="1" ht="15.75" customHeight="1">
      <c r="B1040" s="421"/>
      <c r="E1040" s="422"/>
      <c r="F1040" s="899" t="s">
        <v>2062</v>
      </c>
      <c r="G1040" s="900"/>
      <c r="H1040" s="900"/>
      <c r="I1040" s="900"/>
      <c r="K1040" s="424">
        <v>7.59</v>
      </c>
      <c r="S1040" s="421"/>
      <c r="T1040" s="425"/>
      <c r="AA1040" s="426"/>
      <c r="AT1040" s="422" t="s">
        <v>2439</v>
      </c>
      <c r="AU1040" s="422" t="s">
        <v>2336</v>
      </c>
      <c r="AV1040" s="422" t="s">
        <v>2336</v>
      </c>
      <c r="AW1040" s="422" t="s">
        <v>2371</v>
      </c>
      <c r="AX1040" s="422" t="s">
        <v>2427</v>
      </c>
      <c r="AY1040" s="422" t="s">
        <v>2428</v>
      </c>
    </row>
    <row r="1041" spans="2:51" s="353" customFormat="1" ht="15.75" customHeight="1">
      <c r="B1041" s="421"/>
      <c r="E1041" s="422"/>
      <c r="F1041" s="899" t="s">
        <v>2063</v>
      </c>
      <c r="G1041" s="900"/>
      <c r="H1041" s="900"/>
      <c r="I1041" s="900"/>
      <c r="K1041" s="424">
        <v>16.9</v>
      </c>
      <c r="S1041" s="421"/>
      <c r="T1041" s="425"/>
      <c r="AA1041" s="426"/>
      <c r="AT1041" s="422" t="s">
        <v>2439</v>
      </c>
      <c r="AU1041" s="422" t="s">
        <v>2336</v>
      </c>
      <c r="AV1041" s="422" t="s">
        <v>2336</v>
      </c>
      <c r="AW1041" s="422" t="s">
        <v>2371</v>
      </c>
      <c r="AX1041" s="422" t="s">
        <v>2427</v>
      </c>
      <c r="AY1041" s="422" t="s">
        <v>2428</v>
      </c>
    </row>
    <row r="1042" spans="2:51" s="353" customFormat="1" ht="15.75" customHeight="1">
      <c r="B1042" s="421"/>
      <c r="E1042" s="422"/>
      <c r="F1042" s="899" t="s">
        <v>2064</v>
      </c>
      <c r="G1042" s="900"/>
      <c r="H1042" s="900"/>
      <c r="I1042" s="900"/>
      <c r="K1042" s="424">
        <v>4.622</v>
      </c>
      <c r="S1042" s="421"/>
      <c r="T1042" s="425"/>
      <c r="AA1042" s="426"/>
      <c r="AT1042" s="422" t="s">
        <v>2439</v>
      </c>
      <c r="AU1042" s="422" t="s">
        <v>2336</v>
      </c>
      <c r="AV1042" s="422" t="s">
        <v>2336</v>
      </c>
      <c r="AW1042" s="422" t="s">
        <v>2371</v>
      </c>
      <c r="AX1042" s="422" t="s">
        <v>2427</v>
      </c>
      <c r="AY1042" s="422" t="s">
        <v>2428</v>
      </c>
    </row>
    <row r="1043" spans="2:51" s="353" customFormat="1" ht="15.75" customHeight="1">
      <c r="B1043" s="421"/>
      <c r="E1043" s="422"/>
      <c r="F1043" s="899" t="s">
        <v>2065</v>
      </c>
      <c r="G1043" s="900"/>
      <c r="H1043" s="900"/>
      <c r="I1043" s="900"/>
      <c r="K1043" s="424">
        <v>14.84</v>
      </c>
      <c r="S1043" s="421"/>
      <c r="T1043" s="425"/>
      <c r="AA1043" s="426"/>
      <c r="AT1043" s="422" t="s">
        <v>2439</v>
      </c>
      <c r="AU1043" s="422" t="s">
        <v>2336</v>
      </c>
      <c r="AV1043" s="422" t="s">
        <v>2336</v>
      </c>
      <c r="AW1043" s="422" t="s">
        <v>2371</v>
      </c>
      <c r="AX1043" s="422" t="s">
        <v>2427</v>
      </c>
      <c r="AY1043" s="422" t="s">
        <v>2428</v>
      </c>
    </row>
    <row r="1044" spans="2:51" s="353" customFormat="1" ht="15.75" customHeight="1">
      <c r="B1044" s="421"/>
      <c r="E1044" s="422"/>
      <c r="F1044" s="899" t="s">
        <v>2066</v>
      </c>
      <c r="G1044" s="900"/>
      <c r="H1044" s="900"/>
      <c r="I1044" s="900"/>
      <c r="K1044" s="424">
        <v>11.622</v>
      </c>
      <c r="S1044" s="421"/>
      <c r="T1044" s="425"/>
      <c r="AA1044" s="426"/>
      <c r="AT1044" s="422" t="s">
        <v>2439</v>
      </c>
      <c r="AU1044" s="422" t="s">
        <v>2336</v>
      </c>
      <c r="AV1044" s="422" t="s">
        <v>2336</v>
      </c>
      <c r="AW1044" s="422" t="s">
        <v>2371</v>
      </c>
      <c r="AX1044" s="422" t="s">
        <v>2427</v>
      </c>
      <c r="AY1044" s="422" t="s">
        <v>2428</v>
      </c>
    </row>
    <row r="1045" spans="2:51" s="353" customFormat="1" ht="27" customHeight="1">
      <c r="B1045" s="421"/>
      <c r="E1045" s="422"/>
      <c r="F1045" s="899" t="s">
        <v>2067</v>
      </c>
      <c r="G1045" s="900"/>
      <c r="H1045" s="900"/>
      <c r="I1045" s="900"/>
      <c r="K1045" s="424">
        <v>18.581</v>
      </c>
      <c r="S1045" s="421"/>
      <c r="T1045" s="425"/>
      <c r="AA1045" s="426"/>
      <c r="AT1045" s="422" t="s">
        <v>2439</v>
      </c>
      <c r="AU1045" s="422" t="s">
        <v>2336</v>
      </c>
      <c r="AV1045" s="422" t="s">
        <v>2336</v>
      </c>
      <c r="AW1045" s="422" t="s">
        <v>2371</v>
      </c>
      <c r="AX1045" s="422" t="s">
        <v>2427</v>
      </c>
      <c r="AY1045" s="422" t="s">
        <v>2428</v>
      </c>
    </row>
    <row r="1046" spans="2:51" s="353" customFormat="1" ht="27" customHeight="1">
      <c r="B1046" s="421"/>
      <c r="E1046" s="422"/>
      <c r="F1046" s="899" t="s">
        <v>2068</v>
      </c>
      <c r="G1046" s="900"/>
      <c r="H1046" s="900"/>
      <c r="I1046" s="900"/>
      <c r="K1046" s="424">
        <v>18.581</v>
      </c>
      <c r="S1046" s="421"/>
      <c r="T1046" s="425"/>
      <c r="AA1046" s="426"/>
      <c r="AT1046" s="422" t="s">
        <v>2439</v>
      </c>
      <c r="AU1046" s="422" t="s">
        <v>2336</v>
      </c>
      <c r="AV1046" s="422" t="s">
        <v>2336</v>
      </c>
      <c r="AW1046" s="422" t="s">
        <v>2371</v>
      </c>
      <c r="AX1046" s="422" t="s">
        <v>2427</v>
      </c>
      <c r="AY1046" s="422" t="s">
        <v>2428</v>
      </c>
    </row>
    <row r="1047" spans="2:51" s="353" customFormat="1" ht="27" customHeight="1">
      <c r="B1047" s="421"/>
      <c r="E1047" s="422"/>
      <c r="F1047" s="899" t="s">
        <v>2069</v>
      </c>
      <c r="G1047" s="900"/>
      <c r="H1047" s="900"/>
      <c r="I1047" s="900"/>
      <c r="K1047" s="424">
        <v>18.581</v>
      </c>
      <c r="S1047" s="421"/>
      <c r="T1047" s="425"/>
      <c r="AA1047" s="426"/>
      <c r="AT1047" s="422" t="s">
        <v>2439</v>
      </c>
      <c r="AU1047" s="422" t="s">
        <v>2336</v>
      </c>
      <c r="AV1047" s="422" t="s">
        <v>2336</v>
      </c>
      <c r="AW1047" s="422" t="s">
        <v>2371</v>
      </c>
      <c r="AX1047" s="422" t="s">
        <v>2427</v>
      </c>
      <c r="AY1047" s="422" t="s">
        <v>2428</v>
      </c>
    </row>
    <row r="1048" spans="2:51" s="353" customFormat="1" ht="27" customHeight="1">
      <c r="B1048" s="421"/>
      <c r="E1048" s="422"/>
      <c r="F1048" s="899" t="s">
        <v>2070</v>
      </c>
      <c r="G1048" s="900"/>
      <c r="H1048" s="900"/>
      <c r="I1048" s="900"/>
      <c r="K1048" s="424">
        <v>18.581</v>
      </c>
      <c r="S1048" s="421"/>
      <c r="T1048" s="425"/>
      <c r="AA1048" s="426"/>
      <c r="AT1048" s="422" t="s">
        <v>2439</v>
      </c>
      <c r="AU1048" s="422" t="s">
        <v>2336</v>
      </c>
      <c r="AV1048" s="422" t="s">
        <v>2336</v>
      </c>
      <c r="AW1048" s="422" t="s">
        <v>2371</v>
      </c>
      <c r="AX1048" s="422" t="s">
        <v>2427</v>
      </c>
      <c r="AY1048" s="422" t="s">
        <v>2428</v>
      </c>
    </row>
    <row r="1049" spans="2:51" s="353" customFormat="1" ht="15.75" customHeight="1">
      <c r="B1049" s="432"/>
      <c r="E1049" s="433"/>
      <c r="F1049" s="901" t="s">
        <v>2450</v>
      </c>
      <c r="G1049" s="902"/>
      <c r="H1049" s="902"/>
      <c r="I1049" s="902"/>
      <c r="K1049" s="434">
        <v>129.898</v>
      </c>
      <c r="S1049" s="432"/>
      <c r="T1049" s="435"/>
      <c r="AA1049" s="436"/>
      <c r="AT1049" s="433" t="s">
        <v>2439</v>
      </c>
      <c r="AU1049" s="433" t="s">
        <v>2336</v>
      </c>
      <c r="AV1049" s="433" t="s">
        <v>2434</v>
      </c>
      <c r="AW1049" s="433" t="s">
        <v>2371</v>
      </c>
      <c r="AX1049" s="433" t="s">
        <v>2426</v>
      </c>
      <c r="AY1049" s="433" t="s">
        <v>2428</v>
      </c>
    </row>
    <row r="1050" spans="2:65" s="353" customFormat="1" ht="39" customHeight="1">
      <c r="B1050" s="354"/>
      <c r="C1050" s="409" t="s">
        <v>2071</v>
      </c>
      <c r="D1050" s="409" t="s">
        <v>2429</v>
      </c>
      <c r="E1050" s="410" t="s">
        <v>2072</v>
      </c>
      <c r="F1050" s="907" t="s">
        <v>2073</v>
      </c>
      <c r="G1050" s="908"/>
      <c r="H1050" s="908"/>
      <c r="I1050" s="908"/>
      <c r="J1050" s="412" t="s">
        <v>2432</v>
      </c>
      <c r="K1050" s="413">
        <v>24.49</v>
      </c>
      <c r="L1050" s="909">
        <v>0</v>
      </c>
      <c r="M1050" s="908"/>
      <c r="N1050" s="909">
        <f>ROUND($L$1050*$K$1050,2)</f>
        <v>0</v>
      </c>
      <c r="O1050" s="908"/>
      <c r="P1050" s="908"/>
      <c r="Q1050" s="908"/>
      <c r="R1050" s="411" t="s">
        <v>2433</v>
      </c>
      <c r="S1050" s="354"/>
      <c r="T1050" s="414"/>
      <c r="U1050" s="415" t="s">
        <v>2358</v>
      </c>
      <c r="X1050" s="416">
        <v>0</v>
      </c>
      <c r="Y1050" s="416">
        <f>$X$1050*$K$1050</f>
        <v>0</v>
      </c>
      <c r="Z1050" s="416">
        <v>2.2</v>
      </c>
      <c r="AA1050" s="417">
        <f>$Z$1050*$K$1050</f>
        <v>53.878</v>
      </c>
      <c r="AR1050" s="360" t="s">
        <v>2434</v>
      </c>
      <c r="AT1050" s="360" t="s">
        <v>2429</v>
      </c>
      <c r="AU1050" s="360" t="s">
        <v>2336</v>
      </c>
      <c r="AY1050" s="353" t="s">
        <v>2428</v>
      </c>
      <c r="BE1050" s="418">
        <f>IF($U$1050="základní",$N$1050,0)</f>
        <v>0</v>
      </c>
      <c r="BF1050" s="418">
        <f>IF($U$1050="snížená",$N$1050,0)</f>
        <v>0</v>
      </c>
      <c r="BG1050" s="418">
        <f>IF($U$1050="zákl. přenesená",$N$1050,0)</f>
        <v>0</v>
      </c>
      <c r="BH1050" s="418">
        <f>IF($U$1050="sníž. přenesená",$N$1050,0)</f>
        <v>0</v>
      </c>
      <c r="BI1050" s="418">
        <f>IF($U$1050="nulová",$N$1050,0)</f>
        <v>0</v>
      </c>
      <c r="BJ1050" s="360" t="s">
        <v>2426</v>
      </c>
      <c r="BK1050" s="418">
        <f>ROUND($L$1050*$K$1050,2)</f>
        <v>0</v>
      </c>
      <c r="BL1050" s="360" t="s">
        <v>2434</v>
      </c>
      <c r="BM1050" s="360" t="s">
        <v>2074</v>
      </c>
    </row>
    <row r="1051" spans="2:47" s="353" customFormat="1" ht="16.5" customHeight="1">
      <c r="B1051" s="354"/>
      <c r="F1051" s="912" t="s">
        <v>2075</v>
      </c>
      <c r="G1051" s="873"/>
      <c r="H1051" s="873"/>
      <c r="I1051" s="873"/>
      <c r="J1051" s="873"/>
      <c r="K1051" s="873"/>
      <c r="L1051" s="873"/>
      <c r="M1051" s="873"/>
      <c r="N1051" s="873"/>
      <c r="O1051" s="873"/>
      <c r="P1051" s="873"/>
      <c r="Q1051" s="873"/>
      <c r="R1051" s="873"/>
      <c r="S1051" s="354"/>
      <c r="T1051" s="419"/>
      <c r="AA1051" s="420"/>
      <c r="AT1051" s="353" t="s">
        <v>2437</v>
      </c>
      <c r="AU1051" s="353" t="s">
        <v>2336</v>
      </c>
    </row>
    <row r="1052" spans="2:51" s="353" customFormat="1" ht="15.75" customHeight="1">
      <c r="B1052" s="427"/>
      <c r="E1052" s="428"/>
      <c r="F1052" s="905" t="s">
        <v>2076</v>
      </c>
      <c r="G1052" s="906"/>
      <c r="H1052" s="906"/>
      <c r="I1052" s="906"/>
      <c r="K1052" s="428"/>
      <c r="S1052" s="427"/>
      <c r="T1052" s="430"/>
      <c r="AA1052" s="431"/>
      <c r="AT1052" s="428" t="s">
        <v>2439</v>
      </c>
      <c r="AU1052" s="428" t="s">
        <v>2336</v>
      </c>
      <c r="AV1052" s="428" t="s">
        <v>2426</v>
      </c>
      <c r="AW1052" s="428" t="s">
        <v>2371</v>
      </c>
      <c r="AX1052" s="428" t="s">
        <v>2427</v>
      </c>
      <c r="AY1052" s="428" t="s">
        <v>2428</v>
      </c>
    </row>
    <row r="1053" spans="2:51" s="353" customFormat="1" ht="15.75" customHeight="1">
      <c r="B1053" s="421"/>
      <c r="E1053" s="422"/>
      <c r="F1053" s="899" t="s">
        <v>2077</v>
      </c>
      <c r="G1053" s="900"/>
      <c r="H1053" s="900"/>
      <c r="I1053" s="900"/>
      <c r="K1053" s="424">
        <v>24.49</v>
      </c>
      <c r="S1053" s="421"/>
      <c r="T1053" s="425"/>
      <c r="AA1053" s="426"/>
      <c r="AT1053" s="422" t="s">
        <v>2439</v>
      </c>
      <c r="AU1053" s="422" t="s">
        <v>2336</v>
      </c>
      <c r="AV1053" s="422" t="s">
        <v>2336</v>
      </c>
      <c r="AW1053" s="422" t="s">
        <v>2371</v>
      </c>
      <c r="AX1053" s="422" t="s">
        <v>2426</v>
      </c>
      <c r="AY1053" s="422" t="s">
        <v>2428</v>
      </c>
    </row>
    <row r="1054" spans="2:65" s="353" customFormat="1" ht="27" customHeight="1">
      <c r="B1054" s="354"/>
      <c r="C1054" s="409" t="s">
        <v>2078</v>
      </c>
      <c r="D1054" s="409" t="s">
        <v>2429</v>
      </c>
      <c r="E1054" s="410" t="s">
        <v>2079</v>
      </c>
      <c r="F1054" s="907" t="s">
        <v>2080</v>
      </c>
      <c r="G1054" s="908"/>
      <c r="H1054" s="908"/>
      <c r="I1054" s="908"/>
      <c r="J1054" s="412" t="s">
        <v>2432</v>
      </c>
      <c r="K1054" s="413">
        <v>17.287</v>
      </c>
      <c r="L1054" s="909">
        <v>0</v>
      </c>
      <c r="M1054" s="908"/>
      <c r="N1054" s="909">
        <f>ROUND($L$1054*$K$1054,2)</f>
        <v>0</v>
      </c>
      <c r="O1054" s="908"/>
      <c r="P1054" s="908"/>
      <c r="Q1054" s="908"/>
      <c r="R1054" s="411" t="s">
        <v>2433</v>
      </c>
      <c r="S1054" s="354"/>
      <c r="T1054" s="414"/>
      <c r="U1054" s="415" t="s">
        <v>2358</v>
      </c>
      <c r="X1054" s="416">
        <v>0</v>
      </c>
      <c r="Y1054" s="416">
        <f>$X$1054*$K$1054</f>
        <v>0</v>
      </c>
      <c r="Z1054" s="416">
        <v>0</v>
      </c>
      <c r="AA1054" s="417">
        <f>$Z$1054*$K$1054</f>
        <v>0</v>
      </c>
      <c r="AR1054" s="360" t="s">
        <v>2434</v>
      </c>
      <c r="AT1054" s="360" t="s">
        <v>2429</v>
      </c>
      <c r="AU1054" s="360" t="s">
        <v>2336</v>
      </c>
      <c r="AY1054" s="353" t="s">
        <v>2428</v>
      </c>
      <c r="BE1054" s="418">
        <f>IF($U$1054="základní",$N$1054,0)</f>
        <v>0</v>
      </c>
      <c r="BF1054" s="418">
        <f>IF($U$1054="snížená",$N$1054,0)</f>
        <v>0</v>
      </c>
      <c r="BG1054" s="418">
        <f>IF($U$1054="zákl. přenesená",$N$1054,0)</f>
        <v>0</v>
      </c>
      <c r="BH1054" s="418">
        <f>IF($U$1054="sníž. přenesená",$N$1054,0)</f>
        <v>0</v>
      </c>
      <c r="BI1054" s="418">
        <f>IF($U$1054="nulová",$N$1054,0)</f>
        <v>0</v>
      </c>
      <c r="BJ1054" s="360" t="s">
        <v>2426</v>
      </c>
      <c r="BK1054" s="418">
        <f>ROUND($L$1054*$K$1054,2)</f>
        <v>0</v>
      </c>
      <c r="BL1054" s="360" t="s">
        <v>2434</v>
      </c>
      <c r="BM1054" s="360" t="s">
        <v>2081</v>
      </c>
    </row>
    <row r="1055" spans="2:47" s="353" customFormat="1" ht="16.5" customHeight="1">
      <c r="B1055" s="354"/>
      <c r="F1055" s="912" t="s">
        <v>2082</v>
      </c>
      <c r="G1055" s="873"/>
      <c r="H1055" s="873"/>
      <c r="I1055" s="873"/>
      <c r="J1055" s="873"/>
      <c r="K1055" s="873"/>
      <c r="L1055" s="873"/>
      <c r="M1055" s="873"/>
      <c r="N1055" s="873"/>
      <c r="O1055" s="873"/>
      <c r="P1055" s="873"/>
      <c r="Q1055" s="873"/>
      <c r="R1055" s="873"/>
      <c r="S1055" s="354"/>
      <c r="T1055" s="419"/>
      <c r="AA1055" s="420"/>
      <c r="AT1055" s="353" t="s">
        <v>2437</v>
      </c>
      <c r="AU1055" s="353" t="s">
        <v>2336</v>
      </c>
    </row>
    <row r="1056" spans="2:51" s="353" customFormat="1" ht="15.75" customHeight="1">
      <c r="B1056" s="427"/>
      <c r="E1056" s="428"/>
      <c r="F1056" s="905" t="s">
        <v>2076</v>
      </c>
      <c r="G1056" s="906"/>
      <c r="H1056" s="906"/>
      <c r="I1056" s="906"/>
      <c r="K1056" s="428"/>
      <c r="S1056" s="427"/>
      <c r="T1056" s="430"/>
      <c r="AA1056" s="431"/>
      <c r="AT1056" s="428" t="s">
        <v>2439</v>
      </c>
      <c r="AU1056" s="428" t="s">
        <v>2336</v>
      </c>
      <c r="AV1056" s="428" t="s">
        <v>2426</v>
      </c>
      <c r="AW1056" s="428" t="s">
        <v>2371</v>
      </c>
      <c r="AX1056" s="428" t="s">
        <v>2427</v>
      </c>
      <c r="AY1056" s="428" t="s">
        <v>2428</v>
      </c>
    </row>
    <row r="1057" spans="2:51" s="353" customFormat="1" ht="15.75" customHeight="1">
      <c r="B1057" s="421"/>
      <c r="E1057" s="422"/>
      <c r="F1057" s="899" t="s">
        <v>2083</v>
      </c>
      <c r="G1057" s="900"/>
      <c r="H1057" s="900"/>
      <c r="I1057" s="900"/>
      <c r="K1057" s="424">
        <v>17.287</v>
      </c>
      <c r="S1057" s="421"/>
      <c r="T1057" s="425"/>
      <c r="AA1057" s="426"/>
      <c r="AT1057" s="422" t="s">
        <v>2439</v>
      </c>
      <c r="AU1057" s="422" t="s">
        <v>2336</v>
      </c>
      <c r="AV1057" s="422" t="s">
        <v>2336</v>
      </c>
      <c r="AW1057" s="422" t="s">
        <v>2371</v>
      </c>
      <c r="AX1057" s="422" t="s">
        <v>2426</v>
      </c>
      <c r="AY1057" s="422" t="s">
        <v>2428</v>
      </c>
    </row>
    <row r="1058" spans="2:65" s="353" customFormat="1" ht="15.75" customHeight="1">
      <c r="B1058" s="354"/>
      <c r="C1058" s="409" t="s">
        <v>2084</v>
      </c>
      <c r="D1058" s="409" t="s">
        <v>2429</v>
      </c>
      <c r="E1058" s="410" t="s">
        <v>2085</v>
      </c>
      <c r="F1058" s="907" t="s">
        <v>2086</v>
      </c>
      <c r="G1058" s="908"/>
      <c r="H1058" s="908"/>
      <c r="I1058" s="908"/>
      <c r="J1058" s="412" t="s">
        <v>2432</v>
      </c>
      <c r="K1058" s="413">
        <v>21.609</v>
      </c>
      <c r="L1058" s="909">
        <v>0</v>
      </c>
      <c r="M1058" s="908"/>
      <c r="N1058" s="909">
        <f>ROUND($L$1058*$K$1058,2)</f>
        <v>0</v>
      </c>
      <c r="O1058" s="908"/>
      <c r="P1058" s="908"/>
      <c r="Q1058" s="908"/>
      <c r="R1058" s="411" t="s">
        <v>2433</v>
      </c>
      <c r="S1058" s="354"/>
      <c r="T1058" s="414"/>
      <c r="U1058" s="415" t="s">
        <v>2358</v>
      </c>
      <c r="X1058" s="416">
        <v>0</v>
      </c>
      <c r="Y1058" s="416">
        <f>$X$1058*$K$1058</f>
        <v>0</v>
      </c>
      <c r="Z1058" s="416">
        <v>1.4</v>
      </c>
      <c r="AA1058" s="417">
        <f>$Z$1058*$K$1058</f>
        <v>30.2526</v>
      </c>
      <c r="AR1058" s="360" t="s">
        <v>2434</v>
      </c>
      <c r="AT1058" s="360" t="s">
        <v>2429</v>
      </c>
      <c r="AU1058" s="360" t="s">
        <v>2336</v>
      </c>
      <c r="AY1058" s="353" t="s">
        <v>2428</v>
      </c>
      <c r="BE1058" s="418">
        <f>IF($U$1058="základní",$N$1058,0)</f>
        <v>0</v>
      </c>
      <c r="BF1058" s="418">
        <f>IF($U$1058="snížená",$N$1058,0)</f>
        <v>0</v>
      </c>
      <c r="BG1058" s="418">
        <f>IF($U$1058="zákl. přenesená",$N$1058,0)</f>
        <v>0</v>
      </c>
      <c r="BH1058" s="418">
        <f>IF($U$1058="sníž. přenesená",$N$1058,0)</f>
        <v>0</v>
      </c>
      <c r="BI1058" s="418">
        <f>IF($U$1058="nulová",$N$1058,0)</f>
        <v>0</v>
      </c>
      <c r="BJ1058" s="360" t="s">
        <v>2426</v>
      </c>
      <c r="BK1058" s="418">
        <f>ROUND($L$1058*$K$1058,2)</f>
        <v>0</v>
      </c>
      <c r="BL1058" s="360" t="s">
        <v>2434</v>
      </c>
      <c r="BM1058" s="360" t="s">
        <v>2087</v>
      </c>
    </row>
    <row r="1059" spans="2:47" s="353" customFormat="1" ht="16.5" customHeight="1">
      <c r="B1059" s="354"/>
      <c r="F1059" s="912" t="s">
        <v>2088</v>
      </c>
      <c r="G1059" s="873"/>
      <c r="H1059" s="873"/>
      <c r="I1059" s="873"/>
      <c r="J1059" s="873"/>
      <c r="K1059" s="873"/>
      <c r="L1059" s="873"/>
      <c r="M1059" s="873"/>
      <c r="N1059" s="873"/>
      <c r="O1059" s="873"/>
      <c r="P1059" s="873"/>
      <c r="Q1059" s="873"/>
      <c r="R1059" s="873"/>
      <c r="S1059" s="354"/>
      <c r="T1059" s="419"/>
      <c r="AA1059" s="420"/>
      <c r="AT1059" s="353" t="s">
        <v>2437</v>
      </c>
      <c r="AU1059" s="353" t="s">
        <v>2336</v>
      </c>
    </row>
    <row r="1060" spans="2:51" s="353" customFormat="1" ht="15.75" customHeight="1">
      <c r="B1060" s="427"/>
      <c r="E1060" s="428"/>
      <c r="F1060" s="905" t="s">
        <v>2076</v>
      </c>
      <c r="G1060" s="906"/>
      <c r="H1060" s="906"/>
      <c r="I1060" s="906"/>
      <c r="K1060" s="428"/>
      <c r="S1060" s="427"/>
      <c r="T1060" s="430"/>
      <c r="AA1060" s="431"/>
      <c r="AT1060" s="428" t="s">
        <v>2439</v>
      </c>
      <c r="AU1060" s="428" t="s">
        <v>2336</v>
      </c>
      <c r="AV1060" s="428" t="s">
        <v>2426</v>
      </c>
      <c r="AW1060" s="428" t="s">
        <v>2371</v>
      </c>
      <c r="AX1060" s="428" t="s">
        <v>2427</v>
      </c>
      <c r="AY1060" s="428" t="s">
        <v>2428</v>
      </c>
    </row>
    <row r="1061" spans="2:51" s="353" customFormat="1" ht="15.75" customHeight="1">
      <c r="B1061" s="421"/>
      <c r="E1061" s="422"/>
      <c r="F1061" s="899" t="s">
        <v>2089</v>
      </c>
      <c r="G1061" s="900"/>
      <c r="H1061" s="900"/>
      <c r="I1061" s="900"/>
      <c r="K1061" s="424">
        <v>21.609</v>
      </c>
      <c r="S1061" s="421"/>
      <c r="T1061" s="425"/>
      <c r="AA1061" s="426"/>
      <c r="AT1061" s="422" t="s">
        <v>2439</v>
      </c>
      <c r="AU1061" s="422" t="s">
        <v>2336</v>
      </c>
      <c r="AV1061" s="422" t="s">
        <v>2336</v>
      </c>
      <c r="AW1061" s="422" t="s">
        <v>2371</v>
      </c>
      <c r="AX1061" s="422" t="s">
        <v>2426</v>
      </c>
      <c r="AY1061" s="422" t="s">
        <v>2428</v>
      </c>
    </row>
    <row r="1062" spans="2:65" s="353" customFormat="1" ht="27" customHeight="1">
      <c r="B1062" s="354"/>
      <c r="C1062" s="409" t="s">
        <v>2090</v>
      </c>
      <c r="D1062" s="409" t="s">
        <v>2429</v>
      </c>
      <c r="E1062" s="410" t="s">
        <v>2091</v>
      </c>
      <c r="F1062" s="907" t="s">
        <v>2092</v>
      </c>
      <c r="G1062" s="908"/>
      <c r="H1062" s="908"/>
      <c r="I1062" s="908"/>
      <c r="J1062" s="412" t="s">
        <v>3779</v>
      </c>
      <c r="K1062" s="413">
        <v>76.8</v>
      </c>
      <c r="L1062" s="909">
        <v>0</v>
      </c>
      <c r="M1062" s="908"/>
      <c r="N1062" s="909">
        <f>ROUND($L$1062*$K$1062,2)</f>
        <v>0</v>
      </c>
      <c r="O1062" s="908"/>
      <c r="P1062" s="908"/>
      <c r="Q1062" s="908"/>
      <c r="R1062" s="411" t="s">
        <v>2433</v>
      </c>
      <c r="S1062" s="354"/>
      <c r="T1062" s="414"/>
      <c r="U1062" s="415" t="s">
        <v>2358</v>
      </c>
      <c r="X1062" s="416">
        <v>0</v>
      </c>
      <c r="Y1062" s="416">
        <f>$X$1062*$K$1062</f>
        <v>0</v>
      </c>
      <c r="Z1062" s="416">
        <v>0.18</v>
      </c>
      <c r="AA1062" s="417">
        <f>$Z$1062*$K$1062</f>
        <v>13.824</v>
      </c>
      <c r="AR1062" s="360" t="s">
        <v>2434</v>
      </c>
      <c r="AT1062" s="360" t="s">
        <v>2429</v>
      </c>
      <c r="AU1062" s="360" t="s">
        <v>2336</v>
      </c>
      <c r="AY1062" s="353" t="s">
        <v>2428</v>
      </c>
      <c r="BE1062" s="418">
        <f>IF($U$1062="základní",$N$1062,0)</f>
        <v>0</v>
      </c>
      <c r="BF1062" s="418">
        <f>IF($U$1062="snížená",$N$1062,0)</f>
        <v>0</v>
      </c>
      <c r="BG1062" s="418">
        <f>IF($U$1062="zákl. přenesená",$N$1062,0)</f>
        <v>0</v>
      </c>
      <c r="BH1062" s="418">
        <f>IF($U$1062="sníž. přenesená",$N$1062,0)</f>
        <v>0</v>
      </c>
      <c r="BI1062" s="418">
        <f>IF($U$1062="nulová",$N$1062,0)</f>
        <v>0</v>
      </c>
      <c r="BJ1062" s="360" t="s">
        <v>2426</v>
      </c>
      <c r="BK1062" s="418">
        <f>ROUND($L$1062*$K$1062,2)</f>
        <v>0</v>
      </c>
      <c r="BL1062" s="360" t="s">
        <v>2434</v>
      </c>
      <c r="BM1062" s="360" t="s">
        <v>2093</v>
      </c>
    </row>
    <row r="1063" spans="2:47" s="353" customFormat="1" ht="27" customHeight="1">
      <c r="B1063" s="354"/>
      <c r="F1063" s="912" t="s">
        <v>2094</v>
      </c>
      <c r="G1063" s="873"/>
      <c r="H1063" s="873"/>
      <c r="I1063" s="873"/>
      <c r="J1063" s="873"/>
      <c r="K1063" s="873"/>
      <c r="L1063" s="873"/>
      <c r="M1063" s="873"/>
      <c r="N1063" s="873"/>
      <c r="O1063" s="873"/>
      <c r="P1063" s="873"/>
      <c r="Q1063" s="873"/>
      <c r="R1063" s="873"/>
      <c r="S1063" s="354"/>
      <c r="T1063" s="419"/>
      <c r="AA1063" s="420"/>
      <c r="AT1063" s="353" t="s">
        <v>2437</v>
      </c>
      <c r="AU1063" s="353" t="s">
        <v>2336</v>
      </c>
    </row>
    <row r="1064" spans="2:51" s="353" customFormat="1" ht="15.75" customHeight="1">
      <c r="B1064" s="421"/>
      <c r="E1064" s="422"/>
      <c r="F1064" s="899" t="s">
        <v>2095</v>
      </c>
      <c r="G1064" s="900"/>
      <c r="H1064" s="900"/>
      <c r="I1064" s="900"/>
      <c r="K1064" s="424">
        <v>1.6</v>
      </c>
      <c r="S1064" s="421"/>
      <c r="T1064" s="425"/>
      <c r="AA1064" s="426"/>
      <c r="AT1064" s="422" t="s">
        <v>2439</v>
      </c>
      <c r="AU1064" s="422" t="s">
        <v>2336</v>
      </c>
      <c r="AV1064" s="422" t="s">
        <v>2336</v>
      </c>
      <c r="AW1064" s="422" t="s">
        <v>2371</v>
      </c>
      <c r="AX1064" s="422" t="s">
        <v>2427</v>
      </c>
      <c r="AY1064" s="422" t="s">
        <v>2428</v>
      </c>
    </row>
    <row r="1065" spans="2:51" s="353" customFormat="1" ht="15.75" customHeight="1">
      <c r="B1065" s="421"/>
      <c r="E1065" s="422"/>
      <c r="F1065" s="899" t="s">
        <v>2096</v>
      </c>
      <c r="G1065" s="900"/>
      <c r="H1065" s="900"/>
      <c r="I1065" s="900"/>
      <c r="K1065" s="424">
        <v>9.6</v>
      </c>
      <c r="S1065" s="421"/>
      <c r="T1065" s="425"/>
      <c r="AA1065" s="426"/>
      <c r="AT1065" s="422" t="s">
        <v>2439</v>
      </c>
      <c r="AU1065" s="422" t="s">
        <v>2336</v>
      </c>
      <c r="AV1065" s="422" t="s">
        <v>2336</v>
      </c>
      <c r="AW1065" s="422" t="s">
        <v>2371</v>
      </c>
      <c r="AX1065" s="422" t="s">
        <v>2427</v>
      </c>
      <c r="AY1065" s="422" t="s">
        <v>2428</v>
      </c>
    </row>
    <row r="1066" spans="2:51" s="353" customFormat="1" ht="15.75" customHeight="1">
      <c r="B1066" s="421"/>
      <c r="E1066" s="422"/>
      <c r="F1066" s="899" t="s">
        <v>2097</v>
      </c>
      <c r="G1066" s="900"/>
      <c r="H1066" s="900"/>
      <c r="I1066" s="900"/>
      <c r="K1066" s="424">
        <v>1.6</v>
      </c>
      <c r="S1066" s="421"/>
      <c r="T1066" s="425"/>
      <c r="AA1066" s="426"/>
      <c r="AT1066" s="422" t="s">
        <v>2439</v>
      </c>
      <c r="AU1066" s="422" t="s">
        <v>2336</v>
      </c>
      <c r="AV1066" s="422" t="s">
        <v>2336</v>
      </c>
      <c r="AW1066" s="422" t="s">
        <v>2371</v>
      </c>
      <c r="AX1066" s="422" t="s">
        <v>2427</v>
      </c>
      <c r="AY1066" s="422" t="s">
        <v>2428</v>
      </c>
    </row>
    <row r="1067" spans="2:51" s="353" customFormat="1" ht="15.75" customHeight="1">
      <c r="B1067" s="421"/>
      <c r="E1067" s="422"/>
      <c r="F1067" s="899" t="s">
        <v>2098</v>
      </c>
      <c r="G1067" s="900"/>
      <c r="H1067" s="900"/>
      <c r="I1067" s="900"/>
      <c r="K1067" s="424">
        <v>1.6</v>
      </c>
      <c r="S1067" s="421"/>
      <c r="T1067" s="425"/>
      <c r="AA1067" s="426"/>
      <c r="AT1067" s="422" t="s">
        <v>2439</v>
      </c>
      <c r="AU1067" s="422" t="s">
        <v>2336</v>
      </c>
      <c r="AV1067" s="422" t="s">
        <v>2336</v>
      </c>
      <c r="AW1067" s="422" t="s">
        <v>2371</v>
      </c>
      <c r="AX1067" s="422" t="s">
        <v>2427</v>
      </c>
      <c r="AY1067" s="422" t="s">
        <v>2428</v>
      </c>
    </row>
    <row r="1068" spans="2:51" s="353" customFormat="1" ht="15.75" customHeight="1">
      <c r="B1068" s="427"/>
      <c r="E1068" s="428"/>
      <c r="F1068" s="905" t="s">
        <v>2049</v>
      </c>
      <c r="G1068" s="906"/>
      <c r="H1068" s="906"/>
      <c r="I1068" s="906"/>
      <c r="K1068" s="428"/>
      <c r="S1068" s="427"/>
      <c r="T1068" s="430"/>
      <c r="AA1068" s="431"/>
      <c r="AT1068" s="428" t="s">
        <v>2439</v>
      </c>
      <c r="AU1068" s="428" t="s">
        <v>2336</v>
      </c>
      <c r="AV1068" s="428" t="s">
        <v>2426</v>
      </c>
      <c r="AW1068" s="428" t="s">
        <v>2371</v>
      </c>
      <c r="AX1068" s="428" t="s">
        <v>2427</v>
      </c>
      <c r="AY1068" s="428" t="s">
        <v>2428</v>
      </c>
    </row>
    <row r="1069" spans="2:51" s="353" customFormat="1" ht="15.75" customHeight="1">
      <c r="B1069" s="421"/>
      <c r="E1069" s="422"/>
      <c r="F1069" s="899" t="s">
        <v>2099</v>
      </c>
      <c r="G1069" s="900"/>
      <c r="H1069" s="900"/>
      <c r="I1069" s="900"/>
      <c r="K1069" s="424">
        <v>12.8</v>
      </c>
      <c r="S1069" s="421"/>
      <c r="T1069" s="425"/>
      <c r="AA1069" s="426"/>
      <c r="AT1069" s="422" t="s">
        <v>2439</v>
      </c>
      <c r="AU1069" s="422" t="s">
        <v>2336</v>
      </c>
      <c r="AV1069" s="422" t="s">
        <v>2336</v>
      </c>
      <c r="AW1069" s="422" t="s">
        <v>2371</v>
      </c>
      <c r="AX1069" s="422" t="s">
        <v>2427</v>
      </c>
      <c r="AY1069" s="422" t="s">
        <v>2428</v>
      </c>
    </row>
    <row r="1070" spans="2:51" s="353" customFormat="1" ht="15.75" customHeight="1">
      <c r="B1070" s="421"/>
      <c r="E1070" s="422"/>
      <c r="F1070" s="899" t="s">
        <v>2100</v>
      </c>
      <c r="G1070" s="900"/>
      <c r="H1070" s="900"/>
      <c r="I1070" s="900"/>
      <c r="K1070" s="424">
        <v>19.2</v>
      </c>
      <c r="S1070" s="421"/>
      <c r="T1070" s="425"/>
      <c r="AA1070" s="426"/>
      <c r="AT1070" s="422" t="s">
        <v>2439</v>
      </c>
      <c r="AU1070" s="422" t="s">
        <v>2336</v>
      </c>
      <c r="AV1070" s="422" t="s">
        <v>2336</v>
      </c>
      <c r="AW1070" s="422" t="s">
        <v>2371</v>
      </c>
      <c r="AX1070" s="422" t="s">
        <v>2427</v>
      </c>
      <c r="AY1070" s="422" t="s">
        <v>2428</v>
      </c>
    </row>
    <row r="1071" spans="2:51" s="353" customFormat="1" ht="15.75" customHeight="1">
      <c r="B1071" s="421"/>
      <c r="E1071" s="422"/>
      <c r="F1071" s="899" t="s">
        <v>2101</v>
      </c>
      <c r="G1071" s="900"/>
      <c r="H1071" s="900"/>
      <c r="I1071" s="900"/>
      <c r="K1071" s="424">
        <v>1.6</v>
      </c>
      <c r="S1071" s="421"/>
      <c r="T1071" s="425"/>
      <c r="AA1071" s="426"/>
      <c r="AT1071" s="422" t="s">
        <v>2439</v>
      </c>
      <c r="AU1071" s="422" t="s">
        <v>2336</v>
      </c>
      <c r="AV1071" s="422" t="s">
        <v>2336</v>
      </c>
      <c r="AW1071" s="422" t="s">
        <v>2371</v>
      </c>
      <c r="AX1071" s="422" t="s">
        <v>2427</v>
      </c>
      <c r="AY1071" s="422" t="s">
        <v>2428</v>
      </c>
    </row>
    <row r="1072" spans="2:51" s="353" customFormat="1" ht="15.75" customHeight="1">
      <c r="B1072" s="421"/>
      <c r="E1072" s="422"/>
      <c r="F1072" s="899" t="s">
        <v>2102</v>
      </c>
      <c r="G1072" s="900"/>
      <c r="H1072" s="900"/>
      <c r="I1072" s="900"/>
      <c r="K1072" s="424">
        <v>28.8</v>
      </c>
      <c r="S1072" s="421"/>
      <c r="T1072" s="425"/>
      <c r="AA1072" s="426"/>
      <c r="AT1072" s="422" t="s">
        <v>2439</v>
      </c>
      <c r="AU1072" s="422" t="s">
        <v>2336</v>
      </c>
      <c r="AV1072" s="422" t="s">
        <v>2336</v>
      </c>
      <c r="AW1072" s="422" t="s">
        <v>2371</v>
      </c>
      <c r="AX1072" s="422" t="s">
        <v>2427</v>
      </c>
      <c r="AY1072" s="422" t="s">
        <v>2428</v>
      </c>
    </row>
    <row r="1073" spans="2:51" s="353" customFormat="1" ht="15.75" customHeight="1">
      <c r="B1073" s="432"/>
      <c r="E1073" s="433"/>
      <c r="F1073" s="901" t="s">
        <v>2450</v>
      </c>
      <c r="G1073" s="902"/>
      <c r="H1073" s="902"/>
      <c r="I1073" s="902"/>
      <c r="K1073" s="434">
        <v>76.8</v>
      </c>
      <c r="S1073" s="432"/>
      <c r="T1073" s="435"/>
      <c r="AA1073" s="436"/>
      <c r="AT1073" s="433" t="s">
        <v>2439</v>
      </c>
      <c r="AU1073" s="433" t="s">
        <v>2336</v>
      </c>
      <c r="AV1073" s="433" t="s">
        <v>2434</v>
      </c>
      <c r="AW1073" s="433" t="s">
        <v>2371</v>
      </c>
      <c r="AX1073" s="433" t="s">
        <v>2426</v>
      </c>
      <c r="AY1073" s="433" t="s">
        <v>2428</v>
      </c>
    </row>
    <row r="1074" spans="2:65" s="353" customFormat="1" ht="27" customHeight="1">
      <c r="B1074" s="354"/>
      <c r="C1074" s="409" t="s">
        <v>2103</v>
      </c>
      <c r="D1074" s="409" t="s">
        <v>2429</v>
      </c>
      <c r="E1074" s="410" t="s">
        <v>2104</v>
      </c>
      <c r="F1074" s="907" t="s">
        <v>2105</v>
      </c>
      <c r="G1074" s="908"/>
      <c r="H1074" s="908"/>
      <c r="I1074" s="908"/>
      <c r="J1074" s="412" t="s">
        <v>1974</v>
      </c>
      <c r="K1074" s="413">
        <v>50</v>
      </c>
      <c r="L1074" s="909">
        <v>0</v>
      </c>
      <c r="M1074" s="908"/>
      <c r="N1074" s="909">
        <f>ROUND($L$1074*$K$1074,2)</f>
        <v>0</v>
      </c>
      <c r="O1074" s="908"/>
      <c r="P1074" s="908"/>
      <c r="Q1074" s="908"/>
      <c r="R1074" s="411" t="s">
        <v>2433</v>
      </c>
      <c r="S1074" s="354"/>
      <c r="T1074" s="414"/>
      <c r="U1074" s="415" t="s">
        <v>2358</v>
      </c>
      <c r="X1074" s="416">
        <v>0</v>
      </c>
      <c r="Y1074" s="416">
        <f>$X$1074*$K$1074</f>
        <v>0</v>
      </c>
      <c r="Z1074" s="416">
        <v>0.006</v>
      </c>
      <c r="AA1074" s="417">
        <f>$Z$1074*$K$1074</f>
        <v>0.3</v>
      </c>
      <c r="AR1074" s="360" t="s">
        <v>2434</v>
      </c>
      <c r="AT1074" s="360" t="s">
        <v>2429</v>
      </c>
      <c r="AU1074" s="360" t="s">
        <v>2336</v>
      </c>
      <c r="AY1074" s="353" t="s">
        <v>2428</v>
      </c>
      <c r="BE1074" s="418">
        <f>IF($U$1074="základní",$N$1074,0)</f>
        <v>0</v>
      </c>
      <c r="BF1074" s="418">
        <f>IF($U$1074="snížená",$N$1074,0)</f>
        <v>0</v>
      </c>
      <c r="BG1074" s="418">
        <f>IF($U$1074="zákl. přenesená",$N$1074,0)</f>
        <v>0</v>
      </c>
      <c r="BH1074" s="418">
        <f>IF($U$1074="sníž. přenesená",$N$1074,0)</f>
        <v>0</v>
      </c>
      <c r="BI1074" s="418">
        <f>IF($U$1074="nulová",$N$1074,0)</f>
        <v>0</v>
      </c>
      <c r="BJ1074" s="360" t="s">
        <v>2426</v>
      </c>
      <c r="BK1074" s="418">
        <f>ROUND($L$1074*$K$1074,2)</f>
        <v>0</v>
      </c>
      <c r="BL1074" s="360" t="s">
        <v>2434</v>
      </c>
      <c r="BM1074" s="360" t="s">
        <v>2106</v>
      </c>
    </row>
    <row r="1075" spans="2:47" s="353" customFormat="1" ht="16.5" customHeight="1">
      <c r="B1075" s="354"/>
      <c r="F1075" s="912" t="s">
        <v>2107</v>
      </c>
      <c r="G1075" s="873"/>
      <c r="H1075" s="873"/>
      <c r="I1075" s="873"/>
      <c r="J1075" s="873"/>
      <c r="K1075" s="873"/>
      <c r="L1075" s="873"/>
      <c r="M1075" s="873"/>
      <c r="N1075" s="873"/>
      <c r="O1075" s="873"/>
      <c r="P1075" s="873"/>
      <c r="Q1075" s="873"/>
      <c r="R1075" s="873"/>
      <c r="S1075" s="354"/>
      <c r="T1075" s="419"/>
      <c r="AA1075" s="420"/>
      <c r="AT1075" s="353" t="s">
        <v>2437</v>
      </c>
      <c r="AU1075" s="353" t="s">
        <v>2336</v>
      </c>
    </row>
    <row r="1076" spans="2:65" s="353" customFormat="1" ht="27" customHeight="1">
      <c r="B1076" s="354"/>
      <c r="C1076" s="409" t="s">
        <v>2108</v>
      </c>
      <c r="D1076" s="409" t="s">
        <v>2429</v>
      </c>
      <c r="E1076" s="410" t="s">
        <v>2109</v>
      </c>
      <c r="F1076" s="907" t="s">
        <v>2110</v>
      </c>
      <c r="G1076" s="908"/>
      <c r="H1076" s="908"/>
      <c r="I1076" s="908"/>
      <c r="J1076" s="412" t="s">
        <v>1974</v>
      </c>
      <c r="K1076" s="413">
        <v>86</v>
      </c>
      <c r="L1076" s="909">
        <v>0</v>
      </c>
      <c r="M1076" s="908"/>
      <c r="N1076" s="909">
        <f>ROUND($L$1076*$K$1076,2)</f>
        <v>0</v>
      </c>
      <c r="O1076" s="908"/>
      <c r="P1076" s="908"/>
      <c r="Q1076" s="908"/>
      <c r="R1076" s="411" t="s">
        <v>2433</v>
      </c>
      <c r="S1076" s="354"/>
      <c r="T1076" s="414"/>
      <c r="U1076" s="415" t="s">
        <v>2358</v>
      </c>
      <c r="X1076" s="416">
        <v>0</v>
      </c>
      <c r="Y1076" s="416">
        <f>$X$1076*$K$1076</f>
        <v>0</v>
      </c>
      <c r="Z1076" s="416">
        <v>0.013</v>
      </c>
      <c r="AA1076" s="417">
        <f>$Z$1076*$K$1076</f>
        <v>1.1179999999999999</v>
      </c>
      <c r="AR1076" s="360" t="s">
        <v>2434</v>
      </c>
      <c r="AT1076" s="360" t="s">
        <v>2429</v>
      </c>
      <c r="AU1076" s="360" t="s">
        <v>2336</v>
      </c>
      <c r="AY1076" s="353" t="s">
        <v>2428</v>
      </c>
      <c r="BE1076" s="418">
        <f>IF($U$1076="základní",$N$1076,0)</f>
        <v>0</v>
      </c>
      <c r="BF1076" s="418">
        <f>IF($U$1076="snížená",$N$1076,0)</f>
        <v>0</v>
      </c>
      <c r="BG1076" s="418">
        <f>IF($U$1076="zákl. přenesená",$N$1076,0)</f>
        <v>0</v>
      </c>
      <c r="BH1076" s="418">
        <f>IF($U$1076="sníž. přenesená",$N$1076,0)</f>
        <v>0</v>
      </c>
      <c r="BI1076" s="418">
        <f>IF($U$1076="nulová",$N$1076,0)</f>
        <v>0</v>
      </c>
      <c r="BJ1076" s="360" t="s">
        <v>2426</v>
      </c>
      <c r="BK1076" s="418">
        <f>ROUND($L$1076*$K$1076,2)</f>
        <v>0</v>
      </c>
      <c r="BL1076" s="360" t="s">
        <v>2434</v>
      </c>
      <c r="BM1076" s="360" t="s">
        <v>2111</v>
      </c>
    </row>
    <row r="1077" spans="2:47" s="353" customFormat="1" ht="16.5" customHeight="1">
      <c r="B1077" s="354"/>
      <c r="F1077" s="912" t="s">
        <v>2112</v>
      </c>
      <c r="G1077" s="873"/>
      <c r="H1077" s="873"/>
      <c r="I1077" s="873"/>
      <c r="J1077" s="873"/>
      <c r="K1077" s="873"/>
      <c r="L1077" s="873"/>
      <c r="M1077" s="873"/>
      <c r="N1077" s="873"/>
      <c r="O1077" s="873"/>
      <c r="P1077" s="873"/>
      <c r="Q1077" s="873"/>
      <c r="R1077" s="873"/>
      <c r="S1077" s="354"/>
      <c r="T1077" s="419"/>
      <c r="AA1077" s="420"/>
      <c r="AT1077" s="353" t="s">
        <v>2437</v>
      </c>
      <c r="AU1077" s="353" t="s">
        <v>2336</v>
      </c>
    </row>
    <row r="1078" spans="2:65" s="353" customFormat="1" ht="27" customHeight="1">
      <c r="B1078" s="354"/>
      <c r="C1078" s="409" t="s">
        <v>2113</v>
      </c>
      <c r="D1078" s="409" t="s">
        <v>2429</v>
      </c>
      <c r="E1078" s="410" t="s">
        <v>2114</v>
      </c>
      <c r="F1078" s="907" t="s">
        <v>2115</v>
      </c>
      <c r="G1078" s="908"/>
      <c r="H1078" s="908"/>
      <c r="I1078" s="908"/>
      <c r="J1078" s="412" t="s">
        <v>1974</v>
      </c>
      <c r="K1078" s="413">
        <v>190</v>
      </c>
      <c r="L1078" s="909">
        <v>0</v>
      </c>
      <c r="M1078" s="908"/>
      <c r="N1078" s="909">
        <f>ROUND($L$1078*$K$1078,2)</f>
        <v>0</v>
      </c>
      <c r="O1078" s="908"/>
      <c r="P1078" s="908"/>
      <c r="Q1078" s="908"/>
      <c r="R1078" s="411" t="s">
        <v>2433</v>
      </c>
      <c r="S1078" s="354"/>
      <c r="T1078" s="414"/>
      <c r="U1078" s="415" t="s">
        <v>2358</v>
      </c>
      <c r="X1078" s="416">
        <v>0</v>
      </c>
      <c r="Y1078" s="416">
        <f>$X$1078*$K$1078</f>
        <v>0</v>
      </c>
      <c r="Z1078" s="416">
        <v>0.019</v>
      </c>
      <c r="AA1078" s="417">
        <f>$Z$1078*$K$1078</f>
        <v>3.61</v>
      </c>
      <c r="AR1078" s="360" t="s">
        <v>2434</v>
      </c>
      <c r="AT1078" s="360" t="s">
        <v>2429</v>
      </c>
      <c r="AU1078" s="360" t="s">
        <v>2336</v>
      </c>
      <c r="AY1078" s="353" t="s">
        <v>2428</v>
      </c>
      <c r="BE1078" s="418">
        <f>IF($U$1078="základní",$N$1078,0)</f>
        <v>0</v>
      </c>
      <c r="BF1078" s="418">
        <f>IF($U$1078="snížená",$N$1078,0)</f>
        <v>0</v>
      </c>
      <c r="BG1078" s="418">
        <f>IF($U$1078="zákl. přenesená",$N$1078,0)</f>
        <v>0</v>
      </c>
      <c r="BH1078" s="418">
        <f>IF($U$1078="sníž. přenesená",$N$1078,0)</f>
        <v>0</v>
      </c>
      <c r="BI1078" s="418">
        <f>IF($U$1078="nulová",$N$1078,0)</f>
        <v>0</v>
      </c>
      <c r="BJ1078" s="360" t="s">
        <v>2426</v>
      </c>
      <c r="BK1078" s="418">
        <f>ROUND($L$1078*$K$1078,2)</f>
        <v>0</v>
      </c>
      <c r="BL1078" s="360" t="s">
        <v>2434</v>
      </c>
      <c r="BM1078" s="360" t="s">
        <v>2116</v>
      </c>
    </row>
    <row r="1079" spans="2:47" s="353" customFormat="1" ht="16.5" customHeight="1">
      <c r="B1079" s="354"/>
      <c r="F1079" s="912" t="s">
        <v>2117</v>
      </c>
      <c r="G1079" s="873"/>
      <c r="H1079" s="873"/>
      <c r="I1079" s="873"/>
      <c r="J1079" s="873"/>
      <c r="K1079" s="873"/>
      <c r="L1079" s="873"/>
      <c r="M1079" s="873"/>
      <c r="N1079" s="873"/>
      <c r="O1079" s="873"/>
      <c r="P1079" s="873"/>
      <c r="Q1079" s="873"/>
      <c r="R1079" s="873"/>
      <c r="S1079" s="354"/>
      <c r="T1079" s="419"/>
      <c r="AA1079" s="420"/>
      <c r="AT1079" s="353" t="s">
        <v>2437</v>
      </c>
      <c r="AU1079" s="353" t="s">
        <v>2336</v>
      </c>
    </row>
    <row r="1080" spans="2:51" s="353" customFormat="1" ht="15.75" customHeight="1">
      <c r="B1080" s="421"/>
      <c r="E1080" s="422"/>
      <c r="F1080" s="899" t="s">
        <v>2118</v>
      </c>
      <c r="G1080" s="900"/>
      <c r="H1080" s="900"/>
      <c r="I1080" s="900"/>
      <c r="K1080" s="424">
        <v>190</v>
      </c>
      <c r="S1080" s="421"/>
      <c r="T1080" s="425"/>
      <c r="AA1080" s="426"/>
      <c r="AT1080" s="422" t="s">
        <v>2439</v>
      </c>
      <c r="AU1080" s="422" t="s">
        <v>2336</v>
      </c>
      <c r="AV1080" s="422" t="s">
        <v>2336</v>
      </c>
      <c r="AW1080" s="422" t="s">
        <v>2371</v>
      </c>
      <c r="AX1080" s="422" t="s">
        <v>2426</v>
      </c>
      <c r="AY1080" s="422" t="s">
        <v>2428</v>
      </c>
    </row>
    <row r="1081" spans="2:65" s="353" customFormat="1" ht="27" customHeight="1">
      <c r="B1081" s="354"/>
      <c r="C1081" s="409" t="s">
        <v>2119</v>
      </c>
      <c r="D1081" s="409" t="s">
        <v>2429</v>
      </c>
      <c r="E1081" s="410" t="s">
        <v>2120</v>
      </c>
      <c r="F1081" s="907" t="s">
        <v>2121</v>
      </c>
      <c r="G1081" s="908"/>
      <c r="H1081" s="908"/>
      <c r="I1081" s="908"/>
      <c r="J1081" s="412" t="s">
        <v>1974</v>
      </c>
      <c r="K1081" s="413">
        <v>104</v>
      </c>
      <c r="L1081" s="909">
        <v>0</v>
      </c>
      <c r="M1081" s="908"/>
      <c r="N1081" s="909">
        <f>ROUND($L$1081*$K$1081,2)</f>
        <v>0</v>
      </c>
      <c r="O1081" s="908"/>
      <c r="P1081" s="908"/>
      <c r="Q1081" s="908"/>
      <c r="R1081" s="411" t="s">
        <v>2433</v>
      </c>
      <c r="S1081" s="354"/>
      <c r="T1081" s="414"/>
      <c r="U1081" s="415" t="s">
        <v>2358</v>
      </c>
      <c r="X1081" s="416">
        <v>0</v>
      </c>
      <c r="Y1081" s="416">
        <f>$X$1081*$K$1081</f>
        <v>0</v>
      </c>
      <c r="Z1081" s="416">
        <v>0.038</v>
      </c>
      <c r="AA1081" s="417">
        <f>$Z$1081*$K$1081</f>
        <v>3.952</v>
      </c>
      <c r="AR1081" s="360" t="s">
        <v>2434</v>
      </c>
      <c r="AT1081" s="360" t="s">
        <v>2429</v>
      </c>
      <c r="AU1081" s="360" t="s">
        <v>2336</v>
      </c>
      <c r="AY1081" s="353" t="s">
        <v>2428</v>
      </c>
      <c r="BE1081" s="418">
        <f>IF($U$1081="základní",$N$1081,0)</f>
        <v>0</v>
      </c>
      <c r="BF1081" s="418">
        <f>IF($U$1081="snížená",$N$1081,0)</f>
        <v>0</v>
      </c>
      <c r="BG1081" s="418">
        <f>IF($U$1081="zákl. přenesená",$N$1081,0)</f>
        <v>0</v>
      </c>
      <c r="BH1081" s="418">
        <f>IF($U$1081="sníž. přenesená",$N$1081,0)</f>
        <v>0</v>
      </c>
      <c r="BI1081" s="418">
        <f>IF($U$1081="nulová",$N$1081,0)</f>
        <v>0</v>
      </c>
      <c r="BJ1081" s="360" t="s">
        <v>2426</v>
      </c>
      <c r="BK1081" s="418">
        <f>ROUND($L$1081*$K$1081,2)</f>
        <v>0</v>
      </c>
      <c r="BL1081" s="360" t="s">
        <v>2434</v>
      </c>
      <c r="BM1081" s="360" t="s">
        <v>2122</v>
      </c>
    </row>
    <row r="1082" spans="2:47" s="353" customFormat="1" ht="16.5" customHeight="1">
      <c r="B1082" s="354"/>
      <c r="F1082" s="912" t="s">
        <v>2123</v>
      </c>
      <c r="G1082" s="873"/>
      <c r="H1082" s="873"/>
      <c r="I1082" s="873"/>
      <c r="J1082" s="873"/>
      <c r="K1082" s="873"/>
      <c r="L1082" s="873"/>
      <c r="M1082" s="873"/>
      <c r="N1082" s="873"/>
      <c r="O1082" s="873"/>
      <c r="P1082" s="873"/>
      <c r="Q1082" s="873"/>
      <c r="R1082" s="873"/>
      <c r="S1082" s="354"/>
      <c r="T1082" s="419"/>
      <c r="AA1082" s="420"/>
      <c r="AT1082" s="353" t="s">
        <v>2437</v>
      </c>
      <c r="AU1082" s="353" t="s">
        <v>2336</v>
      </c>
    </row>
    <row r="1083" spans="2:51" s="353" customFormat="1" ht="15.75" customHeight="1">
      <c r="B1083" s="421"/>
      <c r="E1083" s="422"/>
      <c r="F1083" s="899" t="s">
        <v>2124</v>
      </c>
      <c r="G1083" s="900"/>
      <c r="H1083" s="900"/>
      <c r="I1083" s="900"/>
      <c r="K1083" s="424">
        <v>104</v>
      </c>
      <c r="S1083" s="421"/>
      <c r="T1083" s="425"/>
      <c r="AA1083" s="426"/>
      <c r="AT1083" s="422" t="s">
        <v>2439</v>
      </c>
      <c r="AU1083" s="422" t="s">
        <v>2336</v>
      </c>
      <c r="AV1083" s="422" t="s">
        <v>2336</v>
      </c>
      <c r="AW1083" s="422" t="s">
        <v>2371</v>
      </c>
      <c r="AX1083" s="422" t="s">
        <v>2426</v>
      </c>
      <c r="AY1083" s="422" t="s">
        <v>2428</v>
      </c>
    </row>
    <row r="1084" spans="2:65" s="353" customFormat="1" ht="27" customHeight="1">
      <c r="B1084" s="354"/>
      <c r="C1084" s="409" t="s">
        <v>2125</v>
      </c>
      <c r="D1084" s="409" t="s">
        <v>2429</v>
      </c>
      <c r="E1084" s="410" t="s">
        <v>2126</v>
      </c>
      <c r="F1084" s="907" t="s">
        <v>2127</v>
      </c>
      <c r="G1084" s="908"/>
      <c r="H1084" s="908"/>
      <c r="I1084" s="908"/>
      <c r="J1084" s="412" t="s">
        <v>1974</v>
      </c>
      <c r="K1084" s="413">
        <v>32.5</v>
      </c>
      <c r="L1084" s="909">
        <v>0</v>
      </c>
      <c r="M1084" s="908"/>
      <c r="N1084" s="909">
        <f>ROUND($L$1084*$K$1084,2)</f>
        <v>0</v>
      </c>
      <c r="O1084" s="908"/>
      <c r="P1084" s="908"/>
      <c r="Q1084" s="908"/>
      <c r="R1084" s="411"/>
      <c r="S1084" s="354"/>
      <c r="T1084" s="414"/>
      <c r="U1084" s="415" t="s">
        <v>2358</v>
      </c>
      <c r="X1084" s="416">
        <v>0</v>
      </c>
      <c r="Y1084" s="416">
        <f>$X$1084*$K$1084</f>
        <v>0</v>
      </c>
      <c r="Z1084" s="416">
        <v>0.038</v>
      </c>
      <c r="AA1084" s="417">
        <f>$Z$1084*$K$1084</f>
        <v>1.2349999999999999</v>
      </c>
      <c r="AR1084" s="360" t="s">
        <v>2434</v>
      </c>
      <c r="AT1084" s="360" t="s">
        <v>2429</v>
      </c>
      <c r="AU1084" s="360" t="s">
        <v>2336</v>
      </c>
      <c r="AY1084" s="353" t="s">
        <v>2428</v>
      </c>
      <c r="BE1084" s="418">
        <f>IF($U$1084="základní",$N$1084,0)</f>
        <v>0</v>
      </c>
      <c r="BF1084" s="418">
        <f>IF($U$1084="snížená",$N$1084,0)</f>
        <v>0</v>
      </c>
      <c r="BG1084" s="418">
        <f>IF($U$1084="zákl. přenesená",$N$1084,0)</f>
        <v>0</v>
      </c>
      <c r="BH1084" s="418">
        <f>IF($U$1084="sníž. přenesená",$N$1084,0)</f>
        <v>0</v>
      </c>
      <c r="BI1084" s="418">
        <f>IF($U$1084="nulová",$N$1084,0)</f>
        <v>0</v>
      </c>
      <c r="BJ1084" s="360" t="s">
        <v>2426</v>
      </c>
      <c r="BK1084" s="418">
        <f>ROUND($L$1084*$K$1084,2)</f>
        <v>0</v>
      </c>
      <c r="BL1084" s="360" t="s">
        <v>2434</v>
      </c>
      <c r="BM1084" s="360" t="s">
        <v>2128</v>
      </c>
    </row>
    <row r="1085" spans="2:47" s="353" customFormat="1" ht="16.5" customHeight="1">
      <c r="B1085" s="354"/>
      <c r="F1085" s="912" t="s">
        <v>2127</v>
      </c>
      <c r="G1085" s="873"/>
      <c r="H1085" s="873"/>
      <c r="I1085" s="873"/>
      <c r="J1085" s="873"/>
      <c r="K1085" s="873"/>
      <c r="L1085" s="873"/>
      <c r="M1085" s="873"/>
      <c r="N1085" s="873"/>
      <c r="O1085" s="873"/>
      <c r="P1085" s="873"/>
      <c r="Q1085" s="873"/>
      <c r="R1085" s="873"/>
      <c r="S1085" s="354"/>
      <c r="T1085" s="419"/>
      <c r="AA1085" s="420"/>
      <c r="AT1085" s="353" t="s">
        <v>2437</v>
      </c>
      <c r="AU1085" s="353" t="s">
        <v>2336</v>
      </c>
    </row>
    <row r="1086" spans="2:65" s="353" customFormat="1" ht="27" customHeight="1">
      <c r="B1086" s="354"/>
      <c r="C1086" s="409" t="s">
        <v>2129</v>
      </c>
      <c r="D1086" s="409" t="s">
        <v>2429</v>
      </c>
      <c r="E1086" s="410" t="s">
        <v>2130</v>
      </c>
      <c r="F1086" s="907" t="s">
        <v>2131</v>
      </c>
      <c r="G1086" s="908"/>
      <c r="H1086" s="908"/>
      <c r="I1086" s="908"/>
      <c r="J1086" s="412" t="s">
        <v>1974</v>
      </c>
      <c r="K1086" s="413">
        <v>96</v>
      </c>
      <c r="L1086" s="909">
        <v>0</v>
      </c>
      <c r="M1086" s="908"/>
      <c r="N1086" s="909">
        <f>ROUND($L$1086*$K$1086,2)</f>
        <v>0</v>
      </c>
      <c r="O1086" s="908"/>
      <c r="P1086" s="908"/>
      <c r="Q1086" s="908"/>
      <c r="R1086" s="411" t="s">
        <v>2433</v>
      </c>
      <c r="S1086" s="354"/>
      <c r="T1086" s="414"/>
      <c r="U1086" s="415" t="s">
        <v>2358</v>
      </c>
      <c r="X1086" s="416">
        <v>0</v>
      </c>
      <c r="Y1086" s="416">
        <f>$X$1086*$K$1086</f>
        <v>0</v>
      </c>
      <c r="Z1086" s="416">
        <v>0.081</v>
      </c>
      <c r="AA1086" s="417">
        <f>$Z$1086*$K$1086</f>
        <v>7.776</v>
      </c>
      <c r="AR1086" s="360" t="s">
        <v>2434</v>
      </c>
      <c r="AT1086" s="360" t="s">
        <v>2429</v>
      </c>
      <c r="AU1086" s="360" t="s">
        <v>2336</v>
      </c>
      <c r="AY1086" s="353" t="s">
        <v>2428</v>
      </c>
      <c r="BE1086" s="418">
        <f>IF($U$1086="základní",$N$1086,0)</f>
        <v>0</v>
      </c>
      <c r="BF1086" s="418">
        <f>IF($U$1086="snížená",$N$1086,0)</f>
        <v>0</v>
      </c>
      <c r="BG1086" s="418">
        <f>IF($U$1086="zákl. přenesená",$N$1086,0)</f>
        <v>0</v>
      </c>
      <c r="BH1086" s="418">
        <f>IF($U$1086="sníž. přenesená",$N$1086,0)</f>
        <v>0</v>
      </c>
      <c r="BI1086" s="418">
        <f>IF($U$1086="nulová",$N$1086,0)</f>
        <v>0</v>
      </c>
      <c r="BJ1086" s="360" t="s">
        <v>2426</v>
      </c>
      <c r="BK1086" s="418">
        <f>ROUND($L$1086*$K$1086,2)</f>
        <v>0</v>
      </c>
      <c r="BL1086" s="360" t="s">
        <v>2434</v>
      </c>
      <c r="BM1086" s="360" t="s">
        <v>2132</v>
      </c>
    </row>
    <row r="1087" spans="2:47" s="353" customFormat="1" ht="16.5" customHeight="1">
      <c r="B1087" s="354"/>
      <c r="F1087" s="912" t="s">
        <v>2133</v>
      </c>
      <c r="G1087" s="873"/>
      <c r="H1087" s="873"/>
      <c r="I1087" s="873"/>
      <c r="J1087" s="873"/>
      <c r="K1087" s="873"/>
      <c r="L1087" s="873"/>
      <c r="M1087" s="873"/>
      <c r="N1087" s="873"/>
      <c r="O1087" s="873"/>
      <c r="P1087" s="873"/>
      <c r="Q1087" s="873"/>
      <c r="R1087" s="873"/>
      <c r="S1087" s="354"/>
      <c r="T1087" s="419"/>
      <c r="AA1087" s="420"/>
      <c r="AT1087" s="353" t="s">
        <v>2437</v>
      </c>
      <c r="AU1087" s="353" t="s">
        <v>2336</v>
      </c>
    </row>
    <row r="1088" spans="2:51" s="353" customFormat="1" ht="15.75" customHeight="1">
      <c r="B1088" s="421"/>
      <c r="E1088" s="422"/>
      <c r="F1088" s="899" t="s">
        <v>2134</v>
      </c>
      <c r="G1088" s="900"/>
      <c r="H1088" s="900"/>
      <c r="I1088" s="900"/>
      <c r="K1088" s="424">
        <v>96</v>
      </c>
      <c r="S1088" s="421"/>
      <c r="T1088" s="425"/>
      <c r="AA1088" s="426"/>
      <c r="AT1088" s="422" t="s">
        <v>2439</v>
      </c>
      <c r="AU1088" s="422" t="s">
        <v>2336</v>
      </c>
      <c r="AV1088" s="422" t="s">
        <v>2336</v>
      </c>
      <c r="AW1088" s="422" t="s">
        <v>2371</v>
      </c>
      <c r="AX1088" s="422" t="s">
        <v>2426</v>
      </c>
      <c r="AY1088" s="422" t="s">
        <v>2428</v>
      </c>
    </row>
    <row r="1089" spans="2:65" s="353" customFormat="1" ht="27" customHeight="1">
      <c r="B1089" s="354"/>
      <c r="C1089" s="409" t="s">
        <v>2135</v>
      </c>
      <c r="D1089" s="409" t="s">
        <v>2429</v>
      </c>
      <c r="E1089" s="410" t="s">
        <v>2136</v>
      </c>
      <c r="F1089" s="907" t="s">
        <v>2137</v>
      </c>
      <c r="G1089" s="908"/>
      <c r="H1089" s="908"/>
      <c r="I1089" s="908"/>
      <c r="J1089" s="412" t="s">
        <v>1974</v>
      </c>
      <c r="K1089" s="413">
        <v>96</v>
      </c>
      <c r="L1089" s="909">
        <v>0</v>
      </c>
      <c r="M1089" s="908"/>
      <c r="N1089" s="909">
        <f>ROUND($L$1089*$K$1089,2)</f>
        <v>0</v>
      </c>
      <c r="O1089" s="908"/>
      <c r="P1089" s="908"/>
      <c r="Q1089" s="908"/>
      <c r="R1089" s="411"/>
      <c r="S1089" s="354"/>
      <c r="T1089" s="414"/>
      <c r="U1089" s="415" t="s">
        <v>2358</v>
      </c>
      <c r="X1089" s="416">
        <v>0</v>
      </c>
      <c r="Y1089" s="416">
        <f>$X$1089*$K$1089</f>
        <v>0</v>
      </c>
      <c r="Z1089" s="416">
        <v>0.042</v>
      </c>
      <c r="AA1089" s="417">
        <f>$Z$1089*$K$1089</f>
        <v>4.032</v>
      </c>
      <c r="AR1089" s="360" t="s">
        <v>2434</v>
      </c>
      <c r="AT1089" s="360" t="s">
        <v>2429</v>
      </c>
      <c r="AU1089" s="360" t="s">
        <v>2336</v>
      </c>
      <c r="AY1089" s="353" t="s">
        <v>2428</v>
      </c>
      <c r="BE1089" s="418">
        <f>IF($U$1089="základní",$N$1089,0)</f>
        <v>0</v>
      </c>
      <c r="BF1089" s="418">
        <f>IF($U$1089="snížená",$N$1089,0)</f>
        <v>0</v>
      </c>
      <c r="BG1089" s="418">
        <f>IF($U$1089="zákl. přenesená",$N$1089,0)</f>
        <v>0</v>
      </c>
      <c r="BH1089" s="418">
        <f>IF($U$1089="sníž. přenesená",$N$1089,0)</f>
        <v>0</v>
      </c>
      <c r="BI1089" s="418">
        <f>IF($U$1089="nulová",$N$1089,0)</f>
        <v>0</v>
      </c>
      <c r="BJ1089" s="360" t="s">
        <v>2426</v>
      </c>
      <c r="BK1089" s="418">
        <f>ROUND($L$1089*$K$1089,2)</f>
        <v>0</v>
      </c>
      <c r="BL1089" s="360" t="s">
        <v>2434</v>
      </c>
      <c r="BM1089" s="360" t="s">
        <v>2138</v>
      </c>
    </row>
    <row r="1090" spans="2:47" s="353" customFormat="1" ht="27" customHeight="1">
      <c r="B1090" s="354"/>
      <c r="F1090" s="912" t="s">
        <v>2139</v>
      </c>
      <c r="G1090" s="873"/>
      <c r="H1090" s="873"/>
      <c r="I1090" s="873"/>
      <c r="J1090" s="873"/>
      <c r="K1090" s="873"/>
      <c r="L1090" s="873"/>
      <c r="M1090" s="873"/>
      <c r="N1090" s="873"/>
      <c r="O1090" s="873"/>
      <c r="P1090" s="873"/>
      <c r="Q1090" s="873"/>
      <c r="R1090" s="873"/>
      <c r="S1090" s="354"/>
      <c r="T1090" s="419"/>
      <c r="AA1090" s="420"/>
      <c r="AT1090" s="353" t="s">
        <v>2437</v>
      </c>
      <c r="AU1090" s="353" t="s">
        <v>2336</v>
      </c>
    </row>
    <row r="1091" spans="2:65" s="353" customFormat="1" ht="27" customHeight="1">
      <c r="B1091" s="354"/>
      <c r="C1091" s="409" t="s">
        <v>2140</v>
      </c>
      <c r="D1091" s="409" t="s">
        <v>2429</v>
      </c>
      <c r="E1091" s="410" t="s">
        <v>2141</v>
      </c>
      <c r="F1091" s="907" t="s">
        <v>2142</v>
      </c>
      <c r="G1091" s="908"/>
      <c r="H1091" s="908"/>
      <c r="I1091" s="908"/>
      <c r="J1091" s="412" t="s">
        <v>3779</v>
      </c>
      <c r="K1091" s="413">
        <v>16.2</v>
      </c>
      <c r="L1091" s="909">
        <v>0</v>
      </c>
      <c r="M1091" s="908"/>
      <c r="N1091" s="909">
        <f>ROUND($L$1091*$K$1091,2)</f>
        <v>0</v>
      </c>
      <c r="O1091" s="908"/>
      <c r="P1091" s="908"/>
      <c r="Q1091" s="908"/>
      <c r="R1091" s="411" t="s">
        <v>2433</v>
      </c>
      <c r="S1091" s="354"/>
      <c r="T1091" s="414"/>
      <c r="U1091" s="415" t="s">
        <v>2358</v>
      </c>
      <c r="X1091" s="416">
        <v>0</v>
      </c>
      <c r="Y1091" s="416">
        <f>$X$1091*$K$1091</f>
        <v>0</v>
      </c>
      <c r="Z1091" s="416">
        <v>0.27</v>
      </c>
      <c r="AA1091" s="417">
        <f>$Z$1091*$K$1091</f>
        <v>4.374</v>
      </c>
      <c r="AR1091" s="360" t="s">
        <v>2434</v>
      </c>
      <c r="AT1091" s="360" t="s">
        <v>2429</v>
      </c>
      <c r="AU1091" s="360" t="s">
        <v>2336</v>
      </c>
      <c r="AY1091" s="353" t="s">
        <v>2428</v>
      </c>
      <c r="BE1091" s="418">
        <f>IF($U$1091="základní",$N$1091,0)</f>
        <v>0</v>
      </c>
      <c r="BF1091" s="418">
        <f>IF($U$1091="snížená",$N$1091,0)</f>
        <v>0</v>
      </c>
      <c r="BG1091" s="418">
        <f>IF($U$1091="zákl. přenesená",$N$1091,0)</f>
        <v>0</v>
      </c>
      <c r="BH1091" s="418">
        <f>IF($U$1091="sníž. přenesená",$N$1091,0)</f>
        <v>0</v>
      </c>
      <c r="BI1091" s="418">
        <f>IF($U$1091="nulová",$N$1091,0)</f>
        <v>0</v>
      </c>
      <c r="BJ1091" s="360" t="s">
        <v>2426</v>
      </c>
      <c r="BK1091" s="418">
        <f>ROUND($L$1091*$K$1091,2)</f>
        <v>0</v>
      </c>
      <c r="BL1091" s="360" t="s">
        <v>2434</v>
      </c>
      <c r="BM1091" s="360" t="s">
        <v>2143</v>
      </c>
    </row>
    <row r="1092" spans="2:47" s="353" customFormat="1" ht="27" customHeight="1">
      <c r="B1092" s="354"/>
      <c r="F1092" s="912" t="s">
        <v>2144</v>
      </c>
      <c r="G1092" s="873"/>
      <c r="H1092" s="873"/>
      <c r="I1092" s="873"/>
      <c r="J1092" s="873"/>
      <c r="K1092" s="873"/>
      <c r="L1092" s="873"/>
      <c r="M1092" s="873"/>
      <c r="N1092" s="873"/>
      <c r="O1092" s="873"/>
      <c r="P1092" s="873"/>
      <c r="Q1092" s="873"/>
      <c r="R1092" s="873"/>
      <c r="S1092" s="354"/>
      <c r="T1092" s="419"/>
      <c r="AA1092" s="420"/>
      <c r="AT1092" s="353" t="s">
        <v>2437</v>
      </c>
      <c r="AU1092" s="353" t="s">
        <v>2336</v>
      </c>
    </row>
    <row r="1093" spans="2:51" s="353" customFormat="1" ht="15.75" customHeight="1">
      <c r="B1093" s="421"/>
      <c r="E1093" s="422"/>
      <c r="F1093" s="899" t="s">
        <v>2145</v>
      </c>
      <c r="G1093" s="900"/>
      <c r="H1093" s="900"/>
      <c r="I1093" s="900"/>
      <c r="K1093" s="424">
        <v>1.6</v>
      </c>
      <c r="S1093" s="421"/>
      <c r="T1093" s="425"/>
      <c r="AA1093" s="426"/>
      <c r="AT1093" s="422" t="s">
        <v>2439</v>
      </c>
      <c r="AU1093" s="422" t="s">
        <v>2336</v>
      </c>
      <c r="AV1093" s="422" t="s">
        <v>2336</v>
      </c>
      <c r="AW1093" s="422" t="s">
        <v>2371</v>
      </c>
      <c r="AX1093" s="422" t="s">
        <v>2427</v>
      </c>
      <c r="AY1093" s="422" t="s">
        <v>2428</v>
      </c>
    </row>
    <row r="1094" spans="2:51" s="353" customFormat="1" ht="15.75" customHeight="1">
      <c r="B1094" s="421"/>
      <c r="E1094" s="422"/>
      <c r="F1094" s="899" t="s">
        <v>2146</v>
      </c>
      <c r="G1094" s="900"/>
      <c r="H1094" s="900"/>
      <c r="I1094" s="900"/>
      <c r="K1094" s="424">
        <v>1.8</v>
      </c>
      <c r="S1094" s="421"/>
      <c r="T1094" s="425"/>
      <c r="AA1094" s="426"/>
      <c r="AT1094" s="422" t="s">
        <v>2439</v>
      </c>
      <c r="AU1094" s="422" t="s">
        <v>2336</v>
      </c>
      <c r="AV1094" s="422" t="s">
        <v>2336</v>
      </c>
      <c r="AW1094" s="422" t="s">
        <v>2371</v>
      </c>
      <c r="AX1094" s="422" t="s">
        <v>2427</v>
      </c>
      <c r="AY1094" s="422" t="s">
        <v>2428</v>
      </c>
    </row>
    <row r="1095" spans="2:51" s="353" customFormat="1" ht="15.75" customHeight="1">
      <c r="B1095" s="421"/>
      <c r="E1095" s="422"/>
      <c r="F1095" s="899" t="s">
        <v>2147</v>
      </c>
      <c r="G1095" s="900"/>
      <c r="H1095" s="900"/>
      <c r="I1095" s="900"/>
      <c r="K1095" s="424">
        <v>1.6</v>
      </c>
      <c r="S1095" s="421"/>
      <c r="T1095" s="425"/>
      <c r="AA1095" s="426"/>
      <c r="AT1095" s="422" t="s">
        <v>2439</v>
      </c>
      <c r="AU1095" s="422" t="s">
        <v>2336</v>
      </c>
      <c r="AV1095" s="422" t="s">
        <v>2336</v>
      </c>
      <c r="AW1095" s="422" t="s">
        <v>2371</v>
      </c>
      <c r="AX1095" s="422" t="s">
        <v>2427</v>
      </c>
      <c r="AY1095" s="422" t="s">
        <v>2428</v>
      </c>
    </row>
    <row r="1096" spans="2:51" s="353" customFormat="1" ht="15.75" customHeight="1">
      <c r="B1096" s="421"/>
      <c r="E1096" s="422"/>
      <c r="F1096" s="899" t="s">
        <v>2095</v>
      </c>
      <c r="G1096" s="900"/>
      <c r="H1096" s="900"/>
      <c r="I1096" s="900"/>
      <c r="K1096" s="424">
        <v>1.6</v>
      </c>
      <c r="S1096" s="421"/>
      <c r="T1096" s="425"/>
      <c r="AA1096" s="426"/>
      <c r="AT1096" s="422" t="s">
        <v>2439</v>
      </c>
      <c r="AU1096" s="422" t="s">
        <v>2336</v>
      </c>
      <c r="AV1096" s="422" t="s">
        <v>2336</v>
      </c>
      <c r="AW1096" s="422" t="s">
        <v>2371</v>
      </c>
      <c r="AX1096" s="422" t="s">
        <v>2427</v>
      </c>
      <c r="AY1096" s="422" t="s">
        <v>2428</v>
      </c>
    </row>
    <row r="1097" spans="2:51" s="353" customFormat="1" ht="15.75" customHeight="1">
      <c r="B1097" s="421"/>
      <c r="E1097" s="422"/>
      <c r="F1097" s="899" t="s">
        <v>2148</v>
      </c>
      <c r="G1097" s="900"/>
      <c r="H1097" s="900"/>
      <c r="I1097" s="900"/>
      <c r="K1097" s="424">
        <v>1.6</v>
      </c>
      <c r="S1097" s="421"/>
      <c r="T1097" s="425"/>
      <c r="AA1097" s="426"/>
      <c r="AT1097" s="422" t="s">
        <v>2439</v>
      </c>
      <c r="AU1097" s="422" t="s">
        <v>2336</v>
      </c>
      <c r="AV1097" s="422" t="s">
        <v>2336</v>
      </c>
      <c r="AW1097" s="422" t="s">
        <v>2371</v>
      </c>
      <c r="AX1097" s="422" t="s">
        <v>2427</v>
      </c>
      <c r="AY1097" s="422" t="s">
        <v>2428</v>
      </c>
    </row>
    <row r="1098" spans="2:51" s="353" customFormat="1" ht="15.75" customHeight="1">
      <c r="B1098" s="421"/>
      <c r="E1098" s="422"/>
      <c r="F1098" s="899" t="s">
        <v>2149</v>
      </c>
      <c r="G1098" s="900"/>
      <c r="H1098" s="900"/>
      <c r="I1098" s="900"/>
      <c r="K1098" s="424">
        <v>1.6</v>
      </c>
      <c r="S1098" s="421"/>
      <c r="T1098" s="425"/>
      <c r="AA1098" s="426"/>
      <c r="AT1098" s="422" t="s">
        <v>2439</v>
      </c>
      <c r="AU1098" s="422" t="s">
        <v>2336</v>
      </c>
      <c r="AV1098" s="422" t="s">
        <v>2336</v>
      </c>
      <c r="AW1098" s="422" t="s">
        <v>2371</v>
      </c>
      <c r="AX1098" s="422" t="s">
        <v>2427</v>
      </c>
      <c r="AY1098" s="422" t="s">
        <v>2428</v>
      </c>
    </row>
    <row r="1099" spans="2:51" s="353" customFormat="1" ht="15.75" customHeight="1">
      <c r="B1099" s="421"/>
      <c r="E1099" s="422"/>
      <c r="F1099" s="899" t="s">
        <v>2097</v>
      </c>
      <c r="G1099" s="900"/>
      <c r="H1099" s="900"/>
      <c r="I1099" s="900"/>
      <c r="K1099" s="424">
        <v>1.6</v>
      </c>
      <c r="S1099" s="421"/>
      <c r="T1099" s="425"/>
      <c r="AA1099" s="426"/>
      <c r="AT1099" s="422" t="s">
        <v>2439</v>
      </c>
      <c r="AU1099" s="422" t="s">
        <v>2336</v>
      </c>
      <c r="AV1099" s="422" t="s">
        <v>2336</v>
      </c>
      <c r="AW1099" s="422" t="s">
        <v>2371</v>
      </c>
      <c r="AX1099" s="422" t="s">
        <v>2427</v>
      </c>
      <c r="AY1099" s="422" t="s">
        <v>2428</v>
      </c>
    </row>
    <row r="1100" spans="2:51" s="353" customFormat="1" ht="15.75" customHeight="1">
      <c r="B1100" s="421"/>
      <c r="E1100" s="422"/>
      <c r="F1100" s="899" t="s">
        <v>2150</v>
      </c>
      <c r="G1100" s="900"/>
      <c r="H1100" s="900"/>
      <c r="I1100" s="900"/>
      <c r="K1100" s="424">
        <v>1.6</v>
      </c>
      <c r="S1100" s="421"/>
      <c r="T1100" s="425"/>
      <c r="AA1100" s="426"/>
      <c r="AT1100" s="422" t="s">
        <v>2439</v>
      </c>
      <c r="AU1100" s="422" t="s">
        <v>2336</v>
      </c>
      <c r="AV1100" s="422" t="s">
        <v>2336</v>
      </c>
      <c r="AW1100" s="422" t="s">
        <v>2371</v>
      </c>
      <c r="AX1100" s="422" t="s">
        <v>2427</v>
      </c>
      <c r="AY1100" s="422" t="s">
        <v>2428</v>
      </c>
    </row>
    <row r="1101" spans="2:51" s="353" customFormat="1" ht="15.75" customHeight="1">
      <c r="B1101" s="421"/>
      <c r="E1101" s="422"/>
      <c r="F1101" s="899" t="s">
        <v>2151</v>
      </c>
      <c r="G1101" s="900"/>
      <c r="H1101" s="900"/>
      <c r="I1101" s="900"/>
      <c r="K1101" s="424">
        <v>1.6</v>
      </c>
      <c r="S1101" s="421"/>
      <c r="T1101" s="425"/>
      <c r="AA1101" s="426"/>
      <c r="AT1101" s="422" t="s">
        <v>2439</v>
      </c>
      <c r="AU1101" s="422" t="s">
        <v>2336</v>
      </c>
      <c r="AV1101" s="422" t="s">
        <v>2336</v>
      </c>
      <c r="AW1101" s="422" t="s">
        <v>2371</v>
      </c>
      <c r="AX1101" s="422" t="s">
        <v>2427</v>
      </c>
      <c r="AY1101" s="422" t="s">
        <v>2428</v>
      </c>
    </row>
    <row r="1102" spans="2:51" s="353" customFormat="1" ht="15.75" customHeight="1">
      <c r="B1102" s="421"/>
      <c r="E1102" s="422"/>
      <c r="F1102" s="899" t="s">
        <v>2152</v>
      </c>
      <c r="G1102" s="900"/>
      <c r="H1102" s="900"/>
      <c r="I1102" s="900"/>
      <c r="K1102" s="424">
        <v>1.6</v>
      </c>
      <c r="S1102" s="421"/>
      <c r="T1102" s="425"/>
      <c r="AA1102" s="426"/>
      <c r="AT1102" s="422" t="s">
        <v>2439</v>
      </c>
      <c r="AU1102" s="422" t="s">
        <v>2336</v>
      </c>
      <c r="AV1102" s="422" t="s">
        <v>2336</v>
      </c>
      <c r="AW1102" s="422" t="s">
        <v>2371</v>
      </c>
      <c r="AX1102" s="422" t="s">
        <v>2427</v>
      </c>
      <c r="AY1102" s="422" t="s">
        <v>2428</v>
      </c>
    </row>
    <row r="1103" spans="2:51" s="353" customFormat="1" ht="15.75" customHeight="1">
      <c r="B1103" s="432"/>
      <c r="E1103" s="433"/>
      <c r="F1103" s="901" t="s">
        <v>2450</v>
      </c>
      <c r="G1103" s="902"/>
      <c r="H1103" s="902"/>
      <c r="I1103" s="902"/>
      <c r="K1103" s="434">
        <v>16.2</v>
      </c>
      <c r="S1103" s="432"/>
      <c r="T1103" s="435"/>
      <c r="AA1103" s="436"/>
      <c r="AT1103" s="433" t="s">
        <v>2439</v>
      </c>
      <c r="AU1103" s="433" t="s">
        <v>2336</v>
      </c>
      <c r="AV1103" s="433" t="s">
        <v>2434</v>
      </c>
      <c r="AW1103" s="433" t="s">
        <v>2371</v>
      </c>
      <c r="AX1103" s="433" t="s">
        <v>2426</v>
      </c>
      <c r="AY1103" s="433" t="s">
        <v>2428</v>
      </c>
    </row>
    <row r="1104" spans="2:65" s="353" customFormat="1" ht="27" customHeight="1">
      <c r="B1104" s="354"/>
      <c r="C1104" s="409" t="s">
        <v>2153</v>
      </c>
      <c r="D1104" s="409" t="s">
        <v>2429</v>
      </c>
      <c r="E1104" s="410" t="s">
        <v>2154</v>
      </c>
      <c r="F1104" s="907" t="s">
        <v>2155</v>
      </c>
      <c r="G1104" s="908"/>
      <c r="H1104" s="908"/>
      <c r="I1104" s="908"/>
      <c r="J1104" s="412" t="s">
        <v>1974</v>
      </c>
      <c r="K1104" s="413">
        <v>30</v>
      </c>
      <c r="L1104" s="909">
        <v>0</v>
      </c>
      <c r="M1104" s="908"/>
      <c r="N1104" s="909">
        <f>ROUND($L$1104*$K$1104,2)</f>
        <v>0</v>
      </c>
      <c r="O1104" s="908"/>
      <c r="P1104" s="908"/>
      <c r="Q1104" s="908"/>
      <c r="R1104" s="411"/>
      <c r="S1104" s="354"/>
      <c r="T1104" s="414"/>
      <c r="U1104" s="415" t="s">
        <v>2358</v>
      </c>
      <c r="X1104" s="416">
        <v>0</v>
      </c>
      <c r="Y1104" s="416">
        <f>$X$1104*$K$1104</f>
        <v>0</v>
      </c>
      <c r="Z1104" s="416">
        <v>0.3675</v>
      </c>
      <c r="AA1104" s="417">
        <f>$Z$1104*$K$1104</f>
        <v>11.025</v>
      </c>
      <c r="AR1104" s="360" t="s">
        <v>2434</v>
      </c>
      <c r="AT1104" s="360" t="s">
        <v>2429</v>
      </c>
      <c r="AU1104" s="360" t="s">
        <v>2336</v>
      </c>
      <c r="AY1104" s="353" t="s">
        <v>2428</v>
      </c>
      <c r="BE1104" s="418">
        <f>IF($U$1104="základní",$N$1104,0)</f>
        <v>0</v>
      </c>
      <c r="BF1104" s="418">
        <f>IF($U$1104="snížená",$N$1104,0)</f>
        <v>0</v>
      </c>
      <c r="BG1104" s="418">
        <f>IF($U$1104="zákl. přenesená",$N$1104,0)</f>
        <v>0</v>
      </c>
      <c r="BH1104" s="418">
        <f>IF($U$1104="sníž. přenesená",$N$1104,0)</f>
        <v>0</v>
      </c>
      <c r="BI1104" s="418">
        <f>IF($U$1104="nulová",$N$1104,0)</f>
        <v>0</v>
      </c>
      <c r="BJ1104" s="360" t="s">
        <v>2426</v>
      </c>
      <c r="BK1104" s="418">
        <f>ROUND($L$1104*$K$1104,2)</f>
        <v>0</v>
      </c>
      <c r="BL1104" s="360" t="s">
        <v>2434</v>
      </c>
      <c r="BM1104" s="360" t="s">
        <v>2156</v>
      </c>
    </row>
    <row r="1105" spans="2:51" s="353" customFormat="1" ht="15.75" customHeight="1">
      <c r="B1105" s="427"/>
      <c r="E1105" s="429"/>
      <c r="F1105" s="905" t="s">
        <v>2157</v>
      </c>
      <c r="G1105" s="906"/>
      <c r="H1105" s="906"/>
      <c r="I1105" s="906"/>
      <c r="K1105" s="428"/>
      <c r="S1105" s="427"/>
      <c r="T1105" s="430"/>
      <c r="AA1105" s="431"/>
      <c r="AT1105" s="428" t="s">
        <v>2439</v>
      </c>
      <c r="AU1105" s="428" t="s">
        <v>2336</v>
      </c>
      <c r="AV1105" s="428" t="s">
        <v>2426</v>
      </c>
      <c r="AW1105" s="428" t="s">
        <v>2371</v>
      </c>
      <c r="AX1105" s="428" t="s">
        <v>2427</v>
      </c>
      <c r="AY1105" s="428" t="s">
        <v>2428</v>
      </c>
    </row>
    <row r="1106" spans="2:51" s="353" customFormat="1" ht="15.75" customHeight="1">
      <c r="B1106" s="421"/>
      <c r="E1106" s="422"/>
      <c r="F1106" s="899" t="s">
        <v>2829</v>
      </c>
      <c r="G1106" s="900"/>
      <c r="H1106" s="900"/>
      <c r="I1106" s="900"/>
      <c r="K1106" s="424">
        <v>30</v>
      </c>
      <c r="S1106" s="421"/>
      <c r="T1106" s="425"/>
      <c r="AA1106" s="426"/>
      <c r="AT1106" s="422" t="s">
        <v>2439</v>
      </c>
      <c r="AU1106" s="422" t="s">
        <v>2336</v>
      </c>
      <c r="AV1106" s="422" t="s">
        <v>2336</v>
      </c>
      <c r="AW1106" s="422" t="s">
        <v>2371</v>
      </c>
      <c r="AX1106" s="422" t="s">
        <v>2426</v>
      </c>
      <c r="AY1106" s="422" t="s">
        <v>2428</v>
      </c>
    </row>
    <row r="1107" spans="2:65" s="353" customFormat="1" ht="27" customHeight="1">
      <c r="B1107" s="354"/>
      <c r="C1107" s="409" t="s">
        <v>2158</v>
      </c>
      <c r="D1107" s="409" t="s">
        <v>2429</v>
      </c>
      <c r="E1107" s="410" t="s">
        <v>2159</v>
      </c>
      <c r="F1107" s="907" t="s">
        <v>2160</v>
      </c>
      <c r="G1107" s="908"/>
      <c r="H1107" s="908"/>
      <c r="I1107" s="908"/>
      <c r="J1107" s="412" t="s">
        <v>1974</v>
      </c>
      <c r="K1107" s="413">
        <v>30</v>
      </c>
      <c r="L1107" s="909">
        <v>0</v>
      </c>
      <c r="M1107" s="908"/>
      <c r="N1107" s="909">
        <f>ROUND($L$1107*$K$1107,2)</f>
        <v>0</v>
      </c>
      <c r="O1107" s="908"/>
      <c r="P1107" s="908"/>
      <c r="Q1107" s="908"/>
      <c r="R1107" s="411"/>
      <c r="S1107" s="354"/>
      <c r="T1107" s="414"/>
      <c r="U1107" s="415" t="s">
        <v>2358</v>
      </c>
      <c r="X1107" s="416">
        <v>0</v>
      </c>
      <c r="Y1107" s="416">
        <f>$X$1107*$K$1107</f>
        <v>0</v>
      </c>
      <c r="Z1107" s="416">
        <v>0.055</v>
      </c>
      <c r="AA1107" s="417">
        <f>$Z$1107*$K$1107</f>
        <v>1.65</v>
      </c>
      <c r="AR1107" s="360" t="s">
        <v>2434</v>
      </c>
      <c r="AT1107" s="360" t="s">
        <v>2429</v>
      </c>
      <c r="AU1107" s="360" t="s">
        <v>2336</v>
      </c>
      <c r="AY1107" s="353" t="s">
        <v>2428</v>
      </c>
      <c r="BE1107" s="418">
        <f>IF($U$1107="základní",$N$1107,0)</f>
        <v>0</v>
      </c>
      <c r="BF1107" s="418">
        <f>IF($U$1107="snížená",$N$1107,0)</f>
        <v>0</v>
      </c>
      <c r="BG1107" s="418">
        <f>IF($U$1107="zákl. přenesená",$N$1107,0)</f>
        <v>0</v>
      </c>
      <c r="BH1107" s="418">
        <f>IF($U$1107="sníž. přenesená",$N$1107,0)</f>
        <v>0</v>
      </c>
      <c r="BI1107" s="418">
        <f>IF($U$1107="nulová",$N$1107,0)</f>
        <v>0</v>
      </c>
      <c r="BJ1107" s="360" t="s">
        <v>2426</v>
      </c>
      <c r="BK1107" s="418">
        <f>ROUND($L$1107*$K$1107,2)</f>
        <v>0</v>
      </c>
      <c r="BL1107" s="360" t="s">
        <v>2434</v>
      </c>
      <c r="BM1107" s="360" t="s">
        <v>2161</v>
      </c>
    </row>
    <row r="1108" spans="2:65" s="353" customFormat="1" ht="27" customHeight="1">
      <c r="B1108" s="354"/>
      <c r="C1108" s="412" t="s">
        <v>2162</v>
      </c>
      <c r="D1108" s="412" t="s">
        <v>2429</v>
      </c>
      <c r="E1108" s="410" t="s">
        <v>2163</v>
      </c>
      <c r="F1108" s="907" t="s">
        <v>2164</v>
      </c>
      <c r="G1108" s="908"/>
      <c r="H1108" s="908"/>
      <c r="I1108" s="908"/>
      <c r="J1108" s="412" t="s">
        <v>1974</v>
      </c>
      <c r="K1108" s="413">
        <v>620</v>
      </c>
      <c r="L1108" s="909">
        <v>0</v>
      </c>
      <c r="M1108" s="908"/>
      <c r="N1108" s="909">
        <f>ROUND($L$1108*$K$1108,2)</f>
        <v>0</v>
      </c>
      <c r="O1108" s="908"/>
      <c r="P1108" s="908"/>
      <c r="Q1108" s="908"/>
      <c r="R1108" s="411" t="s">
        <v>2433</v>
      </c>
      <c r="S1108" s="354"/>
      <c r="T1108" s="414"/>
      <c r="U1108" s="415" t="s">
        <v>2358</v>
      </c>
      <c r="X1108" s="416">
        <v>0</v>
      </c>
      <c r="Y1108" s="416">
        <f>$X$1108*$K$1108</f>
        <v>0</v>
      </c>
      <c r="Z1108" s="416">
        <v>0.001</v>
      </c>
      <c r="AA1108" s="417">
        <f>$Z$1108*$K$1108</f>
        <v>0.62</v>
      </c>
      <c r="AR1108" s="360" t="s">
        <v>2434</v>
      </c>
      <c r="AT1108" s="360" t="s">
        <v>2429</v>
      </c>
      <c r="AU1108" s="360" t="s">
        <v>2336</v>
      </c>
      <c r="AY1108" s="360" t="s">
        <v>2428</v>
      </c>
      <c r="BE1108" s="418">
        <f>IF($U$1108="základní",$N$1108,0)</f>
        <v>0</v>
      </c>
      <c r="BF1108" s="418">
        <f>IF($U$1108="snížená",$N$1108,0)</f>
        <v>0</v>
      </c>
      <c r="BG1108" s="418">
        <f>IF($U$1108="zákl. přenesená",$N$1108,0)</f>
        <v>0</v>
      </c>
      <c r="BH1108" s="418">
        <f>IF($U$1108="sníž. přenesená",$N$1108,0)</f>
        <v>0</v>
      </c>
      <c r="BI1108" s="418">
        <f>IF($U$1108="nulová",$N$1108,0)</f>
        <v>0</v>
      </c>
      <c r="BJ1108" s="360" t="s">
        <v>2426</v>
      </c>
      <c r="BK1108" s="418">
        <f>ROUND($L$1108*$K$1108,2)</f>
        <v>0</v>
      </c>
      <c r="BL1108" s="360" t="s">
        <v>2434</v>
      </c>
      <c r="BM1108" s="360" t="s">
        <v>2165</v>
      </c>
    </row>
    <row r="1109" spans="2:47" s="353" customFormat="1" ht="16.5" customHeight="1">
      <c r="B1109" s="354"/>
      <c r="F1109" s="912" t="s">
        <v>2166</v>
      </c>
      <c r="G1109" s="873"/>
      <c r="H1109" s="873"/>
      <c r="I1109" s="873"/>
      <c r="J1109" s="873"/>
      <c r="K1109" s="873"/>
      <c r="L1109" s="873"/>
      <c r="M1109" s="873"/>
      <c r="N1109" s="873"/>
      <c r="O1109" s="873"/>
      <c r="P1109" s="873"/>
      <c r="Q1109" s="873"/>
      <c r="R1109" s="873"/>
      <c r="S1109" s="354"/>
      <c r="T1109" s="419"/>
      <c r="AA1109" s="420"/>
      <c r="AT1109" s="353" t="s">
        <v>2437</v>
      </c>
      <c r="AU1109" s="353" t="s">
        <v>2336</v>
      </c>
    </row>
    <row r="1110" spans="2:65" s="353" customFormat="1" ht="27" customHeight="1">
      <c r="B1110" s="354"/>
      <c r="C1110" s="409" t="s">
        <v>2167</v>
      </c>
      <c r="D1110" s="409" t="s">
        <v>2429</v>
      </c>
      <c r="E1110" s="410" t="s">
        <v>2168</v>
      </c>
      <c r="F1110" s="907" t="s">
        <v>2169</v>
      </c>
      <c r="G1110" s="908"/>
      <c r="H1110" s="908"/>
      <c r="I1110" s="908"/>
      <c r="J1110" s="412" t="s">
        <v>2770</v>
      </c>
      <c r="K1110" s="413">
        <v>520</v>
      </c>
      <c r="L1110" s="909">
        <v>0</v>
      </c>
      <c r="M1110" s="908"/>
      <c r="N1110" s="909">
        <f>ROUND($L$1110*$K$1110,2)</f>
        <v>0</v>
      </c>
      <c r="O1110" s="908"/>
      <c r="P1110" s="908"/>
      <c r="Q1110" s="908"/>
      <c r="R1110" s="411" t="s">
        <v>2433</v>
      </c>
      <c r="S1110" s="354"/>
      <c r="T1110" s="414"/>
      <c r="U1110" s="415" t="s">
        <v>2358</v>
      </c>
      <c r="X1110" s="416">
        <v>0</v>
      </c>
      <c r="Y1110" s="416">
        <f>$X$1110*$K$1110</f>
        <v>0</v>
      </c>
      <c r="Z1110" s="416">
        <v>0.007</v>
      </c>
      <c r="AA1110" s="417">
        <f>$Z$1110*$K$1110</f>
        <v>3.64</v>
      </c>
      <c r="AR1110" s="360" t="s">
        <v>2434</v>
      </c>
      <c r="AT1110" s="360" t="s">
        <v>2429</v>
      </c>
      <c r="AU1110" s="360" t="s">
        <v>2336</v>
      </c>
      <c r="AY1110" s="353" t="s">
        <v>2428</v>
      </c>
      <c r="BE1110" s="418">
        <f>IF($U$1110="základní",$N$1110,0)</f>
        <v>0</v>
      </c>
      <c r="BF1110" s="418">
        <f>IF($U$1110="snížená",$N$1110,0)</f>
        <v>0</v>
      </c>
      <c r="BG1110" s="418">
        <f>IF($U$1110="zákl. přenesená",$N$1110,0)</f>
        <v>0</v>
      </c>
      <c r="BH1110" s="418">
        <f>IF($U$1110="sníž. přenesená",$N$1110,0)</f>
        <v>0</v>
      </c>
      <c r="BI1110" s="418">
        <f>IF($U$1110="nulová",$N$1110,0)</f>
        <v>0</v>
      </c>
      <c r="BJ1110" s="360" t="s">
        <v>2426</v>
      </c>
      <c r="BK1110" s="418">
        <f>ROUND($L$1110*$K$1110,2)</f>
        <v>0</v>
      </c>
      <c r="BL1110" s="360" t="s">
        <v>2434</v>
      </c>
      <c r="BM1110" s="360" t="s">
        <v>2170</v>
      </c>
    </row>
    <row r="1111" spans="2:47" s="353" customFormat="1" ht="27" customHeight="1">
      <c r="B1111" s="354"/>
      <c r="F1111" s="912" t="s">
        <v>2171</v>
      </c>
      <c r="G1111" s="873"/>
      <c r="H1111" s="873"/>
      <c r="I1111" s="873"/>
      <c r="J1111" s="873"/>
      <c r="K1111" s="873"/>
      <c r="L1111" s="873"/>
      <c r="M1111" s="873"/>
      <c r="N1111" s="873"/>
      <c r="O1111" s="873"/>
      <c r="P1111" s="873"/>
      <c r="Q1111" s="873"/>
      <c r="R1111" s="873"/>
      <c r="S1111" s="354"/>
      <c r="T1111" s="419"/>
      <c r="AA1111" s="420"/>
      <c r="AT1111" s="353" t="s">
        <v>2437</v>
      </c>
      <c r="AU1111" s="353" t="s">
        <v>2336</v>
      </c>
    </row>
    <row r="1112" spans="2:65" s="353" customFormat="1" ht="27" customHeight="1">
      <c r="B1112" s="354"/>
      <c r="C1112" s="409" t="s">
        <v>2172</v>
      </c>
      <c r="D1112" s="409" t="s">
        <v>2429</v>
      </c>
      <c r="E1112" s="410" t="s">
        <v>2173</v>
      </c>
      <c r="F1112" s="907" t="s">
        <v>2174</v>
      </c>
      <c r="G1112" s="908"/>
      <c r="H1112" s="908"/>
      <c r="I1112" s="908"/>
      <c r="J1112" s="412" t="s">
        <v>2770</v>
      </c>
      <c r="K1112" s="413">
        <v>420</v>
      </c>
      <c r="L1112" s="909">
        <v>0</v>
      </c>
      <c r="M1112" s="908"/>
      <c r="N1112" s="909">
        <f>ROUND($L$1112*$K$1112,2)</f>
        <v>0</v>
      </c>
      <c r="O1112" s="908"/>
      <c r="P1112" s="908"/>
      <c r="Q1112" s="908"/>
      <c r="R1112" s="411" t="s">
        <v>2433</v>
      </c>
      <c r="S1112" s="354"/>
      <c r="T1112" s="414"/>
      <c r="U1112" s="415" t="s">
        <v>2358</v>
      </c>
      <c r="X1112" s="416">
        <v>0</v>
      </c>
      <c r="Y1112" s="416">
        <f>$X$1112*$K$1112</f>
        <v>0</v>
      </c>
      <c r="Z1112" s="416">
        <v>0.009</v>
      </c>
      <c r="AA1112" s="417">
        <f>$Z$1112*$K$1112</f>
        <v>3.78</v>
      </c>
      <c r="AR1112" s="360" t="s">
        <v>2434</v>
      </c>
      <c r="AT1112" s="360" t="s">
        <v>2429</v>
      </c>
      <c r="AU1112" s="360" t="s">
        <v>2336</v>
      </c>
      <c r="AY1112" s="353" t="s">
        <v>2428</v>
      </c>
      <c r="BE1112" s="418">
        <f>IF($U$1112="základní",$N$1112,0)</f>
        <v>0</v>
      </c>
      <c r="BF1112" s="418">
        <f>IF($U$1112="snížená",$N$1112,0)</f>
        <v>0</v>
      </c>
      <c r="BG1112" s="418">
        <f>IF($U$1112="zákl. přenesená",$N$1112,0)</f>
        <v>0</v>
      </c>
      <c r="BH1112" s="418">
        <f>IF($U$1112="sníž. přenesená",$N$1112,0)</f>
        <v>0</v>
      </c>
      <c r="BI1112" s="418">
        <f>IF($U$1112="nulová",$N$1112,0)</f>
        <v>0</v>
      </c>
      <c r="BJ1112" s="360" t="s">
        <v>2426</v>
      </c>
      <c r="BK1112" s="418">
        <f>ROUND($L$1112*$K$1112,2)</f>
        <v>0</v>
      </c>
      <c r="BL1112" s="360" t="s">
        <v>2434</v>
      </c>
      <c r="BM1112" s="360" t="s">
        <v>2175</v>
      </c>
    </row>
    <row r="1113" spans="2:47" s="353" customFormat="1" ht="16.5" customHeight="1">
      <c r="B1113" s="354"/>
      <c r="F1113" s="912" t="s">
        <v>2176</v>
      </c>
      <c r="G1113" s="873"/>
      <c r="H1113" s="873"/>
      <c r="I1113" s="873"/>
      <c r="J1113" s="873"/>
      <c r="K1113" s="873"/>
      <c r="L1113" s="873"/>
      <c r="M1113" s="873"/>
      <c r="N1113" s="873"/>
      <c r="O1113" s="873"/>
      <c r="P1113" s="873"/>
      <c r="Q1113" s="873"/>
      <c r="R1113" s="873"/>
      <c r="S1113" s="354"/>
      <c r="T1113" s="419"/>
      <c r="AA1113" s="420"/>
      <c r="AT1113" s="353" t="s">
        <v>2437</v>
      </c>
      <c r="AU1113" s="353" t="s">
        <v>2336</v>
      </c>
    </row>
    <row r="1114" spans="2:65" s="353" customFormat="1" ht="27" customHeight="1">
      <c r="B1114" s="354"/>
      <c r="C1114" s="409" t="s">
        <v>2177</v>
      </c>
      <c r="D1114" s="409" t="s">
        <v>2429</v>
      </c>
      <c r="E1114" s="410" t="s">
        <v>2178</v>
      </c>
      <c r="F1114" s="907" t="s">
        <v>2179</v>
      </c>
      <c r="G1114" s="908"/>
      <c r="H1114" s="908"/>
      <c r="I1114" s="908"/>
      <c r="J1114" s="412" t="s">
        <v>1974</v>
      </c>
      <c r="K1114" s="413">
        <v>9.05</v>
      </c>
      <c r="L1114" s="909">
        <v>0</v>
      </c>
      <c r="M1114" s="908"/>
      <c r="N1114" s="909">
        <f>ROUND($L$1114*$K$1114,2)</f>
        <v>0</v>
      </c>
      <c r="O1114" s="908"/>
      <c r="P1114" s="908"/>
      <c r="Q1114" s="908"/>
      <c r="R1114" s="411" t="s">
        <v>2433</v>
      </c>
      <c r="S1114" s="354"/>
      <c r="T1114" s="414"/>
      <c r="U1114" s="415" t="s">
        <v>2358</v>
      </c>
      <c r="X1114" s="416">
        <v>2E-05</v>
      </c>
      <c r="Y1114" s="416">
        <f>$X$1114*$K$1114</f>
        <v>0.00018100000000000004</v>
      </c>
      <c r="Z1114" s="416">
        <v>0.001</v>
      </c>
      <c r="AA1114" s="417">
        <f>$Z$1114*$K$1114</f>
        <v>0.00905</v>
      </c>
      <c r="AR1114" s="360" t="s">
        <v>2434</v>
      </c>
      <c r="AT1114" s="360" t="s">
        <v>2429</v>
      </c>
      <c r="AU1114" s="360" t="s">
        <v>2336</v>
      </c>
      <c r="AY1114" s="353" t="s">
        <v>2428</v>
      </c>
      <c r="BE1114" s="418">
        <f>IF($U$1114="základní",$N$1114,0)</f>
        <v>0</v>
      </c>
      <c r="BF1114" s="418">
        <f>IF($U$1114="snížená",$N$1114,0)</f>
        <v>0</v>
      </c>
      <c r="BG1114" s="418">
        <f>IF($U$1114="zákl. přenesená",$N$1114,0)</f>
        <v>0</v>
      </c>
      <c r="BH1114" s="418">
        <f>IF($U$1114="sníž. přenesená",$N$1114,0)</f>
        <v>0</v>
      </c>
      <c r="BI1114" s="418">
        <f>IF($U$1114="nulová",$N$1114,0)</f>
        <v>0</v>
      </c>
      <c r="BJ1114" s="360" t="s">
        <v>2426</v>
      </c>
      <c r="BK1114" s="418">
        <f>ROUND($L$1114*$K$1114,2)</f>
        <v>0</v>
      </c>
      <c r="BL1114" s="360" t="s">
        <v>2434</v>
      </c>
      <c r="BM1114" s="360" t="s">
        <v>2180</v>
      </c>
    </row>
    <row r="1115" spans="2:47" s="353" customFormat="1" ht="16.5" customHeight="1">
      <c r="B1115" s="354"/>
      <c r="F1115" s="912" t="s">
        <v>2181</v>
      </c>
      <c r="G1115" s="873"/>
      <c r="H1115" s="873"/>
      <c r="I1115" s="873"/>
      <c r="J1115" s="873"/>
      <c r="K1115" s="873"/>
      <c r="L1115" s="873"/>
      <c r="M1115" s="873"/>
      <c r="N1115" s="873"/>
      <c r="O1115" s="873"/>
      <c r="P1115" s="873"/>
      <c r="Q1115" s="873"/>
      <c r="R1115" s="873"/>
      <c r="S1115" s="354"/>
      <c r="T1115" s="419"/>
      <c r="AA1115" s="420"/>
      <c r="AT1115" s="353" t="s">
        <v>2437</v>
      </c>
      <c r="AU1115" s="353" t="s">
        <v>2336</v>
      </c>
    </row>
    <row r="1116" spans="2:51" s="353" customFormat="1" ht="15.75" customHeight="1">
      <c r="B1116" s="421"/>
      <c r="E1116" s="422"/>
      <c r="F1116" s="899" t="s">
        <v>2182</v>
      </c>
      <c r="G1116" s="900"/>
      <c r="H1116" s="900"/>
      <c r="I1116" s="900"/>
      <c r="K1116" s="424">
        <v>9.05</v>
      </c>
      <c r="S1116" s="421"/>
      <c r="T1116" s="425"/>
      <c r="AA1116" s="426"/>
      <c r="AT1116" s="422" t="s">
        <v>2439</v>
      </c>
      <c r="AU1116" s="422" t="s">
        <v>2336</v>
      </c>
      <c r="AV1116" s="422" t="s">
        <v>2336</v>
      </c>
      <c r="AW1116" s="422" t="s">
        <v>2371</v>
      </c>
      <c r="AX1116" s="422" t="s">
        <v>2426</v>
      </c>
      <c r="AY1116" s="422" t="s">
        <v>2428</v>
      </c>
    </row>
    <row r="1117" spans="2:65" s="353" customFormat="1" ht="27" customHeight="1">
      <c r="B1117" s="354"/>
      <c r="C1117" s="409" t="s">
        <v>2183</v>
      </c>
      <c r="D1117" s="409" t="s">
        <v>2429</v>
      </c>
      <c r="E1117" s="410" t="s">
        <v>2184</v>
      </c>
      <c r="F1117" s="907" t="s">
        <v>2185</v>
      </c>
      <c r="G1117" s="908"/>
      <c r="H1117" s="908"/>
      <c r="I1117" s="908"/>
      <c r="J1117" s="412" t="s">
        <v>1974</v>
      </c>
      <c r="K1117" s="413">
        <v>6.75</v>
      </c>
      <c r="L1117" s="909">
        <v>0</v>
      </c>
      <c r="M1117" s="908"/>
      <c r="N1117" s="909">
        <f>ROUND($L$1117*$K$1117,2)</f>
        <v>0</v>
      </c>
      <c r="O1117" s="908"/>
      <c r="P1117" s="908"/>
      <c r="Q1117" s="908"/>
      <c r="R1117" s="411"/>
      <c r="S1117" s="354"/>
      <c r="T1117" s="414"/>
      <c r="U1117" s="415" t="s">
        <v>2358</v>
      </c>
      <c r="X1117" s="416">
        <v>9E-05</v>
      </c>
      <c r="Y1117" s="416">
        <f>$X$1117*$K$1117</f>
        <v>0.0006075000000000001</v>
      </c>
      <c r="Z1117" s="416">
        <v>0.003</v>
      </c>
      <c r="AA1117" s="417">
        <f>$Z$1117*$K$1117</f>
        <v>0.02025</v>
      </c>
      <c r="AR1117" s="360" t="s">
        <v>2434</v>
      </c>
      <c r="AT1117" s="360" t="s">
        <v>2429</v>
      </c>
      <c r="AU1117" s="360" t="s">
        <v>2336</v>
      </c>
      <c r="AY1117" s="353" t="s">
        <v>2428</v>
      </c>
      <c r="BE1117" s="418">
        <f>IF($U$1117="základní",$N$1117,0)</f>
        <v>0</v>
      </c>
      <c r="BF1117" s="418">
        <f>IF($U$1117="snížená",$N$1117,0)</f>
        <v>0</v>
      </c>
      <c r="BG1117" s="418">
        <f>IF($U$1117="zákl. přenesená",$N$1117,0)</f>
        <v>0</v>
      </c>
      <c r="BH1117" s="418">
        <f>IF($U$1117="sníž. přenesená",$N$1117,0)</f>
        <v>0</v>
      </c>
      <c r="BI1117" s="418">
        <f>IF($U$1117="nulová",$N$1117,0)</f>
        <v>0</v>
      </c>
      <c r="BJ1117" s="360" t="s">
        <v>2426</v>
      </c>
      <c r="BK1117" s="418">
        <f>ROUND($L$1117*$K$1117,2)</f>
        <v>0</v>
      </c>
      <c r="BL1117" s="360" t="s">
        <v>2434</v>
      </c>
      <c r="BM1117" s="360" t="s">
        <v>2186</v>
      </c>
    </row>
    <row r="1118" spans="2:47" s="353" customFormat="1" ht="16.5" customHeight="1">
      <c r="B1118" s="354"/>
      <c r="F1118" s="912" t="s">
        <v>2187</v>
      </c>
      <c r="G1118" s="873"/>
      <c r="H1118" s="873"/>
      <c r="I1118" s="873"/>
      <c r="J1118" s="873"/>
      <c r="K1118" s="873"/>
      <c r="L1118" s="873"/>
      <c r="M1118" s="873"/>
      <c r="N1118" s="873"/>
      <c r="O1118" s="873"/>
      <c r="P1118" s="873"/>
      <c r="Q1118" s="873"/>
      <c r="R1118" s="873"/>
      <c r="S1118" s="354"/>
      <c r="T1118" s="419"/>
      <c r="AA1118" s="420"/>
      <c r="AT1118" s="353" t="s">
        <v>2437</v>
      </c>
      <c r="AU1118" s="353" t="s">
        <v>2336</v>
      </c>
    </row>
    <row r="1119" spans="2:51" s="353" customFormat="1" ht="15.75" customHeight="1">
      <c r="B1119" s="421"/>
      <c r="E1119" s="422"/>
      <c r="F1119" s="899" t="s">
        <v>2188</v>
      </c>
      <c r="G1119" s="900"/>
      <c r="H1119" s="900"/>
      <c r="I1119" s="900"/>
      <c r="K1119" s="424">
        <v>6.75</v>
      </c>
      <c r="S1119" s="421"/>
      <c r="T1119" s="425"/>
      <c r="AA1119" s="426"/>
      <c r="AT1119" s="422" t="s">
        <v>2439</v>
      </c>
      <c r="AU1119" s="422" t="s">
        <v>2336</v>
      </c>
      <c r="AV1119" s="422" t="s">
        <v>2336</v>
      </c>
      <c r="AW1119" s="422" t="s">
        <v>2371</v>
      </c>
      <c r="AX1119" s="422" t="s">
        <v>2426</v>
      </c>
      <c r="AY1119" s="422" t="s">
        <v>2428</v>
      </c>
    </row>
    <row r="1120" spans="2:65" s="353" customFormat="1" ht="27" customHeight="1">
      <c r="B1120" s="354"/>
      <c r="C1120" s="409" t="s">
        <v>2189</v>
      </c>
      <c r="D1120" s="409" t="s">
        <v>2429</v>
      </c>
      <c r="E1120" s="410" t="s">
        <v>2190</v>
      </c>
      <c r="F1120" s="907" t="s">
        <v>2191</v>
      </c>
      <c r="G1120" s="908"/>
      <c r="H1120" s="908"/>
      <c r="I1120" s="908"/>
      <c r="J1120" s="412" t="s">
        <v>1974</v>
      </c>
      <c r="K1120" s="413">
        <v>5.72</v>
      </c>
      <c r="L1120" s="909">
        <v>0</v>
      </c>
      <c r="M1120" s="908"/>
      <c r="N1120" s="909">
        <f>ROUND($L$1120*$K$1120,2)</f>
        <v>0</v>
      </c>
      <c r="O1120" s="908"/>
      <c r="P1120" s="908"/>
      <c r="Q1120" s="908"/>
      <c r="R1120" s="411" t="s">
        <v>2433</v>
      </c>
      <c r="S1120" s="354"/>
      <c r="T1120" s="414"/>
      <c r="U1120" s="415" t="s">
        <v>2358</v>
      </c>
      <c r="X1120" s="416">
        <v>2E-05</v>
      </c>
      <c r="Y1120" s="416">
        <f>$X$1120*$K$1120</f>
        <v>0.0001144</v>
      </c>
      <c r="Z1120" s="416">
        <v>0.001</v>
      </c>
      <c r="AA1120" s="417">
        <f>$Z$1120*$K$1120</f>
        <v>0.00572</v>
      </c>
      <c r="AR1120" s="360" t="s">
        <v>2434</v>
      </c>
      <c r="AT1120" s="360" t="s">
        <v>2429</v>
      </c>
      <c r="AU1120" s="360" t="s">
        <v>2336</v>
      </c>
      <c r="AY1120" s="353" t="s">
        <v>2428</v>
      </c>
      <c r="BE1120" s="418">
        <f>IF($U$1120="základní",$N$1120,0)</f>
        <v>0</v>
      </c>
      <c r="BF1120" s="418">
        <f>IF($U$1120="snížená",$N$1120,0)</f>
        <v>0</v>
      </c>
      <c r="BG1120" s="418">
        <f>IF($U$1120="zákl. přenesená",$N$1120,0)</f>
        <v>0</v>
      </c>
      <c r="BH1120" s="418">
        <f>IF($U$1120="sníž. přenesená",$N$1120,0)</f>
        <v>0</v>
      </c>
      <c r="BI1120" s="418">
        <f>IF($U$1120="nulová",$N$1120,0)</f>
        <v>0</v>
      </c>
      <c r="BJ1120" s="360" t="s">
        <v>2426</v>
      </c>
      <c r="BK1120" s="418">
        <f>ROUND($L$1120*$K$1120,2)</f>
        <v>0</v>
      </c>
      <c r="BL1120" s="360" t="s">
        <v>2434</v>
      </c>
      <c r="BM1120" s="360" t="s">
        <v>2192</v>
      </c>
    </row>
    <row r="1121" spans="2:47" s="353" customFormat="1" ht="16.5" customHeight="1">
      <c r="B1121" s="354"/>
      <c r="F1121" s="912" t="s">
        <v>2193</v>
      </c>
      <c r="G1121" s="873"/>
      <c r="H1121" s="873"/>
      <c r="I1121" s="873"/>
      <c r="J1121" s="873"/>
      <c r="K1121" s="873"/>
      <c r="L1121" s="873"/>
      <c r="M1121" s="873"/>
      <c r="N1121" s="873"/>
      <c r="O1121" s="873"/>
      <c r="P1121" s="873"/>
      <c r="Q1121" s="873"/>
      <c r="R1121" s="873"/>
      <c r="S1121" s="354"/>
      <c r="T1121" s="419"/>
      <c r="AA1121" s="420"/>
      <c r="AT1121" s="353" t="s">
        <v>2437</v>
      </c>
      <c r="AU1121" s="353" t="s">
        <v>2336</v>
      </c>
    </row>
    <row r="1122" spans="2:51" s="353" customFormat="1" ht="15.75" customHeight="1">
      <c r="B1122" s="421"/>
      <c r="E1122" s="422"/>
      <c r="F1122" s="899" t="s">
        <v>2194</v>
      </c>
      <c r="G1122" s="900"/>
      <c r="H1122" s="900"/>
      <c r="I1122" s="900"/>
      <c r="K1122" s="424">
        <v>5.72</v>
      </c>
      <c r="S1122" s="421"/>
      <c r="T1122" s="425"/>
      <c r="AA1122" s="426"/>
      <c r="AT1122" s="422" t="s">
        <v>2439</v>
      </c>
      <c r="AU1122" s="422" t="s">
        <v>2336</v>
      </c>
      <c r="AV1122" s="422" t="s">
        <v>2336</v>
      </c>
      <c r="AW1122" s="422" t="s">
        <v>2371</v>
      </c>
      <c r="AX1122" s="422" t="s">
        <v>2426</v>
      </c>
      <c r="AY1122" s="422" t="s">
        <v>2428</v>
      </c>
    </row>
    <row r="1123" spans="2:65" s="353" customFormat="1" ht="27" customHeight="1">
      <c r="B1123" s="354"/>
      <c r="C1123" s="409" t="s">
        <v>2195</v>
      </c>
      <c r="D1123" s="409" t="s">
        <v>2429</v>
      </c>
      <c r="E1123" s="410" t="s">
        <v>2196</v>
      </c>
      <c r="F1123" s="907" t="s">
        <v>2197</v>
      </c>
      <c r="G1123" s="908"/>
      <c r="H1123" s="908"/>
      <c r="I1123" s="908"/>
      <c r="J1123" s="412" t="s">
        <v>1974</v>
      </c>
      <c r="K1123" s="413">
        <v>174</v>
      </c>
      <c r="L1123" s="909">
        <v>0</v>
      </c>
      <c r="M1123" s="908"/>
      <c r="N1123" s="909">
        <f>ROUND($L$1123*$K$1123,2)</f>
        <v>0</v>
      </c>
      <c r="O1123" s="908"/>
      <c r="P1123" s="908"/>
      <c r="Q1123" s="908"/>
      <c r="R1123" s="411" t="s">
        <v>2433</v>
      </c>
      <c r="S1123" s="354"/>
      <c r="T1123" s="414"/>
      <c r="U1123" s="415" t="s">
        <v>2358</v>
      </c>
      <c r="X1123" s="416">
        <v>0.00043</v>
      </c>
      <c r="Y1123" s="416">
        <f>$X$1123*$K$1123</f>
        <v>0.07482</v>
      </c>
      <c r="Z1123" s="416">
        <v>0.004</v>
      </c>
      <c r="AA1123" s="417">
        <f>$Z$1123*$K$1123</f>
        <v>0.6960000000000001</v>
      </c>
      <c r="AR1123" s="360" t="s">
        <v>2434</v>
      </c>
      <c r="AT1123" s="360" t="s">
        <v>2429</v>
      </c>
      <c r="AU1123" s="360" t="s">
        <v>2336</v>
      </c>
      <c r="AY1123" s="353" t="s">
        <v>2428</v>
      </c>
      <c r="BE1123" s="418">
        <f>IF($U$1123="základní",$N$1123,0)</f>
        <v>0</v>
      </c>
      <c r="BF1123" s="418">
        <f>IF($U$1123="snížená",$N$1123,0)</f>
        <v>0</v>
      </c>
      <c r="BG1123" s="418">
        <f>IF($U$1123="zákl. přenesená",$N$1123,0)</f>
        <v>0</v>
      </c>
      <c r="BH1123" s="418">
        <f>IF($U$1123="sníž. přenesená",$N$1123,0)</f>
        <v>0</v>
      </c>
      <c r="BI1123" s="418">
        <f>IF($U$1123="nulová",$N$1123,0)</f>
        <v>0</v>
      </c>
      <c r="BJ1123" s="360" t="s">
        <v>2426</v>
      </c>
      <c r="BK1123" s="418">
        <f>ROUND($L$1123*$K$1123,2)</f>
        <v>0</v>
      </c>
      <c r="BL1123" s="360" t="s">
        <v>2434</v>
      </c>
      <c r="BM1123" s="360" t="s">
        <v>2198</v>
      </c>
    </row>
    <row r="1124" spans="2:47" s="353" customFormat="1" ht="16.5" customHeight="1">
      <c r="B1124" s="354"/>
      <c r="F1124" s="912" t="s">
        <v>2199</v>
      </c>
      <c r="G1124" s="873"/>
      <c r="H1124" s="873"/>
      <c r="I1124" s="873"/>
      <c r="J1124" s="873"/>
      <c r="K1124" s="873"/>
      <c r="L1124" s="873"/>
      <c r="M1124" s="873"/>
      <c r="N1124" s="873"/>
      <c r="O1124" s="873"/>
      <c r="P1124" s="873"/>
      <c r="Q1124" s="873"/>
      <c r="R1124" s="873"/>
      <c r="S1124" s="354"/>
      <c r="T1124" s="419"/>
      <c r="AA1124" s="420"/>
      <c r="AT1124" s="353" t="s">
        <v>2437</v>
      </c>
      <c r="AU1124" s="353" t="s">
        <v>2336</v>
      </c>
    </row>
    <row r="1125" spans="2:51" s="353" customFormat="1" ht="15.75" customHeight="1">
      <c r="B1125" s="427"/>
      <c r="E1125" s="428"/>
      <c r="F1125" s="905" t="s">
        <v>592</v>
      </c>
      <c r="G1125" s="906"/>
      <c r="H1125" s="906"/>
      <c r="I1125" s="906"/>
      <c r="K1125" s="428"/>
      <c r="S1125" s="427"/>
      <c r="T1125" s="430"/>
      <c r="AA1125" s="431"/>
      <c r="AT1125" s="428" t="s">
        <v>2439</v>
      </c>
      <c r="AU1125" s="428" t="s">
        <v>2336</v>
      </c>
      <c r="AV1125" s="428" t="s">
        <v>2426</v>
      </c>
      <c r="AW1125" s="428" t="s">
        <v>2371</v>
      </c>
      <c r="AX1125" s="428" t="s">
        <v>2427</v>
      </c>
      <c r="AY1125" s="428" t="s">
        <v>2428</v>
      </c>
    </row>
    <row r="1126" spans="2:51" s="353" customFormat="1" ht="15.75" customHeight="1">
      <c r="B1126" s="421"/>
      <c r="E1126" s="422"/>
      <c r="F1126" s="899" t="s">
        <v>593</v>
      </c>
      <c r="G1126" s="900"/>
      <c r="H1126" s="900"/>
      <c r="I1126" s="900"/>
      <c r="K1126" s="424">
        <v>174</v>
      </c>
      <c r="S1126" s="421"/>
      <c r="T1126" s="425"/>
      <c r="AA1126" s="426"/>
      <c r="AT1126" s="422" t="s">
        <v>2439</v>
      </c>
      <c r="AU1126" s="422" t="s">
        <v>2336</v>
      </c>
      <c r="AV1126" s="422" t="s">
        <v>2336</v>
      </c>
      <c r="AW1126" s="422" t="s">
        <v>2371</v>
      </c>
      <c r="AX1126" s="422" t="s">
        <v>2426</v>
      </c>
      <c r="AY1126" s="422" t="s">
        <v>2428</v>
      </c>
    </row>
    <row r="1127" spans="2:65" s="353" customFormat="1" ht="27" customHeight="1">
      <c r="B1127" s="354"/>
      <c r="C1127" s="409" t="s">
        <v>594</v>
      </c>
      <c r="D1127" s="409" t="s">
        <v>2429</v>
      </c>
      <c r="E1127" s="410" t="s">
        <v>595</v>
      </c>
      <c r="F1127" s="907" t="s">
        <v>596</v>
      </c>
      <c r="G1127" s="908"/>
      <c r="H1127" s="908"/>
      <c r="I1127" s="908"/>
      <c r="J1127" s="412" t="s">
        <v>1974</v>
      </c>
      <c r="K1127" s="413">
        <v>17.95</v>
      </c>
      <c r="L1127" s="909">
        <v>0</v>
      </c>
      <c r="M1127" s="908"/>
      <c r="N1127" s="909">
        <f>ROUND($L$1127*$K$1127,2)</f>
        <v>0</v>
      </c>
      <c r="O1127" s="908"/>
      <c r="P1127" s="908"/>
      <c r="Q1127" s="908"/>
      <c r="R1127" s="411" t="s">
        <v>2433</v>
      </c>
      <c r="S1127" s="354"/>
      <c r="T1127" s="414"/>
      <c r="U1127" s="415" t="s">
        <v>2358</v>
      </c>
      <c r="X1127" s="416">
        <v>0.00057</v>
      </c>
      <c r="Y1127" s="416">
        <f>$X$1127*$K$1127</f>
        <v>0.0102315</v>
      </c>
      <c r="Z1127" s="416">
        <v>0.008</v>
      </c>
      <c r="AA1127" s="417">
        <f>$Z$1127*$K$1127</f>
        <v>0.1436</v>
      </c>
      <c r="AR1127" s="360" t="s">
        <v>2434</v>
      </c>
      <c r="AT1127" s="360" t="s">
        <v>2429</v>
      </c>
      <c r="AU1127" s="360" t="s">
        <v>2336</v>
      </c>
      <c r="AY1127" s="353" t="s">
        <v>2428</v>
      </c>
      <c r="BE1127" s="418">
        <f>IF($U$1127="základní",$N$1127,0)</f>
        <v>0</v>
      </c>
      <c r="BF1127" s="418">
        <f>IF($U$1127="snížená",$N$1127,0)</f>
        <v>0</v>
      </c>
      <c r="BG1127" s="418">
        <f>IF($U$1127="zákl. přenesená",$N$1127,0)</f>
        <v>0</v>
      </c>
      <c r="BH1127" s="418">
        <f>IF($U$1127="sníž. přenesená",$N$1127,0)</f>
        <v>0</v>
      </c>
      <c r="BI1127" s="418">
        <f>IF($U$1127="nulová",$N$1127,0)</f>
        <v>0</v>
      </c>
      <c r="BJ1127" s="360" t="s">
        <v>2426</v>
      </c>
      <c r="BK1127" s="418">
        <f>ROUND($L$1127*$K$1127,2)</f>
        <v>0</v>
      </c>
      <c r="BL1127" s="360" t="s">
        <v>2434</v>
      </c>
      <c r="BM1127" s="360" t="s">
        <v>597</v>
      </c>
    </row>
    <row r="1128" spans="2:47" s="353" customFormat="1" ht="16.5" customHeight="1">
      <c r="B1128" s="354"/>
      <c r="F1128" s="912" t="s">
        <v>598</v>
      </c>
      <c r="G1128" s="873"/>
      <c r="H1128" s="873"/>
      <c r="I1128" s="873"/>
      <c r="J1128" s="873"/>
      <c r="K1128" s="873"/>
      <c r="L1128" s="873"/>
      <c r="M1128" s="873"/>
      <c r="N1128" s="873"/>
      <c r="O1128" s="873"/>
      <c r="P1128" s="873"/>
      <c r="Q1128" s="873"/>
      <c r="R1128" s="873"/>
      <c r="S1128" s="354"/>
      <c r="T1128" s="419"/>
      <c r="AA1128" s="420"/>
      <c r="AT1128" s="353" t="s">
        <v>2437</v>
      </c>
      <c r="AU1128" s="353" t="s">
        <v>2336</v>
      </c>
    </row>
    <row r="1129" spans="2:51" s="353" customFormat="1" ht="15.75" customHeight="1">
      <c r="B1129" s="421"/>
      <c r="E1129" s="422"/>
      <c r="F1129" s="899" t="s">
        <v>599</v>
      </c>
      <c r="G1129" s="900"/>
      <c r="H1129" s="900"/>
      <c r="I1129" s="900"/>
      <c r="K1129" s="424">
        <v>1.6</v>
      </c>
      <c r="S1129" s="421"/>
      <c r="T1129" s="425"/>
      <c r="AA1129" s="426"/>
      <c r="AT1129" s="422" t="s">
        <v>2439</v>
      </c>
      <c r="AU1129" s="422" t="s">
        <v>2336</v>
      </c>
      <c r="AV1129" s="422" t="s">
        <v>2336</v>
      </c>
      <c r="AW1129" s="422" t="s">
        <v>2371</v>
      </c>
      <c r="AX1129" s="422" t="s">
        <v>2427</v>
      </c>
      <c r="AY1129" s="422" t="s">
        <v>2428</v>
      </c>
    </row>
    <row r="1130" spans="2:51" s="353" customFormat="1" ht="15.75" customHeight="1">
      <c r="B1130" s="421"/>
      <c r="E1130" s="422"/>
      <c r="F1130" s="899" t="s">
        <v>600</v>
      </c>
      <c r="G1130" s="900"/>
      <c r="H1130" s="900"/>
      <c r="I1130" s="900"/>
      <c r="K1130" s="424">
        <v>9.6</v>
      </c>
      <c r="S1130" s="421"/>
      <c r="T1130" s="425"/>
      <c r="AA1130" s="426"/>
      <c r="AT1130" s="422" t="s">
        <v>2439</v>
      </c>
      <c r="AU1130" s="422" t="s">
        <v>2336</v>
      </c>
      <c r="AV1130" s="422" t="s">
        <v>2336</v>
      </c>
      <c r="AW1130" s="422" t="s">
        <v>2371</v>
      </c>
      <c r="AX1130" s="422" t="s">
        <v>2427</v>
      </c>
      <c r="AY1130" s="422" t="s">
        <v>2428</v>
      </c>
    </row>
    <row r="1131" spans="2:51" s="353" customFormat="1" ht="15.75" customHeight="1">
      <c r="B1131" s="421"/>
      <c r="E1131" s="422"/>
      <c r="F1131" s="899" t="s">
        <v>601</v>
      </c>
      <c r="G1131" s="900"/>
      <c r="H1131" s="900"/>
      <c r="I1131" s="900"/>
      <c r="K1131" s="424">
        <v>6.75</v>
      </c>
      <c r="S1131" s="421"/>
      <c r="T1131" s="425"/>
      <c r="AA1131" s="426"/>
      <c r="AT1131" s="422" t="s">
        <v>2439</v>
      </c>
      <c r="AU1131" s="422" t="s">
        <v>2336</v>
      </c>
      <c r="AV1131" s="422" t="s">
        <v>2336</v>
      </c>
      <c r="AW1131" s="422" t="s">
        <v>2371</v>
      </c>
      <c r="AX1131" s="422" t="s">
        <v>2427</v>
      </c>
      <c r="AY1131" s="422" t="s">
        <v>2428</v>
      </c>
    </row>
    <row r="1132" spans="2:51" s="353" customFormat="1" ht="15.75" customHeight="1">
      <c r="B1132" s="432"/>
      <c r="E1132" s="433"/>
      <c r="F1132" s="901" t="s">
        <v>2450</v>
      </c>
      <c r="G1132" s="902"/>
      <c r="H1132" s="902"/>
      <c r="I1132" s="902"/>
      <c r="K1132" s="434">
        <v>17.95</v>
      </c>
      <c r="S1132" s="432"/>
      <c r="T1132" s="435"/>
      <c r="AA1132" s="436"/>
      <c r="AT1132" s="433" t="s">
        <v>2439</v>
      </c>
      <c r="AU1132" s="433" t="s">
        <v>2336</v>
      </c>
      <c r="AV1132" s="433" t="s">
        <v>2434</v>
      </c>
      <c r="AW1132" s="433" t="s">
        <v>2371</v>
      </c>
      <c r="AX1132" s="433" t="s">
        <v>2426</v>
      </c>
      <c r="AY1132" s="433" t="s">
        <v>2428</v>
      </c>
    </row>
    <row r="1133" spans="2:65" s="353" customFormat="1" ht="27" customHeight="1">
      <c r="B1133" s="354"/>
      <c r="C1133" s="409" t="s">
        <v>602</v>
      </c>
      <c r="D1133" s="409" t="s">
        <v>2429</v>
      </c>
      <c r="E1133" s="410" t="s">
        <v>603</v>
      </c>
      <c r="F1133" s="907" t="s">
        <v>604</v>
      </c>
      <c r="G1133" s="908"/>
      <c r="H1133" s="908"/>
      <c r="I1133" s="908"/>
      <c r="J1133" s="412" t="s">
        <v>1974</v>
      </c>
      <c r="K1133" s="413">
        <v>15.68</v>
      </c>
      <c r="L1133" s="909">
        <v>0</v>
      </c>
      <c r="M1133" s="908"/>
      <c r="N1133" s="909">
        <f>ROUND($L$1133*$K$1133,2)</f>
        <v>0</v>
      </c>
      <c r="O1133" s="908"/>
      <c r="P1133" s="908"/>
      <c r="Q1133" s="908"/>
      <c r="R1133" s="411" t="s">
        <v>2433</v>
      </c>
      <c r="S1133" s="354"/>
      <c r="T1133" s="414"/>
      <c r="U1133" s="415" t="s">
        <v>2358</v>
      </c>
      <c r="X1133" s="416">
        <v>0.00103</v>
      </c>
      <c r="Y1133" s="416">
        <f>$X$1133*$K$1133</f>
        <v>0.016150400000000002</v>
      </c>
      <c r="Z1133" s="416">
        <v>0.053</v>
      </c>
      <c r="AA1133" s="417">
        <f>$Z$1133*$K$1133</f>
        <v>0.83104</v>
      </c>
      <c r="AR1133" s="360" t="s">
        <v>2434</v>
      </c>
      <c r="AT1133" s="360" t="s">
        <v>2429</v>
      </c>
      <c r="AU1133" s="360" t="s">
        <v>2336</v>
      </c>
      <c r="AY1133" s="353" t="s">
        <v>2428</v>
      </c>
      <c r="BE1133" s="418">
        <f>IF($U$1133="základní",$N$1133,0)</f>
        <v>0</v>
      </c>
      <c r="BF1133" s="418">
        <f>IF($U$1133="snížená",$N$1133,0)</f>
        <v>0</v>
      </c>
      <c r="BG1133" s="418">
        <f>IF($U$1133="zákl. přenesená",$N$1133,0)</f>
        <v>0</v>
      </c>
      <c r="BH1133" s="418">
        <f>IF($U$1133="sníž. přenesená",$N$1133,0)</f>
        <v>0</v>
      </c>
      <c r="BI1133" s="418">
        <f>IF($U$1133="nulová",$N$1133,0)</f>
        <v>0</v>
      </c>
      <c r="BJ1133" s="360" t="s">
        <v>2426</v>
      </c>
      <c r="BK1133" s="418">
        <f>ROUND($L$1133*$K$1133,2)</f>
        <v>0</v>
      </c>
      <c r="BL1133" s="360" t="s">
        <v>2434</v>
      </c>
      <c r="BM1133" s="360" t="s">
        <v>605</v>
      </c>
    </row>
    <row r="1134" spans="2:47" s="353" customFormat="1" ht="16.5" customHeight="1">
      <c r="B1134" s="354"/>
      <c r="F1134" s="912" t="s">
        <v>606</v>
      </c>
      <c r="G1134" s="873"/>
      <c r="H1134" s="873"/>
      <c r="I1134" s="873"/>
      <c r="J1134" s="873"/>
      <c r="K1134" s="873"/>
      <c r="L1134" s="873"/>
      <c r="M1134" s="873"/>
      <c r="N1134" s="873"/>
      <c r="O1134" s="873"/>
      <c r="P1134" s="873"/>
      <c r="Q1134" s="873"/>
      <c r="R1134" s="873"/>
      <c r="S1134" s="354"/>
      <c r="T1134" s="419"/>
      <c r="AA1134" s="420"/>
      <c r="AT1134" s="353" t="s">
        <v>2437</v>
      </c>
      <c r="AU1134" s="353" t="s">
        <v>2336</v>
      </c>
    </row>
    <row r="1135" spans="2:51" s="353" customFormat="1" ht="15.75" customHeight="1">
      <c r="B1135" s="421"/>
      <c r="E1135" s="422"/>
      <c r="F1135" s="899" t="s">
        <v>607</v>
      </c>
      <c r="G1135" s="900"/>
      <c r="H1135" s="900"/>
      <c r="I1135" s="900"/>
      <c r="K1135" s="424">
        <v>15.68</v>
      </c>
      <c r="S1135" s="421"/>
      <c r="T1135" s="425"/>
      <c r="AA1135" s="426"/>
      <c r="AT1135" s="422" t="s">
        <v>2439</v>
      </c>
      <c r="AU1135" s="422" t="s">
        <v>2336</v>
      </c>
      <c r="AV1135" s="422" t="s">
        <v>2336</v>
      </c>
      <c r="AW1135" s="422" t="s">
        <v>2371</v>
      </c>
      <c r="AX1135" s="422" t="s">
        <v>2426</v>
      </c>
      <c r="AY1135" s="422" t="s">
        <v>2428</v>
      </c>
    </row>
    <row r="1136" spans="2:65" s="353" customFormat="1" ht="27" customHeight="1">
      <c r="B1136" s="354"/>
      <c r="C1136" s="409" t="s">
        <v>608</v>
      </c>
      <c r="D1136" s="409" t="s">
        <v>2429</v>
      </c>
      <c r="E1136" s="410" t="s">
        <v>609</v>
      </c>
      <c r="F1136" s="907" t="s">
        <v>610</v>
      </c>
      <c r="G1136" s="908"/>
      <c r="H1136" s="908"/>
      <c r="I1136" s="908"/>
      <c r="J1136" s="412" t="s">
        <v>2770</v>
      </c>
      <c r="K1136" s="413">
        <v>435</v>
      </c>
      <c r="L1136" s="909">
        <v>0</v>
      </c>
      <c r="M1136" s="908"/>
      <c r="N1136" s="909">
        <f>ROUND($L$1136*$K$1136,2)</f>
        <v>0</v>
      </c>
      <c r="O1136" s="908"/>
      <c r="P1136" s="908"/>
      <c r="Q1136" s="908"/>
      <c r="R1136" s="411" t="s">
        <v>2433</v>
      </c>
      <c r="S1136" s="354"/>
      <c r="T1136" s="414"/>
      <c r="U1136" s="415" t="s">
        <v>2358</v>
      </c>
      <c r="X1136" s="416">
        <v>5E-05</v>
      </c>
      <c r="Y1136" s="416">
        <f>$X$1136*$K$1136</f>
        <v>0.021750000000000002</v>
      </c>
      <c r="Z1136" s="416">
        <v>0</v>
      </c>
      <c r="AA1136" s="417">
        <f>$Z$1136*$K$1136</f>
        <v>0</v>
      </c>
      <c r="AR1136" s="360" t="s">
        <v>2434</v>
      </c>
      <c r="AT1136" s="360" t="s">
        <v>2429</v>
      </c>
      <c r="AU1136" s="360" t="s">
        <v>2336</v>
      </c>
      <c r="AY1136" s="353" t="s">
        <v>2428</v>
      </c>
      <c r="BE1136" s="418">
        <f>IF($U$1136="základní",$N$1136,0)</f>
        <v>0</v>
      </c>
      <c r="BF1136" s="418">
        <f>IF($U$1136="snížená",$N$1136,0)</f>
        <v>0</v>
      </c>
      <c r="BG1136" s="418">
        <f>IF($U$1136="zákl. přenesená",$N$1136,0)</f>
        <v>0</v>
      </c>
      <c r="BH1136" s="418">
        <f>IF($U$1136="sníž. přenesená",$N$1136,0)</f>
        <v>0</v>
      </c>
      <c r="BI1136" s="418">
        <f>IF($U$1136="nulová",$N$1136,0)</f>
        <v>0</v>
      </c>
      <c r="BJ1136" s="360" t="s">
        <v>2426</v>
      </c>
      <c r="BK1136" s="418">
        <f>ROUND($L$1136*$K$1136,2)</f>
        <v>0</v>
      </c>
      <c r="BL1136" s="360" t="s">
        <v>2434</v>
      </c>
      <c r="BM1136" s="360" t="s">
        <v>611</v>
      </c>
    </row>
    <row r="1137" spans="2:47" s="353" customFormat="1" ht="16.5" customHeight="1">
      <c r="B1137" s="354"/>
      <c r="F1137" s="912" t="s">
        <v>612</v>
      </c>
      <c r="G1137" s="873"/>
      <c r="H1137" s="873"/>
      <c r="I1137" s="873"/>
      <c r="J1137" s="873"/>
      <c r="K1137" s="873"/>
      <c r="L1137" s="873"/>
      <c r="M1137" s="873"/>
      <c r="N1137" s="873"/>
      <c r="O1137" s="873"/>
      <c r="P1137" s="873"/>
      <c r="Q1137" s="873"/>
      <c r="R1137" s="873"/>
      <c r="S1137" s="354"/>
      <c r="T1137" s="419"/>
      <c r="AA1137" s="420"/>
      <c r="AT1137" s="353" t="s">
        <v>2437</v>
      </c>
      <c r="AU1137" s="353" t="s">
        <v>2336</v>
      </c>
    </row>
    <row r="1138" spans="2:51" s="353" customFormat="1" ht="15.75" customHeight="1">
      <c r="B1138" s="421"/>
      <c r="E1138" s="422"/>
      <c r="F1138" s="899" t="s">
        <v>613</v>
      </c>
      <c r="G1138" s="900"/>
      <c r="H1138" s="900"/>
      <c r="I1138" s="900"/>
      <c r="K1138" s="424">
        <v>435</v>
      </c>
      <c r="S1138" s="421"/>
      <c r="T1138" s="425"/>
      <c r="AA1138" s="426"/>
      <c r="AT1138" s="422" t="s">
        <v>2439</v>
      </c>
      <c r="AU1138" s="422" t="s">
        <v>2336</v>
      </c>
      <c r="AV1138" s="422" t="s">
        <v>2336</v>
      </c>
      <c r="AW1138" s="422" t="s">
        <v>2371</v>
      </c>
      <c r="AX1138" s="422" t="s">
        <v>2426</v>
      </c>
      <c r="AY1138" s="422" t="s">
        <v>2428</v>
      </c>
    </row>
    <row r="1139" spans="2:65" s="353" customFormat="1" ht="27" customHeight="1">
      <c r="B1139" s="354"/>
      <c r="C1139" s="437" t="s">
        <v>614</v>
      </c>
      <c r="D1139" s="437" t="s">
        <v>2462</v>
      </c>
      <c r="E1139" s="438" t="s">
        <v>615</v>
      </c>
      <c r="F1139" s="915" t="s">
        <v>616</v>
      </c>
      <c r="G1139" s="914"/>
      <c r="H1139" s="914"/>
      <c r="I1139" s="914"/>
      <c r="J1139" s="439" t="s">
        <v>2722</v>
      </c>
      <c r="K1139" s="440">
        <v>0.292</v>
      </c>
      <c r="L1139" s="913">
        <v>0</v>
      </c>
      <c r="M1139" s="914"/>
      <c r="N1139" s="913">
        <f>ROUND($L$1139*$K$1139,2)</f>
        <v>0</v>
      </c>
      <c r="O1139" s="908"/>
      <c r="P1139" s="908"/>
      <c r="Q1139" s="908"/>
      <c r="R1139" s="411" t="s">
        <v>2433</v>
      </c>
      <c r="S1139" s="354"/>
      <c r="T1139" s="414"/>
      <c r="U1139" s="415" t="s">
        <v>2358</v>
      </c>
      <c r="X1139" s="416">
        <v>1</v>
      </c>
      <c r="Y1139" s="416">
        <f>$X$1139*$K$1139</f>
        <v>0.292</v>
      </c>
      <c r="Z1139" s="416">
        <v>0</v>
      </c>
      <c r="AA1139" s="417">
        <f>$Z$1139*$K$1139</f>
        <v>0</v>
      </c>
      <c r="AR1139" s="360" t="s">
        <v>2465</v>
      </c>
      <c r="AT1139" s="360" t="s">
        <v>2462</v>
      </c>
      <c r="AU1139" s="360" t="s">
        <v>2336</v>
      </c>
      <c r="AY1139" s="353" t="s">
        <v>2428</v>
      </c>
      <c r="BE1139" s="418">
        <f>IF($U$1139="základní",$N$1139,0)</f>
        <v>0</v>
      </c>
      <c r="BF1139" s="418">
        <f>IF($U$1139="snížená",$N$1139,0)</f>
        <v>0</v>
      </c>
      <c r="BG1139" s="418">
        <f>IF($U$1139="zákl. přenesená",$N$1139,0)</f>
        <v>0</v>
      </c>
      <c r="BH1139" s="418">
        <f>IF($U$1139="sníž. přenesená",$N$1139,0)</f>
        <v>0</v>
      </c>
      <c r="BI1139" s="418">
        <f>IF($U$1139="nulová",$N$1139,0)</f>
        <v>0</v>
      </c>
      <c r="BJ1139" s="360" t="s">
        <v>2426</v>
      </c>
      <c r="BK1139" s="418">
        <f>ROUND($L$1139*$K$1139,2)</f>
        <v>0</v>
      </c>
      <c r="BL1139" s="360" t="s">
        <v>2434</v>
      </c>
      <c r="BM1139" s="360" t="s">
        <v>617</v>
      </c>
    </row>
    <row r="1140" spans="2:47" s="353" customFormat="1" ht="16.5" customHeight="1">
      <c r="B1140" s="354"/>
      <c r="F1140" s="912" t="s">
        <v>618</v>
      </c>
      <c r="G1140" s="873"/>
      <c r="H1140" s="873"/>
      <c r="I1140" s="873"/>
      <c r="J1140" s="873"/>
      <c r="K1140" s="873"/>
      <c r="L1140" s="873"/>
      <c r="M1140" s="873"/>
      <c r="N1140" s="873"/>
      <c r="O1140" s="873"/>
      <c r="P1140" s="873"/>
      <c r="Q1140" s="873"/>
      <c r="R1140" s="873"/>
      <c r="S1140" s="354"/>
      <c r="T1140" s="419"/>
      <c r="AA1140" s="420"/>
      <c r="AT1140" s="353" t="s">
        <v>2437</v>
      </c>
      <c r="AU1140" s="353" t="s">
        <v>2336</v>
      </c>
    </row>
    <row r="1141" spans="2:47" s="353" customFormat="1" ht="27" customHeight="1">
      <c r="B1141" s="354"/>
      <c r="F1141" s="916" t="s">
        <v>619</v>
      </c>
      <c r="G1141" s="873"/>
      <c r="H1141" s="873"/>
      <c r="I1141" s="873"/>
      <c r="J1141" s="873"/>
      <c r="K1141" s="873"/>
      <c r="L1141" s="873"/>
      <c r="M1141" s="873"/>
      <c r="N1141" s="873"/>
      <c r="O1141" s="873"/>
      <c r="P1141" s="873"/>
      <c r="Q1141" s="873"/>
      <c r="R1141" s="873"/>
      <c r="S1141" s="354"/>
      <c r="T1141" s="419"/>
      <c r="AA1141" s="420"/>
      <c r="AT1141" s="353" t="s">
        <v>2841</v>
      </c>
      <c r="AU1141" s="353" t="s">
        <v>2336</v>
      </c>
    </row>
    <row r="1142" spans="2:51" s="353" customFormat="1" ht="15.75" customHeight="1">
      <c r="B1142" s="427"/>
      <c r="E1142" s="428"/>
      <c r="F1142" s="905" t="s">
        <v>620</v>
      </c>
      <c r="G1142" s="906"/>
      <c r="H1142" s="906"/>
      <c r="I1142" s="906"/>
      <c r="K1142" s="428"/>
      <c r="S1142" s="427"/>
      <c r="T1142" s="430"/>
      <c r="AA1142" s="431"/>
      <c r="AT1142" s="428" t="s">
        <v>2439</v>
      </c>
      <c r="AU1142" s="428" t="s">
        <v>2336</v>
      </c>
      <c r="AV1142" s="428" t="s">
        <v>2426</v>
      </c>
      <c r="AW1142" s="428" t="s">
        <v>2371</v>
      </c>
      <c r="AX1142" s="428" t="s">
        <v>2427</v>
      </c>
      <c r="AY1142" s="428" t="s">
        <v>2428</v>
      </c>
    </row>
    <row r="1143" spans="2:51" s="353" customFormat="1" ht="15.75" customHeight="1">
      <c r="B1143" s="421"/>
      <c r="E1143" s="422"/>
      <c r="F1143" s="899" t="s">
        <v>621</v>
      </c>
      <c r="G1143" s="900"/>
      <c r="H1143" s="900"/>
      <c r="I1143" s="900"/>
      <c r="K1143" s="424">
        <v>0.292</v>
      </c>
      <c r="S1143" s="421"/>
      <c r="T1143" s="425"/>
      <c r="AA1143" s="426"/>
      <c r="AT1143" s="422" t="s">
        <v>2439</v>
      </c>
      <c r="AU1143" s="422" t="s">
        <v>2336</v>
      </c>
      <c r="AV1143" s="422" t="s">
        <v>2336</v>
      </c>
      <c r="AW1143" s="422" t="s">
        <v>2371</v>
      </c>
      <c r="AX1143" s="422" t="s">
        <v>2426</v>
      </c>
      <c r="AY1143" s="422" t="s">
        <v>2428</v>
      </c>
    </row>
    <row r="1144" spans="2:65" s="353" customFormat="1" ht="27" customHeight="1">
      <c r="B1144" s="354"/>
      <c r="C1144" s="409" t="s">
        <v>622</v>
      </c>
      <c r="D1144" s="409" t="s">
        <v>2429</v>
      </c>
      <c r="E1144" s="410" t="s">
        <v>623</v>
      </c>
      <c r="F1144" s="919" t="s">
        <v>624</v>
      </c>
      <c r="G1144" s="908"/>
      <c r="H1144" s="908"/>
      <c r="I1144" s="908"/>
      <c r="J1144" s="412" t="s">
        <v>2770</v>
      </c>
      <c r="K1144" s="413">
        <v>435</v>
      </c>
      <c r="L1144" s="909">
        <v>0</v>
      </c>
      <c r="M1144" s="908"/>
      <c r="N1144" s="909">
        <f>ROUND($L$1144*$K$1144,2)</f>
        <v>0</v>
      </c>
      <c r="O1144" s="908"/>
      <c r="P1144" s="908"/>
      <c r="Q1144" s="908"/>
      <c r="R1144" s="411"/>
      <c r="S1144" s="354"/>
      <c r="T1144" s="414"/>
      <c r="U1144" s="415" t="s">
        <v>2358</v>
      </c>
      <c r="X1144" s="416">
        <v>0.001</v>
      </c>
      <c r="Y1144" s="416">
        <f>$X$1144*$K$1144</f>
        <v>0.435</v>
      </c>
      <c r="Z1144" s="416">
        <v>0</v>
      </c>
      <c r="AA1144" s="417">
        <f>$Z$1144*$K$1144</f>
        <v>0</v>
      </c>
      <c r="AR1144" s="360" t="s">
        <v>2434</v>
      </c>
      <c r="AT1144" s="360" t="s">
        <v>2429</v>
      </c>
      <c r="AU1144" s="360" t="s">
        <v>2336</v>
      </c>
      <c r="AY1144" s="353" t="s">
        <v>2428</v>
      </c>
      <c r="BE1144" s="418">
        <f>IF($U$1144="základní",$N$1144,0)</f>
        <v>0</v>
      </c>
      <c r="BF1144" s="418">
        <f>IF($U$1144="snížená",$N$1144,0)</f>
        <v>0</v>
      </c>
      <c r="BG1144" s="418">
        <f>IF($U$1144="zákl. přenesená",$N$1144,0)</f>
        <v>0</v>
      </c>
      <c r="BH1144" s="418">
        <f>IF($U$1144="sníž. přenesená",$N$1144,0)</f>
        <v>0</v>
      </c>
      <c r="BI1144" s="418">
        <f>IF($U$1144="nulová",$N$1144,0)</f>
        <v>0</v>
      </c>
      <c r="BJ1144" s="360" t="s">
        <v>2426</v>
      </c>
      <c r="BK1144" s="418">
        <f>ROUND($L$1144*$K$1144,2)</f>
        <v>0</v>
      </c>
      <c r="BL1144" s="360" t="s">
        <v>2434</v>
      </c>
      <c r="BM1144" s="360" t="s">
        <v>625</v>
      </c>
    </row>
    <row r="1145" spans="2:47" s="353" customFormat="1" ht="16.5" customHeight="1">
      <c r="B1145" s="354"/>
      <c r="F1145" s="912" t="s">
        <v>626</v>
      </c>
      <c r="G1145" s="873"/>
      <c r="H1145" s="873"/>
      <c r="I1145" s="873"/>
      <c r="J1145" s="873"/>
      <c r="K1145" s="873"/>
      <c r="L1145" s="873"/>
      <c r="M1145" s="873"/>
      <c r="N1145" s="873"/>
      <c r="O1145" s="873"/>
      <c r="P1145" s="873"/>
      <c r="Q1145" s="873"/>
      <c r="R1145" s="873"/>
      <c r="S1145" s="354"/>
      <c r="T1145" s="419"/>
      <c r="AA1145" s="420"/>
      <c r="AT1145" s="353" t="s">
        <v>2437</v>
      </c>
      <c r="AU1145" s="353" t="s">
        <v>2336</v>
      </c>
    </row>
    <row r="1146" spans="2:65" s="353" customFormat="1" ht="27" customHeight="1">
      <c r="B1146" s="354"/>
      <c r="C1146" s="409" t="s">
        <v>627</v>
      </c>
      <c r="D1146" s="409" t="s">
        <v>2429</v>
      </c>
      <c r="E1146" s="410" t="s">
        <v>628</v>
      </c>
      <c r="F1146" s="907" t="s">
        <v>629</v>
      </c>
      <c r="G1146" s="908"/>
      <c r="H1146" s="908"/>
      <c r="I1146" s="908"/>
      <c r="J1146" s="412" t="s">
        <v>1974</v>
      </c>
      <c r="K1146" s="413">
        <v>3.2</v>
      </c>
      <c r="L1146" s="909">
        <v>0</v>
      </c>
      <c r="M1146" s="908"/>
      <c r="N1146" s="909">
        <f>ROUND($L$1146*$K$1146,2)</f>
        <v>0</v>
      </c>
      <c r="O1146" s="908"/>
      <c r="P1146" s="908"/>
      <c r="Q1146" s="908"/>
      <c r="R1146" s="411" t="s">
        <v>2433</v>
      </c>
      <c r="S1146" s="354"/>
      <c r="T1146" s="414"/>
      <c r="U1146" s="415" t="s">
        <v>2358</v>
      </c>
      <c r="X1146" s="416">
        <v>0.00021</v>
      </c>
      <c r="Y1146" s="416">
        <f>$X$1146*$K$1146</f>
        <v>0.0006720000000000001</v>
      </c>
      <c r="Z1146" s="416">
        <v>0</v>
      </c>
      <c r="AA1146" s="417">
        <f>$Z$1146*$K$1146</f>
        <v>0</v>
      </c>
      <c r="AR1146" s="360" t="s">
        <v>2434</v>
      </c>
      <c r="AT1146" s="360" t="s">
        <v>2429</v>
      </c>
      <c r="AU1146" s="360" t="s">
        <v>2336</v>
      </c>
      <c r="AY1146" s="353" t="s">
        <v>2428</v>
      </c>
      <c r="BE1146" s="418">
        <f>IF($U$1146="základní",$N$1146,0)</f>
        <v>0</v>
      </c>
      <c r="BF1146" s="418">
        <f>IF($U$1146="snížená",$N$1146,0)</f>
        <v>0</v>
      </c>
      <c r="BG1146" s="418">
        <f>IF($U$1146="zákl. přenesená",$N$1146,0)</f>
        <v>0</v>
      </c>
      <c r="BH1146" s="418">
        <f>IF($U$1146="sníž. přenesená",$N$1146,0)</f>
        <v>0</v>
      </c>
      <c r="BI1146" s="418">
        <f>IF($U$1146="nulová",$N$1146,0)</f>
        <v>0</v>
      </c>
      <c r="BJ1146" s="360" t="s">
        <v>2426</v>
      </c>
      <c r="BK1146" s="418">
        <f>ROUND($L$1146*$K$1146,2)</f>
        <v>0</v>
      </c>
      <c r="BL1146" s="360" t="s">
        <v>2434</v>
      </c>
      <c r="BM1146" s="360" t="s">
        <v>630</v>
      </c>
    </row>
    <row r="1147" spans="2:47" s="353" customFormat="1" ht="16.5" customHeight="1">
      <c r="B1147" s="354"/>
      <c r="F1147" s="912" t="s">
        <v>631</v>
      </c>
      <c r="G1147" s="873"/>
      <c r="H1147" s="873"/>
      <c r="I1147" s="873"/>
      <c r="J1147" s="873"/>
      <c r="K1147" s="873"/>
      <c r="L1147" s="873"/>
      <c r="M1147" s="873"/>
      <c r="N1147" s="873"/>
      <c r="O1147" s="873"/>
      <c r="P1147" s="873"/>
      <c r="Q1147" s="873"/>
      <c r="R1147" s="873"/>
      <c r="S1147" s="354"/>
      <c r="T1147" s="419"/>
      <c r="AA1147" s="420"/>
      <c r="AT1147" s="353" t="s">
        <v>2437</v>
      </c>
      <c r="AU1147" s="353" t="s">
        <v>2336</v>
      </c>
    </row>
    <row r="1148" spans="2:51" s="353" customFormat="1" ht="15.75" customHeight="1">
      <c r="B1148" s="421"/>
      <c r="E1148" s="422"/>
      <c r="F1148" s="899" t="s">
        <v>632</v>
      </c>
      <c r="G1148" s="900"/>
      <c r="H1148" s="900"/>
      <c r="I1148" s="900"/>
      <c r="K1148" s="424">
        <v>3.2</v>
      </c>
      <c r="S1148" s="421"/>
      <c r="T1148" s="425"/>
      <c r="AA1148" s="426"/>
      <c r="AT1148" s="422" t="s">
        <v>2439</v>
      </c>
      <c r="AU1148" s="422" t="s">
        <v>2336</v>
      </c>
      <c r="AV1148" s="422" t="s">
        <v>2336</v>
      </c>
      <c r="AW1148" s="422" t="s">
        <v>2371</v>
      </c>
      <c r="AX1148" s="422" t="s">
        <v>2426</v>
      </c>
      <c r="AY1148" s="422" t="s">
        <v>2428</v>
      </c>
    </row>
    <row r="1149" spans="2:65" s="353" customFormat="1" ht="27" customHeight="1">
      <c r="B1149" s="354"/>
      <c r="C1149" s="409" t="s">
        <v>633</v>
      </c>
      <c r="D1149" s="409" t="s">
        <v>2429</v>
      </c>
      <c r="E1149" s="410" t="s">
        <v>634</v>
      </c>
      <c r="F1149" s="907" t="s">
        <v>635</v>
      </c>
      <c r="G1149" s="908"/>
      <c r="H1149" s="908"/>
      <c r="I1149" s="908"/>
      <c r="J1149" s="412" t="s">
        <v>3779</v>
      </c>
      <c r="K1149" s="413">
        <v>249.52</v>
      </c>
      <c r="L1149" s="909">
        <v>0</v>
      </c>
      <c r="M1149" s="908"/>
      <c r="N1149" s="909">
        <f>ROUND($L$1149*$K$1149,2)</f>
        <v>0</v>
      </c>
      <c r="O1149" s="908"/>
      <c r="P1149" s="908"/>
      <c r="Q1149" s="908"/>
      <c r="R1149" s="411" t="s">
        <v>2433</v>
      </c>
      <c r="S1149" s="354"/>
      <c r="T1149" s="414"/>
      <c r="U1149" s="415" t="s">
        <v>2358</v>
      </c>
      <c r="X1149" s="416">
        <v>0</v>
      </c>
      <c r="Y1149" s="416">
        <f>$X$1149*$K$1149</f>
        <v>0</v>
      </c>
      <c r="Z1149" s="416">
        <v>0.01</v>
      </c>
      <c r="AA1149" s="417">
        <f>$Z$1149*$K$1149</f>
        <v>2.4952</v>
      </c>
      <c r="AR1149" s="360" t="s">
        <v>2434</v>
      </c>
      <c r="AT1149" s="360" t="s">
        <v>2429</v>
      </c>
      <c r="AU1149" s="360" t="s">
        <v>2336</v>
      </c>
      <c r="AY1149" s="353" t="s">
        <v>2428</v>
      </c>
      <c r="BE1149" s="418">
        <f>IF($U$1149="základní",$N$1149,0)</f>
        <v>0</v>
      </c>
      <c r="BF1149" s="418">
        <f>IF($U$1149="snížená",$N$1149,0)</f>
        <v>0</v>
      </c>
      <c r="BG1149" s="418">
        <f>IF($U$1149="zákl. přenesená",$N$1149,0)</f>
        <v>0</v>
      </c>
      <c r="BH1149" s="418">
        <f>IF($U$1149="sníž. přenesená",$N$1149,0)</f>
        <v>0</v>
      </c>
      <c r="BI1149" s="418">
        <f>IF($U$1149="nulová",$N$1149,0)</f>
        <v>0</v>
      </c>
      <c r="BJ1149" s="360" t="s">
        <v>2426</v>
      </c>
      <c r="BK1149" s="418">
        <f>ROUND($L$1149*$K$1149,2)</f>
        <v>0</v>
      </c>
      <c r="BL1149" s="360" t="s">
        <v>2434</v>
      </c>
      <c r="BM1149" s="360" t="s">
        <v>636</v>
      </c>
    </row>
    <row r="1150" spans="2:47" s="353" customFormat="1" ht="16.5" customHeight="1">
      <c r="B1150" s="354"/>
      <c r="F1150" s="912" t="s">
        <v>637</v>
      </c>
      <c r="G1150" s="873"/>
      <c r="H1150" s="873"/>
      <c r="I1150" s="873"/>
      <c r="J1150" s="873"/>
      <c r="K1150" s="873"/>
      <c r="L1150" s="873"/>
      <c r="M1150" s="873"/>
      <c r="N1150" s="873"/>
      <c r="O1150" s="873"/>
      <c r="P1150" s="873"/>
      <c r="Q1150" s="873"/>
      <c r="R1150" s="873"/>
      <c r="S1150" s="354"/>
      <c r="T1150" s="419"/>
      <c r="AA1150" s="420"/>
      <c r="AT1150" s="353" t="s">
        <v>2437</v>
      </c>
      <c r="AU1150" s="353" t="s">
        <v>2336</v>
      </c>
    </row>
    <row r="1151" spans="2:51" s="353" customFormat="1" ht="15.75" customHeight="1">
      <c r="B1151" s="421"/>
      <c r="E1151" s="422"/>
      <c r="F1151" s="899" t="s">
        <v>638</v>
      </c>
      <c r="G1151" s="900"/>
      <c r="H1151" s="900"/>
      <c r="I1151" s="900"/>
      <c r="K1151" s="424">
        <v>249.52</v>
      </c>
      <c r="S1151" s="421"/>
      <c r="T1151" s="425"/>
      <c r="AA1151" s="426"/>
      <c r="AT1151" s="422" t="s">
        <v>2439</v>
      </c>
      <c r="AU1151" s="422" t="s">
        <v>2336</v>
      </c>
      <c r="AV1151" s="422" t="s">
        <v>2336</v>
      </c>
      <c r="AW1151" s="422" t="s">
        <v>2371</v>
      </c>
      <c r="AX1151" s="422" t="s">
        <v>2426</v>
      </c>
      <c r="AY1151" s="422" t="s">
        <v>2428</v>
      </c>
    </row>
    <row r="1152" spans="2:65" s="353" customFormat="1" ht="27" customHeight="1">
      <c r="B1152" s="354"/>
      <c r="C1152" s="409" t="s">
        <v>639</v>
      </c>
      <c r="D1152" s="409" t="s">
        <v>2429</v>
      </c>
      <c r="E1152" s="410" t="s">
        <v>640</v>
      </c>
      <c r="F1152" s="907" t="s">
        <v>641</v>
      </c>
      <c r="G1152" s="908"/>
      <c r="H1152" s="908"/>
      <c r="I1152" s="908"/>
      <c r="J1152" s="412" t="s">
        <v>3779</v>
      </c>
      <c r="K1152" s="413">
        <v>249.52</v>
      </c>
      <c r="L1152" s="909">
        <v>0</v>
      </c>
      <c r="M1152" s="908"/>
      <c r="N1152" s="909">
        <f>ROUND($L$1152*$K$1152,2)</f>
        <v>0</v>
      </c>
      <c r="O1152" s="908"/>
      <c r="P1152" s="908"/>
      <c r="Q1152" s="908"/>
      <c r="R1152" s="411" t="s">
        <v>2433</v>
      </c>
      <c r="S1152" s="354"/>
      <c r="T1152" s="414"/>
      <c r="U1152" s="415" t="s">
        <v>2358</v>
      </c>
      <c r="X1152" s="416">
        <v>0</v>
      </c>
      <c r="Y1152" s="416">
        <f>$X$1152*$K$1152</f>
        <v>0</v>
      </c>
      <c r="Z1152" s="416">
        <v>0.02</v>
      </c>
      <c r="AA1152" s="417">
        <f>$Z$1152*$K$1152</f>
        <v>4.9904</v>
      </c>
      <c r="AR1152" s="360" t="s">
        <v>2434</v>
      </c>
      <c r="AT1152" s="360" t="s">
        <v>2429</v>
      </c>
      <c r="AU1152" s="360" t="s">
        <v>2336</v>
      </c>
      <c r="AY1152" s="353" t="s">
        <v>2428</v>
      </c>
      <c r="BE1152" s="418">
        <f>IF($U$1152="základní",$N$1152,0)</f>
        <v>0</v>
      </c>
      <c r="BF1152" s="418">
        <f>IF($U$1152="snížená",$N$1152,0)</f>
        <v>0</v>
      </c>
      <c r="BG1152" s="418">
        <f>IF($U$1152="zákl. přenesená",$N$1152,0)</f>
        <v>0</v>
      </c>
      <c r="BH1152" s="418">
        <f>IF($U$1152="sníž. přenesená",$N$1152,0)</f>
        <v>0</v>
      </c>
      <c r="BI1152" s="418">
        <f>IF($U$1152="nulová",$N$1152,0)</f>
        <v>0</v>
      </c>
      <c r="BJ1152" s="360" t="s">
        <v>2426</v>
      </c>
      <c r="BK1152" s="418">
        <f>ROUND($L$1152*$K$1152,2)</f>
        <v>0</v>
      </c>
      <c r="BL1152" s="360" t="s">
        <v>2434</v>
      </c>
      <c r="BM1152" s="360" t="s">
        <v>642</v>
      </c>
    </row>
    <row r="1153" spans="2:47" s="353" customFormat="1" ht="16.5" customHeight="1">
      <c r="B1153" s="354"/>
      <c r="F1153" s="912" t="s">
        <v>643</v>
      </c>
      <c r="G1153" s="873"/>
      <c r="H1153" s="873"/>
      <c r="I1153" s="873"/>
      <c r="J1153" s="873"/>
      <c r="K1153" s="873"/>
      <c r="L1153" s="873"/>
      <c r="M1153" s="873"/>
      <c r="N1153" s="873"/>
      <c r="O1153" s="873"/>
      <c r="P1153" s="873"/>
      <c r="Q1153" s="873"/>
      <c r="R1153" s="873"/>
      <c r="S1153" s="354"/>
      <c r="T1153" s="419"/>
      <c r="AA1153" s="420"/>
      <c r="AT1153" s="353" t="s">
        <v>2437</v>
      </c>
      <c r="AU1153" s="353" t="s">
        <v>2336</v>
      </c>
    </row>
    <row r="1154" spans="2:65" s="353" customFormat="1" ht="27" customHeight="1">
      <c r="B1154" s="354"/>
      <c r="C1154" s="409" t="s">
        <v>644</v>
      </c>
      <c r="D1154" s="409" t="s">
        <v>2429</v>
      </c>
      <c r="E1154" s="410" t="s">
        <v>645</v>
      </c>
      <c r="F1154" s="907" t="s">
        <v>646</v>
      </c>
      <c r="G1154" s="908"/>
      <c r="H1154" s="908"/>
      <c r="I1154" s="908"/>
      <c r="J1154" s="412" t="s">
        <v>3779</v>
      </c>
      <c r="K1154" s="413">
        <v>441.286</v>
      </c>
      <c r="L1154" s="909">
        <v>0</v>
      </c>
      <c r="M1154" s="908"/>
      <c r="N1154" s="909">
        <f>ROUND($L$1154*$K$1154,2)</f>
        <v>0</v>
      </c>
      <c r="O1154" s="908"/>
      <c r="P1154" s="908"/>
      <c r="Q1154" s="908"/>
      <c r="R1154" s="411" t="s">
        <v>2433</v>
      </c>
      <c r="S1154" s="354"/>
      <c r="T1154" s="414"/>
      <c r="U1154" s="415" t="s">
        <v>2358</v>
      </c>
      <c r="X1154" s="416">
        <v>0</v>
      </c>
      <c r="Y1154" s="416">
        <f>$X$1154*$K$1154</f>
        <v>0</v>
      </c>
      <c r="Z1154" s="416">
        <v>0.01</v>
      </c>
      <c r="AA1154" s="417">
        <f>$Z$1154*$K$1154</f>
        <v>4.41286</v>
      </c>
      <c r="AR1154" s="360" t="s">
        <v>2434</v>
      </c>
      <c r="AT1154" s="360" t="s">
        <v>2429</v>
      </c>
      <c r="AU1154" s="360" t="s">
        <v>2336</v>
      </c>
      <c r="AY1154" s="353" t="s">
        <v>2428</v>
      </c>
      <c r="BE1154" s="418">
        <f>IF($U$1154="základní",$N$1154,0)</f>
        <v>0</v>
      </c>
      <c r="BF1154" s="418">
        <f>IF($U$1154="snížená",$N$1154,0)</f>
        <v>0</v>
      </c>
      <c r="BG1154" s="418">
        <f>IF($U$1154="zákl. přenesená",$N$1154,0)</f>
        <v>0</v>
      </c>
      <c r="BH1154" s="418">
        <f>IF($U$1154="sníž. přenesená",$N$1154,0)</f>
        <v>0</v>
      </c>
      <c r="BI1154" s="418">
        <f>IF($U$1154="nulová",$N$1154,0)</f>
        <v>0</v>
      </c>
      <c r="BJ1154" s="360" t="s">
        <v>2426</v>
      </c>
      <c r="BK1154" s="418">
        <f>ROUND($L$1154*$K$1154,2)</f>
        <v>0</v>
      </c>
      <c r="BL1154" s="360" t="s">
        <v>2434</v>
      </c>
      <c r="BM1154" s="360" t="s">
        <v>647</v>
      </c>
    </row>
    <row r="1155" spans="2:47" s="353" customFormat="1" ht="16.5" customHeight="1">
      <c r="B1155" s="354"/>
      <c r="F1155" s="912" t="s">
        <v>648</v>
      </c>
      <c r="G1155" s="873"/>
      <c r="H1155" s="873"/>
      <c r="I1155" s="873"/>
      <c r="J1155" s="873"/>
      <c r="K1155" s="873"/>
      <c r="L1155" s="873"/>
      <c r="M1155" s="873"/>
      <c r="N1155" s="873"/>
      <c r="O1155" s="873"/>
      <c r="P1155" s="873"/>
      <c r="Q1155" s="873"/>
      <c r="R1155" s="873"/>
      <c r="S1155" s="354"/>
      <c r="T1155" s="419"/>
      <c r="AA1155" s="420"/>
      <c r="AT1155" s="353" t="s">
        <v>2437</v>
      </c>
      <c r="AU1155" s="353" t="s">
        <v>2336</v>
      </c>
    </row>
    <row r="1156" spans="2:51" s="353" customFormat="1" ht="15.75" customHeight="1">
      <c r="B1156" s="427"/>
      <c r="E1156" s="428"/>
      <c r="F1156" s="905" t="s">
        <v>1234</v>
      </c>
      <c r="G1156" s="906"/>
      <c r="H1156" s="906"/>
      <c r="I1156" s="906"/>
      <c r="K1156" s="428"/>
      <c r="S1156" s="427"/>
      <c r="T1156" s="430"/>
      <c r="AA1156" s="431"/>
      <c r="AT1156" s="428" t="s">
        <v>2439</v>
      </c>
      <c r="AU1156" s="428" t="s">
        <v>2336</v>
      </c>
      <c r="AV1156" s="428" t="s">
        <v>2426</v>
      </c>
      <c r="AW1156" s="428" t="s">
        <v>2371</v>
      </c>
      <c r="AX1156" s="428" t="s">
        <v>2427</v>
      </c>
      <c r="AY1156" s="428" t="s">
        <v>2428</v>
      </c>
    </row>
    <row r="1157" spans="2:51" s="353" customFormat="1" ht="15.75" customHeight="1">
      <c r="B1157" s="421"/>
      <c r="E1157" s="422"/>
      <c r="F1157" s="899" t="s">
        <v>1235</v>
      </c>
      <c r="G1157" s="900"/>
      <c r="H1157" s="900"/>
      <c r="I1157" s="900"/>
      <c r="K1157" s="424">
        <v>35.728</v>
      </c>
      <c r="S1157" s="421"/>
      <c r="T1157" s="425"/>
      <c r="AA1157" s="426"/>
      <c r="AT1157" s="422" t="s">
        <v>2439</v>
      </c>
      <c r="AU1157" s="422" t="s">
        <v>2336</v>
      </c>
      <c r="AV1157" s="422" t="s">
        <v>2336</v>
      </c>
      <c r="AW1157" s="422" t="s">
        <v>2371</v>
      </c>
      <c r="AX1157" s="422" t="s">
        <v>2427</v>
      </c>
      <c r="AY1157" s="422" t="s">
        <v>2428</v>
      </c>
    </row>
    <row r="1158" spans="2:51" s="353" customFormat="1" ht="15.75" customHeight="1">
      <c r="B1158" s="427"/>
      <c r="E1158" s="428"/>
      <c r="F1158" s="905" t="s">
        <v>1236</v>
      </c>
      <c r="G1158" s="906"/>
      <c r="H1158" s="906"/>
      <c r="I1158" s="906"/>
      <c r="K1158" s="428"/>
      <c r="S1158" s="427"/>
      <c r="T1158" s="430"/>
      <c r="AA1158" s="431"/>
      <c r="AT1158" s="428" t="s">
        <v>2439</v>
      </c>
      <c r="AU1158" s="428" t="s">
        <v>2336</v>
      </c>
      <c r="AV1158" s="428" t="s">
        <v>2426</v>
      </c>
      <c r="AW1158" s="428" t="s">
        <v>2371</v>
      </c>
      <c r="AX1158" s="428" t="s">
        <v>2427</v>
      </c>
      <c r="AY1158" s="428" t="s">
        <v>2428</v>
      </c>
    </row>
    <row r="1159" spans="2:51" s="353" customFormat="1" ht="27" customHeight="1">
      <c r="B1159" s="421"/>
      <c r="E1159" s="422"/>
      <c r="F1159" s="899" t="s">
        <v>1237</v>
      </c>
      <c r="G1159" s="900"/>
      <c r="H1159" s="900"/>
      <c r="I1159" s="900"/>
      <c r="K1159" s="424">
        <v>28.504</v>
      </c>
      <c r="S1159" s="421"/>
      <c r="T1159" s="425"/>
      <c r="AA1159" s="426"/>
      <c r="AT1159" s="422" t="s">
        <v>2439</v>
      </c>
      <c r="AU1159" s="422" t="s">
        <v>2336</v>
      </c>
      <c r="AV1159" s="422" t="s">
        <v>2336</v>
      </c>
      <c r="AW1159" s="422" t="s">
        <v>2371</v>
      </c>
      <c r="AX1159" s="422" t="s">
        <v>2427</v>
      </c>
      <c r="AY1159" s="422" t="s">
        <v>2428</v>
      </c>
    </row>
    <row r="1160" spans="2:51" s="353" customFormat="1" ht="15.75" customHeight="1">
      <c r="B1160" s="427"/>
      <c r="E1160" s="428"/>
      <c r="F1160" s="905" t="s">
        <v>1238</v>
      </c>
      <c r="G1160" s="906"/>
      <c r="H1160" s="906"/>
      <c r="I1160" s="906"/>
      <c r="K1160" s="428"/>
      <c r="S1160" s="427"/>
      <c r="T1160" s="430"/>
      <c r="AA1160" s="431"/>
      <c r="AT1160" s="428" t="s">
        <v>2439</v>
      </c>
      <c r="AU1160" s="428" t="s">
        <v>2336</v>
      </c>
      <c r="AV1160" s="428" t="s">
        <v>2426</v>
      </c>
      <c r="AW1160" s="428" t="s">
        <v>2371</v>
      </c>
      <c r="AX1160" s="428" t="s">
        <v>2427</v>
      </c>
      <c r="AY1160" s="428" t="s">
        <v>2428</v>
      </c>
    </row>
    <row r="1161" spans="2:51" s="353" customFormat="1" ht="27" customHeight="1">
      <c r="B1161" s="421"/>
      <c r="E1161" s="422"/>
      <c r="F1161" s="899" t="s">
        <v>1239</v>
      </c>
      <c r="G1161" s="900"/>
      <c r="H1161" s="900"/>
      <c r="I1161" s="900"/>
      <c r="K1161" s="424">
        <v>45.496</v>
      </c>
      <c r="S1161" s="421"/>
      <c r="T1161" s="425"/>
      <c r="AA1161" s="426"/>
      <c r="AT1161" s="422" t="s">
        <v>2439</v>
      </c>
      <c r="AU1161" s="422" t="s">
        <v>2336</v>
      </c>
      <c r="AV1161" s="422" t="s">
        <v>2336</v>
      </c>
      <c r="AW1161" s="422" t="s">
        <v>2371</v>
      </c>
      <c r="AX1161" s="422" t="s">
        <v>2427</v>
      </c>
      <c r="AY1161" s="422" t="s">
        <v>2428</v>
      </c>
    </row>
    <row r="1162" spans="2:51" s="353" customFormat="1" ht="15.75" customHeight="1">
      <c r="B1162" s="427"/>
      <c r="E1162" s="428"/>
      <c r="F1162" s="905" t="s">
        <v>1240</v>
      </c>
      <c r="G1162" s="906"/>
      <c r="H1162" s="906"/>
      <c r="I1162" s="906"/>
      <c r="K1162" s="428"/>
      <c r="S1162" s="427"/>
      <c r="T1162" s="430"/>
      <c r="AA1162" s="431"/>
      <c r="AT1162" s="428" t="s">
        <v>2439</v>
      </c>
      <c r="AU1162" s="428" t="s">
        <v>2336</v>
      </c>
      <c r="AV1162" s="428" t="s">
        <v>2426</v>
      </c>
      <c r="AW1162" s="428" t="s">
        <v>2371</v>
      </c>
      <c r="AX1162" s="428" t="s">
        <v>2427</v>
      </c>
      <c r="AY1162" s="428" t="s">
        <v>2428</v>
      </c>
    </row>
    <row r="1163" spans="2:51" s="353" customFormat="1" ht="15.75" customHeight="1">
      <c r="B1163" s="421"/>
      <c r="E1163" s="422"/>
      <c r="F1163" s="899" t="s">
        <v>1241</v>
      </c>
      <c r="G1163" s="900"/>
      <c r="H1163" s="900"/>
      <c r="I1163" s="900"/>
      <c r="K1163" s="424">
        <v>37.101</v>
      </c>
      <c r="S1163" s="421"/>
      <c r="T1163" s="425"/>
      <c r="AA1163" s="426"/>
      <c r="AT1163" s="422" t="s">
        <v>2439</v>
      </c>
      <c r="AU1163" s="422" t="s">
        <v>2336</v>
      </c>
      <c r="AV1163" s="422" t="s">
        <v>2336</v>
      </c>
      <c r="AW1163" s="422" t="s">
        <v>2371</v>
      </c>
      <c r="AX1163" s="422" t="s">
        <v>2427</v>
      </c>
      <c r="AY1163" s="422" t="s">
        <v>2428</v>
      </c>
    </row>
    <row r="1164" spans="2:51" s="353" customFormat="1" ht="15.75" customHeight="1">
      <c r="B1164" s="427"/>
      <c r="E1164" s="428"/>
      <c r="F1164" s="905" t="s">
        <v>1242</v>
      </c>
      <c r="G1164" s="906"/>
      <c r="H1164" s="906"/>
      <c r="I1164" s="906"/>
      <c r="K1164" s="428"/>
      <c r="S1164" s="427"/>
      <c r="T1164" s="430"/>
      <c r="AA1164" s="431"/>
      <c r="AT1164" s="428" t="s">
        <v>2439</v>
      </c>
      <c r="AU1164" s="428" t="s">
        <v>2336</v>
      </c>
      <c r="AV1164" s="428" t="s">
        <v>2426</v>
      </c>
      <c r="AW1164" s="428" t="s">
        <v>2371</v>
      </c>
      <c r="AX1164" s="428" t="s">
        <v>2427</v>
      </c>
      <c r="AY1164" s="428" t="s">
        <v>2428</v>
      </c>
    </row>
    <row r="1165" spans="2:51" s="353" customFormat="1" ht="27" customHeight="1">
      <c r="B1165" s="421"/>
      <c r="E1165" s="422"/>
      <c r="F1165" s="899" t="s">
        <v>1243</v>
      </c>
      <c r="G1165" s="900"/>
      <c r="H1165" s="900"/>
      <c r="I1165" s="900"/>
      <c r="K1165" s="424">
        <v>14.072</v>
      </c>
      <c r="S1165" s="421"/>
      <c r="T1165" s="425"/>
      <c r="AA1165" s="426"/>
      <c r="AT1165" s="422" t="s">
        <v>2439</v>
      </c>
      <c r="AU1165" s="422" t="s">
        <v>2336</v>
      </c>
      <c r="AV1165" s="422" t="s">
        <v>2336</v>
      </c>
      <c r="AW1165" s="422" t="s">
        <v>2371</v>
      </c>
      <c r="AX1165" s="422" t="s">
        <v>2427</v>
      </c>
      <c r="AY1165" s="422" t="s">
        <v>2428</v>
      </c>
    </row>
    <row r="1166" spans="2:51" s="353" customFormat="1" ht="15.75" customHeight="1">
      <c r="B1166" s="427"/>
      <c r="E1166" s="428"/>
      <c r="F1166" s="905" t="s">
        <v>1244</v>
      </c>
      <c r="G1166" s="906"/>
      <c r="H1166" s="906"/>
      <c r="I1166" s="906"/>
      <c r="K1166" s="428"/>
      <c r="S1166" s="427"/>
      <c r="T1166" s="430"/>
      <c r="AA1166" s="431"/>
      <c r="AT1166" s="428" t="s">
        <v>2439</v>
      </c>
      <c r="AU1166" s="428" t="s">
        <v>2336</v>
      </c>
      <c r="AV1166" s="428" t="s">
        <v>2426</v>
      </c>
      <c r="AW1166" s="428" t="s">
        <v>2371</v>
      </c>
      <c r="AX1166" s="428" t="s">
        <v>2427</v>
      </c>
      <c r="AY1166" s="428" t="s">
        <v>2428</v>
      </c>
    </row>
    <row r="1167" spans="2:51" s="353" customFormat="1" ht="15.75" customHeight="1">
      <c r="B1167" s="421"/>
      <c r="E1167" s="422"/>
      <c r="F1167" s="899" t="s">
        <v>1245</v>
      </c>
      <c r="G1167" s="900"/>
      <c r="H1167" s="900"/>
      <c r="I1167" s="900"/>
      <c r="K1167" s="424">
        <v>17.585</v>
      </c>
      <c r="S1167" s="421"/>
      <c r="T1167" s="425"/>
      <c r="AA1167" s="426"/>
      <c r="AT1167" s="422" t="s">
        <v>2439</v>
      </c>
      <c r="AU1167" s="422" t="s">
        <v>2336</v>
      </c>
      <c r="AV1167" s="422" t="s">
        <v>2336</v>
      </c>
      <c r="AW1167" s="422" t="s">
        <v>2371</v>
      </c>
      <c r="AX1167" s="422" t="s">
        <v>2427</v>
      </c>
      <c r="AY1167" s="422" t="s">
        <v>2428</v>
      </c>
    </row>
    <row r="1168" spans="2:51" s="353" customFormat="1" ht="15.75" customHeight="1">
      <c r="B1168" s="427"/>
      <c r="E1168" s="428"/>
      <c r="F1168" s="905" t="s">
        <v>1246</v>
      </c>
      <c r="G1168" s="906"/>
      <c r="H1168" s="906"/>
      <c r="I1168" s="906"/>
      <c r="K1168" s="428"/>
      <c r="S1168" s="427"/>
      <c r="T1168" s="430"/>
      <c r="AA1168" s="431"/>
      <c r="AT1168" s="428" t="s">
        <v>2439</v>
      </c>
      <c r="AU1168" s="428" t="s">
        <v>2336</v>
      </c>
      <c r="AV1168" s="428" t="s">
        <v>2426</v>
      </c>
      <c r="AW1168" s="428" t="s">
        <v>2371</v>
      </c>
      <c r="AX1168" s="428" t="s">
        <v>2427</v>
      </c>
      <c r="AY1168" s="428" t="s">
        <v>2428</v>
      </c>
    </row>
    <row r="1169" spans="2:51" s="353" customFormat="1" ht="15.75" customHeight="1">
      <c r="B1169" s="421"/>
      <c r="E1169" s="422"/>
      <c r="F1169" s="899" t="s">
        <v>1247</v>
      </c>
      <c r="G1169" s="900"/>
      <c r="H1169" s="900"/>
      <c r="I1169" s="900"/>
      <c r="K1169" s="424">
        <v>15.428</v>
      </c>
      <c r="S1169" s="421"/>
      <c r="T1169" s="425"/>
      <c r="AA1169" s="426"/>
      <c r="AT1169" s="422" t="s">
        <v>2439</v>
      </c>
      <c r="AU1169" s="422" t="s">
        <v>2336</v>
      </c>
      <c r="AV1169" s="422" t="s">
        <v>2336</v>
      </c>
      <c r="AW1169" s="422" t="s">
        <v>2371</v>
      </c>
      <c r="AX1169" s="422" t="s">
        <v>2427</v>
      </c>
      <c r="AY1169" s="422" t="s">
        <v>2428</v>
      </c>
    </row>
    <row r="1170" spans="2:51" s="353" customFormat="1" ht="15.75" customHeight="1">
      <c r="B1170" s="427"/>
      <c r="E1170" s="428"/>
      <c r="F1170" s="905" t="s">
        <v>1248</v>
      </c>
      <c r="G1170" s="906"/>
      <c r="H1170" s="906"/>
      <c r="I1170" s="906"/>
      <c r="K1170" s="428"/>
      <c r="S1170" s="427"/>
      <c r="T1170" s="430"/>
      <c r="AA1170" s="431"/>
      <c r="AT1170" s="428" t="s">
        <v>2439</v>
      </c>
      <c r="AU1170" s="428" t="s">
        <v>2336</v>
      </c>
      <c r="AV1170" s="428" t="s">
        <v>2426</v>
      </c>
      <c r="AW1170" s="428" t="s">
        <v>2371</v>
      </c>
      <c r="AX1170" s="428" t="s">
        <v>2427</v>
      </c>
      <c r="AY1170" s="428" t="s">
        <v>2428</v>
      </c>
    </row>
    <row r="1171" spans="2:51" s="353" customFormat="1" ht="27" customHeight="1">
      <c r="B1171" s="421"/>
      <c r="E1171" s="422"/>
      <c r="F1171" s="899" t="s">
        <v>1249</v>
      </c>
      <c r="G1171" s="900"/>
      <c r="H1171" s="900"/>
      <c r="I1171" s="900"/>
      <c r="K1171" s="424">
        <v>12.91</v>
      </c>
      <c r="S1171" s="421"/>
      <c r="T1171" s="425"/>
      <c r="AA1171" s="426"/>
      <c r="AT1171" s="422" t="s">
        <v>2439</v>
      </c>
      <c r="AU1171" s="422" t="s">
        <v>2336</v>
      </c>
      <c r="AV1171" s="422" t="s">
        <v>2336</v>
      </c>
      <c r="AW1171" s="422" t="s">
        <v>2371</v>
      </c>
      <c r="AX1171" s="422" t="s">
        <v>2427</v>
      </c>
      <c r="AY1171" s="422" t="s">
        <v>2428</v>
      </c>
    </row>
    <row r="1172" spans="2:51" s="353" customFormat="1" ht="15.75" customHeight="1">
      <c r="B1172" s="427"/>
      <c r="E1172" s="428"/>
      <c r="F1172" s="905" t="s">
        <v>1250</v>
      </c>
      <c r="G1172" s="906"/>
      <c r="H1172" s="906"/>
      <c r="I1172" s="906"/>
      <c r="K1172" s="428"/>
      <c r="S1172" s="427"/>
      <c r="T1172" s="430"/>
      <c r="AA1172" s="431"/>
      <c r="AT1172" s="428" t="s">
        <v>2439</v>
      </c>
      <c r="AU1172" s="428" t="s">
        <v>2336</v>
      </c>
      <c r="AV1172" s="428" t="s">
        <v>2426</v>
      </c>
      <c r="AW1172" s="428" t="s">
        <v>2371</v>
      </c>
      <c r="AX1172" s="428" t="s">
        <v>2427</v>
      </c>
      <c r="AY1172" s="428" t="s">
        <v>2428</v>
      </c>
    </row>
    <row r="1173" spans="2:51" s="353" customFormat="1" ht="15.75" customHeight="1">
      <c r="B1173" s="421"/>
      <c r="E1173" s="422"/>
      <c r="F1173" s="899" t="s">
        <v>1251</v>
      </c>
      <c r="G1173" s="900"/>
      <c r="H1173" s="900"/>
      <c r="I1173" s="900"/>
      <c r="K1173" s="424">
        <v>13.983</v>
      </c>
      <c r="S1173" s="421"/>
      <c r="T1173" s="425"/>
      <c r="AA1173" s="426"/>
      <c r="AT1173" s="422" t="s">
        <v>2439</v>
      </c>
      <c r="AU1173" s="422" t="s">
        <v>2336</v>
      </c>
      <c r="AV1173" s="422" t="s">
        <v>2336</v>
      </c>
      <c r="AW1173" s="422" t="s">
        <v>2371</v>
      </c>
      <c r="AX1173" s="422" t="s">
        <v>2427</v>
      </c>
      <c r="AY1173" s="422" t="s">
        <v>2428</v>
      </c>
    </row>
    <row r="1174" spans="2:51" s="353" customFormat="1" ht="15.75" customHeight="1">
      <c r="B1174" s="427"/>
      <c r="E1174" s="428"/>
      <c r="F1174" s="905" t="s">
        <v>1252</v>
      </c>
      <c r="G1174" s="906"/>
      <c r="H1174" s="906"/>
      <c r="I1174" s="906"/>
      <c r="K1174" s="428"/>
      <c r="S1174" s="427"/>
      <c r="T1174" s="430"/>
      <c r="AA1174" s="431"/>
      <c r="AT1174" s="428" t="s">
        <v>2439</v>
      </c>
      <c r="AU1174" s="428" t="s">
        <v>2336</v>
      </c>
      <c r="AV1174" s="428" t="s">
        <v>2426</v>
      </c>
      <c r="AW1174" s="428" t="s">
        <v>2371</v>
      </c>
      <c r="AX1174" s="428" t="s">
        <v>2427</v>
      </c>
      <c r="AY1174" s="428" t="s">
        <v>2428</v>
      </c>
    </row>
    <row r="1175" spans="2:51" s="353" customFormat="1" ht="15.75" customHeight="1">
      <c r="B1175" s="421"/>
      <c r="E1175" s="422"/>
      <c r="F1175" s="899" t="s">
        <v>1253</v>
      </c>
      <c r="G1175" s="900"/>
      <c r="H1175" s="900"/>
      <c r="I1175" s="900"/>
      <c r="K1175" s="424">
        <v>37.399</v>
      </c>
      <c r="S1175" s="421"/>
      <c r="T1175" s="425"/>
      <c r="AA1175" s="426"/>
      <c r="AT1175" s="422" t="s">
        <v>2439</v>
      </c>
      <c r="AU1175" s="422" t="s">
        <v>2336</v>
      </c>
      <c r="AV1175" s="422" t="s">
        <v>2336</v>
      </c>
      <c r="AW1175" s="422" t="s">
        <v>2371</v>
      </c>
      <c r="AX1175" s="422" t="s">
        <v>2427</v>
      </c>
      <c r="AY1175" s="422" t="s">
        <v>2428</v>
      </c>
    </row>
    <row r="1176" spans="2:51" s="353" customFormat="1" ht="15.75" customHeight="1">
      <c r="B1176" s="427"/>
      <c r="E1176" s="428"/>
      <c r="F1176" s="905" t="s">
        <v>1254</v>
      </c>
      <c r="G1176" s="906"/>
      <c r="H1176" s="906"/>
      <c r="I1176" s="906"/>
      <c r="K1176" s="428"/>
      <c r="S1176" s="427"/>
      <c r="T1176" s="430"/>
      <c r="AA1176" s="431"/>
      <c r="AT1176" s="428" t="s">
        <v>2439</v>
      </c>
      <c r="AU1176" s="428" t="s">
        <v>2336</v>
      </c>
      <c r="AV1176" s="428" t="s">
        <v>2426</v>
      </c>
      <c r="AW1176" s="428" t="s">
        <v>2371</v>
      </c>
      <c r="AX1176" s="428" t="s">
        <v>2427</v>
      </c>
      <c r="AY1176" s="428" t="s">
        <v>2428</v>
      </c>
    </row>
    <row r="1177" spans="2:51" s="353" customFormat="1" ht="27" customHeight="1">
      <c r="B1177" s="421"/>
      <c r="E1177" s="422"/>
      <c r="F1177" s="899" t="s">
        <v>1255</v>
      </c>
      <c r="G1177" s="900"/>
      <c r="H1177" s="900"/>
      <c r="I1177" s="900"/>
      <c r="K1177" s="424">
        <v>16.427</v>
      </c>
      <c r="S1177" s="421"/>
      <c r="T1177" s="425"/>
      <c r="AA1177" s="426"/>
      <c r="AT1177" s="422" t="s">
        <v>2439</v>
      </c>
      <c r="AU1177" s="422" t="s">
        <v>2336</v>
      </c>
      <c r="AV1177" s="422" t="s">
        <v>2336</v>
      </c>
      <c r="AW1177" s="422" t="s">
        <v>2371</v>
      </c>
      <c r="AX1177" s="422" t="s">
        <v>2427</v>
      </c>
      <c r="AY1177" s="422" t="s">
        <v>2428</v>
      </c>
    </row>
    <row r="1178" spans="2:51" s="353" customFormat="1" ht="15.75" customHeight="1">
      <c r="B1178" s="427"/>
      <c r="E1178" s="428"/>
      <c r="F1178" s="905" t="s">
        <v>1256</v>
      </c>
      <c r="G1178" s="906"/>
      <c r="H1178" s="906"/>
      <c r="I1178" s="906"/>
      <c r="K1178" s="428"/>
      <c r="S1178" s="427"/>
      <c r="T1178" s="430"/>
      <c r="AA1178" s="431"/>
      <c r="AT1178" s="428" t="s">
        <v>2439</v>
      </c>
      <c r="AU1178" s="428" t="s">
        <v>2336</v>
      </c>
      <c r="AV1178" s="428" t="s">
        <v>2426</v>
      </c>
      <c r="AW1178" s="428" t="s">
        <v>2371</v>
      </c>
      <c r="AX1178" s="428" t="s">
        <v>2427</v>
      </c>
      <c r="AY1178" s="428" t="s">
        <v>2428</v>
      </c>
    </row>
    <row r="1179" spans="2:51" s="353" customFormat="1" ht="15.75" customHeight="1">
      <c r="B1179" s="421"/>
      <c r="E1179" s="422"/>
      <c r="F1179" s="899" t="s">
        <v>1257</v>
      </c>
      <c r="G1179" s="900"/>
      <c r="H1179" s="900"/>
      <c r="I1179" s="900"/>
      <c r="K1179" s="424">
        <v>16.915</v>
      </c>
      <c r="S1179" s="421"/>
      <c r="T1179" s="425"/>
      <c r="AA1179" s="426"/>
      <c r="AT1179" s="422" t="s">
        <v>2439</v>
      </c>
      <c r="AU1179" s="422" t="s">
        <v>2336</v>
      </c>
      <c r="AV1179" s="422" t="s">
        <v>2336</v>
      </c>
      <c r="AW1179" s="422" t="s">
        <v>2371</v>
      </c>
      <c r="AX1179" s="422" t="s">
        <v>2427</v>
      </c>
      <c r="AY1179" s="422" t="s">
        <v>2428</v>
      </c>
    </row>
    <row r="1180" spans="2:51" s="353" customFormat="1" ht="15.75" customHeight="1">
      <c r="B1180" s="427"/>
      <c r="E1180" s="428"/>
      <c r="F1180" s="905" t="s">
        <v>1258</v>
      </c>
      <c r="G1180" s="906"/>
      <c r="H1180" s="906"/>
      <c r="I1180" s="906"/>
      <c r="K1180" s="428"/>
      <c r="S1180" s="427"/>
      <c r="T1180" s="430"/>
      <c r="AA1180" s="431"/>
      <c r="AT1180" s="428" t="s">
        <v>2439</v>
      </c>
      <c r="AU1180" s="428" t="s">
        <v>2336</v>
      </c>
      <c r="AV1180" s="428" t="s">
        <v>2426</v>
      </c>
      <c r="AW1180" s="428" t="s">
        <v>2371</v>
      </c>
      <c r="AX1180" s="428" t="s">
        <v>2427</v>
      </c>
      <c r="AY1180" s="428" t="s">
        <v>2428</v>
      </c>
    </row>
    <row r="1181" spans="2:51" s="353" customFormat="1" ht="15.75" customHeight="1">
      <c r="B1181" s="421"/>
      <c r="E1181" s="422"/>
      <c r="F1181" s="899" t="s">
        <v>1259</v>
      </c>
      <c r="G1181" s="900"/>
      <c r="H1181" s="900"/>
      <c r="I1181" s="900"/>
      <c r="K1181" s="424">
        <v>20.044</v>
      </c>
      <c r="S1181" s="421"/>
      <c r="T1181" s="425"/>
      <c r="AA1181" s="426"/>
      <c r="AT1181" s="422" t="s">
        <v>2439</v>
      </c>
      <c r="AU1181" s="422" t="s">
        <v>2336</v>
      </c>
      <c r="AV1181" s="422" t="s">
        <v>2336</v>
      </c>
      <c r="AW1181" s="422" t="s">
        <v>2371</v>
      </c>
      <c r="AX1181" s="422" t="s">
        <v>2427</v>
      </c>
      <c r="AY1181" s="422" t="s">
        <v>2428</v>
      </c>
    </row>
    <row r="1182" spans="2:51" s="353" customFormat="1" ht="15.75" customHeight="1">
      <c r="B1182" s="427"/>
      <c r="E1182" s="428"/>
      <c r="F1182" s="905" t="s">
        <v>1260</v>
      </c>
      <c r="G1182" s="906"/>
      <c r="H1182" s="906"/>
      <c r="I1182" s="906"/>
      <c r="K1182" s="428"/>
      <c r="S1182" s="427"/>
      <c r="T1182" s="430"/>
      <c r="AA1182" s="431"/>
      <c r="AT1182" s="428" t="s">
        <v>2439</v>
      </c>
      <c r="AU1182" s="428" t="s">
        <v>2336</v>
      </c>
      <c r="AV1182" s="428" t="s">
        <v>2426</v>
      </c>
      <c r="AW1182" s="428" t="s">
        <v>2371</v>
      </c>
      <c r="AX1182" s="428" t="s">
        <v>2427</v>
      </c>
      <c r="AY1182" s="428" t="s">
        <v>2428</v>
      </c>
    </row>
    <row r="1183" spans="2:51" s="353" customFormat="1" ht="15.75" customHeight="1">
      <c r="B1183" s="421"/>
      <c r="E1183" s="422"/>
      <c r="F1183" s="899" t="s">
        <v>1261</v>
      </c>
      <c r="G1183" s="900"/>
      <c r="H1183" s="900"/>
      <c r="I1183" s="900"/>
      <c r="K1183" s="424">
        <v>15.95</v>
      </c>
      <c r="S1183" s="421"/>
      <c r="T1183" s="425"/>
      <c r="AA1183" s="426"/>
      <c r="AT1183" s="422" t="s">
        <v>2439</v>
      </c>
      <c r="AU1183" s="422" t="s">
        <v>2336</v>
      </c>
      <c r="AV1183" s="422" t="s">
        <v>2336</v>
      </c>
      <c r="AW1183" s="422" t="s">
        <v>2371</v>
      </c>
      <c r="AX1183" s="422" t="s">
        <v>2427</v>
      </c>
      <c r="AY1183" s="422" t="s">
        <v>2428</v>
      </c>
    </row>
    <row r="1184" spans="2:51" s="353" customFormat="1" ht="15.75" customHeight="1">
      <c r="B1184" s="427"/>
      <c r="E1184" s="428"/>
      <c r="F1184" s="905" t="s">
        <v>1262</v>
      </c>
      <c r="G1184" s="906"/>
      <c r="H1184" s="906"/>
      <c r="I1184" s="906"/>
      <c r="K1184" s="428"/>
      <c r="S1184" s="427"/>
      <c r="T1184" s="430"/>
      <c r="AA1184" s="431"/>
      <c r="AT1184" s="428" t="s">
        <v>2439</v>
      </c>
      <c r="AU1184" s="428" t="s">
        <v>2336</v>
      </c>
      <c r="AV1184" s="428" t="s">
        <v>2426</v>
      </c>
      <c r="AW1184" s="428" t="s">
        <v>2371</v>
      </c>
      <c r="AX1184" s="428" t="s">
        <v>2427</v>
      </c>
      <c r="AY1184" s="428" t="s">
        <v>2428</v>
      </c>
    </row>
    <row r="1185" spans="2:51" s="353" customFormat="1" ht="15.75" customHeight="1">
      <c r="B1185" s="421"/>
      <c r="E1185" s="422"/>
      <c r="F1185" s="899" t="s">
        <v>2904</v>
      </c>
      <c r="G1185" s="900"/>
      <c r="H1185" s="900"/>
      <c r="I1185" s="900"/>
      <c r="K1185" s="424">
        <v>13.476</v>
      </c>
      <c r="S1185" s="421"/>
      <c r="T1185" s="425"/>
      <c r="AA1185" s="426"/>
      <c r="AT1185" s="422" t="s">
        <v>2439</v>
      </c>
      <c r="AU1185" s="422" t="s">
        <v>2336</v>
      </c>
      <c r="AV1185" s="422" t="s">
        <v>2336</v>
      </c>
      <c r="AW1185" s="422" t="s">
        <v>2371</v>
      </c>
      <c r="AX1185" s="422" t="s">
        <v>2427</v>
      </c>
      <c r="AY1185" s="422" t="s">
        <v>2428</v>
      </c>
    </row>
    <row r="1186" spans="2:51" s="353" customFormat="1" ht="15.75" customHeight="1">
      <c r="B1186" s="427"/>
      <c r="E1186" s="428"/>
      <c r="F1186" s="905" t="s">
        <v>2905</v>
      </c>
      <c r="G1186" s="906"/>
      <c r="H1186" s="906"/>
      <c r="I1186" s="906"/>
      <c r="K1186" s="428"/>
      <c r="S1186" s="427"/>
      <c r="T1186" s="430"/>
      <c r="AA1186" s="431"/>
      <c r="AT1186" s="428" t="s">
        <v>2439</v>
      </c>
      <c r="AU1186" s="428" t="s">
        <v>2336</v>
      </c>
      <c r="AV1186" s="428" t="s">
        <v>2426</v>
      </c>
      <c r="AW1186" s="428" t="s">
        <v>2371</v>
      </c>
      <c r="AX1186" s="428" t="s">
        <v>2427</v>
      </c>
      <c r="AY1186" s="428" t="s">
        <v>2428</v>
      </c>
    </row>
    <row r="1187" spans="2:51" s="353" customFormat="1" ht="15.75" customHeight="1">
      <c r="B1187" s="421"/>
      <c r="E1187" s="422"/>
      <c r="F1187" s="899" t="s">
        <v>2906</v>
      </c>
      <c r="G1187" s="900"/>
      <c r="H1187" s="900"/>
      <c r="I1187" s="900"/>
      <c r="K1187" s="424">
        <v>16.96</v>
      </c>
      <c r="S1187" s="421"/>
      <c r="T1187" s="425"/>
      <c r="AA1187" s="426"/>
      <c r="AT1187" s="422" t="s">
        <v>2439</v>
      </c>
      <c r="AU1187" s="422" t="s">
        <v>2336</v>
      </c>
      <c r="AV1187" s="422" t="s">
        <v>2336</v>
      </c>
      <c r="AW1187" s="422" t="s">
        <v>2371</v>
      </c>
      <c r="AX1187" s="422" t="s">
        <v>2427</v>
      </c>
      <c r="AY1187" s="422" t="s">
        <v>2428</v>
      </c>
    </row>
    <row r="1188" spans="2:51" s="353" customFormat="1" ht="15.75" customHeight="1">
      <c r="B1188" s="427"/>
      <c r="E1188" s="428"/>
      <c r="F1188" s="905" t="s">
        <v>2907</v>
      </c>
      <c r="G1188" s="906"/>
      <c r="H1188" s="906"/>
      <c r="I1188" s="906"/>
      <c r="K1188" s="428"/>
      <c r="S1188" s="427"/>
      <c r="T1188" s="430"/>
      <c r="AA1188" s="431"/>
      <c r="AT1188" s="428" t="s">
        <v>2439</v>
      </c>
      <c r="AU1188" s="428" t="s">
        <v>2336</v>
      </c>
      <c r="AV1188" s="428" t="s">
        <v>2426</v>
      </c>
      <c r="AW1188" s="428" t="s">
        <v>2371</v>
      </c>
      <c r="AX1188" s="428" t="s">
        <v>2427</v>
      </c>
      <c r="AY1188" s="428" t="s">
        <v>2428</v>
      </c>
    </row>
    <row r="1189" spans="2:51" s="353" customFormat="1" ht="15.75" customHeight="1">
      <c r="B1189" s="421"/>
      <c r="E1189" s="422"/>
      <c r="F1189" s="899" t="s">
        <v>2908</v>
      </c>
      <c r="G1189" s="900"/>
      <c r="H1189" s="900"/>
      <c r="I1189" s="900"/>
      <c r="K1189" s="424">
        <v>15.347</v>
      </c>
      <c r="S1189" s="421"/>
      <c r="T1189" s="425"/>
      <c r="AA1189" s="426"/>
      <c r="AT1189" s="422" t="s">
        <v>2439</v>
      </c>
      <c r="AU1189" s="422" t="s">
        <v>2336</v>
      </c>
      <c r="AV1189" s="422" t="s">
        <v>2336</v>
      </c>
      <c r="AW1189" s="422" t="s">
        <v>2371</v>
      </c>
      <c r="AX1189" s="422" t="s">
        <v>2427</v>
      </c>
      <c r="AY1189" s="422" t="s">
        <v>2428</v>
      </c>
    </row>
    <row r="1190" spans="2:51" s="353" customFormat="1" ht="15.75" customHeight="1">
      <c r="B1190" s="427"/>
      <c r="E1190" s="428"/>
      <c r="F1190" s="905" t="s">
        <v>2909</v>
      </c>
      <c r="G1190" s="906"/>
      <c r="H1190" s="906"/>
      <c r="I1190" s="906"/>
      <c r="K1190" s="428"/>
      <c r="S1190" s="427"/>
      <c r="T1190" s="430"/>
      <c r="AA1190" s="431"/>
      <c r="AT1190" s="428" t="s">
        <v>2439</v>
      </c>
      <c r="AU1190" s="428" t="s">
        <v>2336</v>
      </c>
      <c r="AV1190" s="428" t="s">
        <v>2426</v>
      </c>
      <c r="AW1190" s="428" t="s">
        <v>2371</v>
      </c>
      <c r="AX1190" s="428" t="s">
        <v>2427</v>
      </c>
      <c r="AY1190" s="428" t="s">
        <v>2428</v>
      </c>
    </row>
    <row r="1191" spans="2:51" s="353" customFormat="1" ht="39" customHeight="1">
      <c r="B1191" s="421"/>
      <c r="E1191" s="422"/>
      <c r="F1191" s="899" t="s">
        <v>2910</v>
      </c>
      <c r="G1191" s="900"/>
      <c r="H1191" s="900"/>
      <c r="I1191" s="900"/>
      <c r="K1191" s="424">
        <v>28.138</v>
      </c>
      <c r="S1191" s="421"/>
      <c r="T1191" s="425"/>
      <c r="AA1191" s="426"/>
      <c r="AT1191" s="422" t="s">
        <v>2439</v>
      </c>
      <c r="AU1191" s="422" t="s">
        <v>2336</v>
      </c>
      <c r="AV1191" s="422" t="s">
        <v>2336</v>
      </c>
      <c r="AW1191" s="422" t="s">
        <v>2371</v>
      </c>
      <c r="AX1191" s="422" t="s">
        <v>2427</v>
      </c>
      <c r="AY1191" s="422" t="s">
        <v>2428</v>
      </c>
    </row>
    <row r="1192" spans="2:51" s="353" customFormat="1" ht="15.75" customHeight="1">
      <c r="B1192" s="427"/>
      <c r="E1192" s="428"/>
      <c r="F1192" s="905" t="s">
        <v>2911</v>
      </c>
      <c r="G1192" s="906"/>
      <c r="H1192" s="906"/>
      <c r="I1192" s="906"/>
      <c r="K1192" s="428"/>
      <c r="S1192" s="427"/>
      <c r="T1192" s="430"/>
      <c r="AA1192" s="431"/>
      <c r="AT1192" s="428" t="s">
        <v>2439</v>
      </c>
      <c r="AU1192" s="428" t="s">
        <v>2336</v>
      </c>
      <c r="AV1192" s="428" t="s">
        <v>2426</v>
      </c>
      <c r="AW1192" s="428" t="s">
        <v>2371</v>
      </c>
      <c r="AX1192" s="428" t="s">
        <v>2427</v>
      </c>
      <c r="AY1192" s="428" t="s">
        <v>2428</v>
      </c>
    </row>
    <row r="1193" spans="2:51" s="353" customFormat="1" ht="15.75" customHeight="1">
      <c r="B1193" s="421"/>
      <c r="E1193" s="422"/>
      <c r="F1193" s="899" t="s">
        <v>2912</v>
      </c>
      <c r="G1193" s="900"/>
      <c r="H1193" s="900"/>
      <c r="I1193" s="900"/>
      <c r="K1193" s="424">
        <v>21.91</v>
      </c>
      <c r="S1193" s="421"/>
      <c r="T1193" s="425"/>
      <c r="AA1193" s="426"/>
      <c r="AT1193" s="422" t="s">
        <v>2439</v>
      </c>
      <c r="AU1193" s="422" t="s">
        <v>2336</v>
      </c>
      <c r="AV1193" s="422" t="s">
        <v>2336</v>
      </c>
      <c r="AW1193" s="422" t="s">
        <v>2371</v>
      </c>
      <c r="AX1193" s="422" t="s">
        <v>2427</v>
      </c>
      <c r="AY1193" s="422" t="s">
        <v>2428</v>
      </c>
    </row>
    <row r="1194" spans="2:51" s="353" customFormat="1" ht="15.75" customHeight="1">
      <c r="B1194" s="421"/>
      <c r="E1194" s="422"/>
      <c r="F1194" s="899" t="s">
        <v>2913</v>
      </c>
      <c r="G1194" s="900"/>
      <c r="H1194" s="900"/>
      <c r="I1194" s="900"/>
      <c r="K1194" s="424">
        <v>17.913</v>
      </c>
      <c r="S1194" s="421"/>
      <c r="T1194" s="425"/>
      <c r="AA1194" s="426"/>
      <c r="AT1194" s="422" t="s">
        <v>2439</v>
      </c>
      <c r="AU1194" s="422" t="s">
        <v>2336</v>
      </c>
      <c r="AV1194" s="422" t="s">
        <v>2336</v>
      </c>
      <c r="AW1194" s="422" t="s">
        <v>2371</v>
      </c>
      <c r="AX1194" s="422" t="s">
        <v>2427</v>
      </c>
      <c r="AY1194" s="422" t="s">
        <v>2428</v>
      </c>
    </row>
    <row r="1195" spans="2:51" s="353" customFormat="1" ht="15.75" customHeight="1">
      <c r="B1195" s="432"/>
      <c r="E1195" s="433"/>
      <c r="F1195" s="901" t="s">
        <v>2450</v>
      </c>
      <c r="G1195" s="902"/>
      <c r="H1195" s="902"/>
      <c r="I1195" s="902"/>
      <c r="K1195" s="434">
        <v>441.286</v>
      </c>
      <c r="S1195" s="432"/>
      <c r="T1195" s="435"/>
      <c r="AA1195" s="436"/>
      <c r="AT1195" s="433" t="s">
        <v>2439</v>
      </c>
      <c r="AU1195" s="433" t="s">
        <v>2336</v>
      </c>
      <c r="AV1195" s="433" t="s">
        <v>2434</v>
      </c>
      <c r="AW1195" s="433" t="s">
        <v>2371</v>
      </c>
      <c r="AX1195" s="433" t="s">
        <v>2426</v>
      </c>
      <c r="AY1195" s="433" t="s">
        <v>2428</v>
      </c>
    </row>
    <row r="1196" spans="2:65" s="353" customFormat="1" ht="27" customHeight="1">
      <c r="B1196" s="354"/>
      <c r="C1196" s="409" t="s">
        <v>649</v>
      </c>
      <c r="D1196" s="409" t="s">
        <v>2429</v>
      </c>
      <c r="E1196" s="410" t="s">
        <v>650</v>
      </c>
      <c r="F1196" s="907" t="s">
        <v>651</v>
      </c>
      <c r="G1196" s="908"/>
      <c r="H1196" s="908"/>
      <c r="I1196" s="908"/>
      <c r="J1196" s="412" t="s">
        <v>3779</v>
      </c>
      <c r="K1196" s="413">
        <v>441.286</v>
      </c>
      <c r="L1196" s="909">
        <v>0</v>
      </c>
      <c r="M1196" s="908"/>
      <c r="N1196" s="909">
        <f>ROUND($L$1196*$K$1196,2)</f>
        <v>0</v>
      </c>
      <c r="O1196" s="908"/>
      <c r="P1196" s="908"/>
      <c r="Q1196" s="908"/>
      <c r="R1196" s="411" t="s">
        <v>2433</v>
      </c>
      <c r="S1196" s="354"/>
      <c r="T1196" s="414"/>
      <c r="U1196" s="415" t="s">
        <v>2358</v>
      </c>
      <c r="X1196" s="416">
        <v>0</v>
      </c>
      <c r="Y1196" s="416">
        <f>$X$1196*$K$1196</f>
        <v>0</v>
      </c>
      <c r="Z1196" s="416">
        <v>0.02</v>
      </c>
      <c r="AA1196" s="417">
        <f>$Z$1196*$K$1196</f>
        <v>8.82572</v>
      </c>
      <c r="AR1196" s="360" t="s">
        <v>2434</v>
      </c>
      <c r="AT1196" s="360" t="s">
        <v>2429</v>
      </c>
      <c r="AU1196" s="360" t="s">
        <v>2336</v>
      </c>
      <c r="AY1196" s="353" t="s">
        <v>2428</v>
      </c>
      <c r="BE1196" s="418">
        <f>IF($U$1196="základní",$N$1196,0)</f>
        <v>0</v>
      </c>
      <c r="BF1196" s="418">
        <f>IF($U$1196="snížená",$N$1196,0)</f>
        <v>0</v>
      </c>
      <c r="BG1196" s="418">
        <f>IF($U$1196="zákl. přenesená",$N$1196,0)</f>
        <v>0</v>
      </c>
      <c r="BH1196" s="418">
        <f>IF($U$1196="sníž. přenesená",$N$1196,0)</f>
        <v>0</v>
      </c>
      <c r="BI1196" s="418">
        <f>IF($U$1196="nulová",$N$1196,0)</f>
        <v>0</v>
      </c>
      <c r="BJ1196" s="360" t="s">
        <v>2426</v>
      </c>
      <c r="BK1196" s="418">
        <f>ROUND($L$1196*$K$1196,2)</f>
        <v>0</v>
      </c>
      <c r="BL1196" s="360" t="s">
        <v>2434</v>
      </c>
      <c r="BM1196" s="360" t="s">
        <v>652</v>
      </c>
    </row>
    <row r="1197" spans="2:47" s="353" customFormat="1" ht="16.5" customHeight="1">
      <c r="B1197" s="354"/>
      <c r="F1197" s="912" t="s">
        <v>653</v>
      </c>
      <c r="G1197" s="873"/>
      <c r="H1197" s="873"/>
      <c r="I1197" s="873"/>
      <c r="J1197" s="873"/>
      <c r="K1197" s="873"/>
      <c r="L1197" s="873"/>
      <c r="M1197" s="873"/>
      <c r="N1197" s="873"/>
      <c r="O1197" s="873"/>
      <c r="P1197" s="873"/>
      <c r="Q1197" s="873"/>
      <c r="R1197" s="873"/>
      <c r="S1197" s="354"/>
      <c r="T1197" s="419"/>
      <c r="AA1197" s="420"/>
      <c r="AT1197" s="353" t="s">
        <v>2437</v>
      </c>
      <c r="AU1197" s="353" t="s">
        <v>2336</v>
      </c>
    </row>
    <row r="1198" spans="2:65" s="353" customFormat="1" ht="27" customHeight="1">
      <c r="B1198" s="354"/>
      <c r="C1198" s="409" t="s">
        <v>654</v>
      </c>
      <c r="D1198" s="409" t="s">
        <v>2429</v>
      </c>
      <c r="E1198" s="410" t="s">
        <v>655</v>
      </c>
      <c r="F1198" s="907" t="s">
        <v>656</v>
      </c>
      <c r="G1198" s="908"/>
      <c r="H1198" s="908"/>
      <c r="I1198" s="908"/>
      <c r="J1198" s="412" t="s">
        <v>3779</v>
      </c>
      <c r="K1198" s="413">
        <v>673.962</v>
      </c>
      <c r="L1198" s="909">
        <v>0</v>
      </c>
      <c r="M1198" s="908"/>
      <c r="N1198" s="909">
        <f>ROUND($L$1198*$K$1198,2)</f>
        <v>0</v>
      </c>
      <c r="O1198" s="908"/>
      <c r="P1198" s="908"/>
      <c r="Q1198" s="908"/>
      <c r="R1198" s="411" t="s">
        <v>2433</v>
      </c>
      <c r="S1198" s="354"/>
      <c r="T1198" s="414"/>
      <c r="U1198" s="415" t="s">
        <v>2358</v>
      </c>
      <c r="X1198" s="416">
        <v>0</v>
      </c>
      <c r="Y1198" s="416">
        <f>$X$1198*$K$1198</f>
        <v>0</v>
      </c>
      <c r="Z1198" s="416">
        <v>0.046</v>
      </c>
      <c r="AA1198" s="417">
        <f>$Z$1198*$K$1198</f>
        <v>31.002252</v>
      </c>
      <c r="AR1198" s="360" t="s">
        <v>2434</v>
      </c>
      <c r="AT1198" s="360" t="s">
        <v>2429</v>
      </c>
      <c r="AU1198" s="360" t="s">
        <v>2336</v>
      </c>
      <c r="AY1198" s="353" t="s">
        <v>2428</v>
      </c>
      <c r="BE1198" s="418">
        <f>IF($U$1198="základní",$N$1198,0)</f>
        <v>0</v>
      </c>
      <c r="BF1198" s="418">
        <f>IF($U$1198="snížená",$N$1198,0)</f>
        <v>0</v>
      </c>
      <c r="BG1198" s="418">
        <f>IF($U$1198="zákl. přenesená",$N$1198,0)</f>
        <v>0</v>
      </c>
      <c r="BH1198" s="418">
        <f>IF($U$1198="sníž. přenesená",$N$1198,0)</f>
        <v>0</v>
      </c>
      <c r="BI1198" s="418">
        <f>IF($U$1198="nulová",$N$1198,0)</f>
        <v>0</v>
      </c>
      <c r="BJ1198" s="360" t="s">
        <v>2426</v>
      </c>
      <c r="BK1198" s="418">
        <f>ROUND($L$1198*$K$1198,2)</f>
        <v>0</v>
      </c>
      <c r="BL1198" s="360" t="s">
        <v>2434</v>
      </c>
      <c r="BM1198" s="360" t="s">
        <v>657</v>
      </c>
    </row>
    <row r="1199" spans="2:47" s="353" customFormat="1" ht="16.5" customHeight="1">
      <c r="B1199" s="354"/>
      <c r="F1199" s="912" t="s">
        <v>658</v>
      </c>
      <c r="G1199" s="873"/>
      <c r="H1199" s="873"/>
      <c r="I1199" s="873"/>
      <c r="J1199" s="873"/>
      <c r="K1199" s="873"/>
      <c r="L1199" s="873"/>
      <c r="M1199" s="873"/>
      <c r="N1199" s="873"/>
      <c r="O1199" s="873"/>
      <c r="P1199" s="873"/>
      <c r="Q1199" s="873"/>
      <c r="R1199" s="873"/>
      <c r="S1199" s="354"/>
      <c r="T1199" s="419"/>
      <c r="AA1199" s="420"/>
      <c r="AT1199" s="353" t="s">
        <v>2437</v>
      </c>
      <c r="AU1199" s="353" t="s">
        <v>2336</v>
      </c>
    </row>
    <row r="1200" spans="2:65" s="353" customFormat="1" ht="15.75" customHeight="1">
      <c r="B1200" s="354"/>
      <c r="C1200" s="409" t="s">
        <v>659</v>
      </c>
      <c r="D1200" s="409" t="s">
        <v>2429</v>
      </c>
      <c r="E1200" s="410" t="s">
        <v>660</v>
      </c>
      <c r="F1200" s="907" t="s">
        <v>661</v>
      </c>
      <c r="G1200" s="908"/>
      <c r="H1200" s="908"/>
      <c r="I1200" s="908"/>
      <c r="J1200" s="412" t="s">
        <v>3779</v>
      </c>
      <c r="K1200" s="413">
        <v>1216.197</v>
      </c>
      <c r="L1200" s="909">
        <v>0</v>
      </c>
      <c r="M1200" s="908"/>
      <c r="N1200" s="909">
        <f>ROUND($L$1200*$K$1200,2)</f>
        <v>0</v>
      </c>
      <c r="O1200" s="908"/>
      <c r="P1200" s="908"/>
      <c r="Q1200" s="908"/>
      <c r="R1200" s="411"/>
      <c r="S1200" s="354"/>
      <c r="T1200" s="414"/>
      <c r="U1200" s="415" t="s">
        <v>2358</v>
      </c>
      <c r="X1200" s="416">
        <v>0.014</v>
      </c>
      <c r="Y1200" s="416">
        <f>$X$1200*$K$1200</f>
        <v>17.026757999999997</v>
      </c>
      <c r="Z1200" s="416">
        <v>0</v>
      </c>
      <c r="AA1200" s="417">
        <f>$Z$1200*$K$1200</f>
        <v>0</v>
      </c>
      <c r="AR1200" s="360" t="s">
        <v>2434</v>
      </c>
      <c r="AT1200" s="360" t="s">
        <v>2429</v>
      </c>
      <c r="AU1200" s="360" t="s">
        <v>2336</v>
      </c>
      <c r="AY1200" s="353" t="s">
        <v>2428</v>
      </c>
      <c r="BE1200" s="418">
        <f>IF($U$1200="základní",$N$1200,0)</f>
        <v>0</v>
      </c>
      <c r="BF1200" s="418">
        <f>IF($U$1200="snížená",$N$1200,0)</f>
        <v>0</v>
      </c>
      <c r="BG1200" s="418">
        <f>IF($U$1200="zákl. přenesená",$N$1200,0)</f>
        <v>0</v>
      </c>
      <c r="BH1200" s="418">
        <f>IF($U$1200="sníž. přenesená",$N$1200,0)</f>
        <v>0</v>
      </c>
      <c r="BI1200" s="418">
        <f>IF($U$1200="nulová",$N$1200,0)</f>
        <v>0</v>
      </c>
      <c r="BJ1200" s="360" t="s">
        <v>2426</v>
      </c>
      <c r="BK1200" s="418">
        <f>ROUND($L$1200*$K$1200,2)</f>
        <v>0</v>
      </c>
      <c r="BL1200" s="360" t="s">
        <v>2434</v>
      </c>
      <c r="BM1200" s="360" t="s">
        <v>662</v>
      </c>
    </row>
    <row r="1201" spans="2:47" s="353" customFormat="1" ht="16.5" customHeight="1">
      <c r="B1201" s="354"/>
      <c r="F1201" s="912" t="s">
        <v>661</v>
      </c>
      <c r="G1201" s="873"/>
      <c r="H1201" s="873"/>
      <c r="I1201" s="873"/>
      <c r="J1201" s="873"/>
      <c r="K1201" s="873"/>
      <c r="L1201" s="873"/>
      <c r="M1201" s="873"/>
      <c r="N1201" s="873"/>
      <c r="O1201" s="873"/>
      <c r="P1201" s="873"/>
      <c r="Q1201" s="873"/>
      <c r="R1201" s="873"/>
      <c r="S1201" s="354"/>
      <c r="T1201" s="419"/>
      <c r="AA1201" s="420"/>
      <c r="AT1201" s="353" t="s">
        <v>2437</v>
      </c>
      <c r="AU1201" s="353" t="s">
        <v>2336</v>
      </c>
    </row>
    <row r="1202" spans="2:51" s="353" customFormat="1" ht="15.75" customHeight="1">
      <c r="B1202" s="421"/>
      <c r="E1202" s="422"/>
      <c r="F1202" s="899" t="s">
        <v>663</v>
      </c>
      <c r="G1202" s="900"/>
      <c r="H1202" s="900"/>
      <c r="I1202" s="900"/>
      <c r="K1202" s="424">
        <v>1216.197</v>
      </c>
      <c r="S1202" s="421"/>
      <c r="T1202" s="425"/>
      <c r="AA1202" s="426"/>
      <c r="AT1202" s="422" t="s">
        <v>2439</v>
      </c>
      <c r="AU1202" s="422" t="s">
        <v>2336</v>
      </c>
      <c r="AV1202" s="422" t="s">
        <v>2336</v>
      </c>
      <c r="AW1202" s="422" t="s">
        <v>2371</v>
      </c>
      <c r="AX1202" s="422" t="s">
        <v>2426</v>
      </c>
      <c r="AY1202" s="422" t="s">
        <v>2428</v>
      </c>
    </row>
    <row r="1203" spans="2:65" s="353" customFormat="1" ht="15.75" customHeight="1">
      <c r="B1203" s="354"/>
      <c r="C1203" s="409" t="s">
        <v>664</v>
      </c>
      <c r="D1203" s="409" t="s">
        <v>2429</v>
      </c>
      <c r="E1203" s="410" t="s">
        <v>665</v>
      </c>
      <c r="F1203" s="907" t="s">
        <v>666</v>
      </c>
      <c r="G1203" s="908"/>
      <c r="H1203" s="908"/>
      <c r="I1203" s="908"/>
      <c r="J1203" s="412" t="s">
        <v>3779</v>
      </c>
      <c r="K1203" s="413">
        <v>1216.197</v>
      </c>
      <c r="L1203" s="909">
        <v>0</v>
      </c>
      <c r="M1203" s="908"/>
      <c r="N1203" s="909">
        <f>ROUND($L$1203*$K$1203,2)</f>
        <v>0</v>
      </c>
      <c r="O1203" s="908"/>
      <c r="P1203" s="908"/>
      <c r="Q1203" s="908"/>
      <c r="R1203" s="411"/>
      <c r="S1203" s="354"/>
      <c r="T1203" s="414"/>
      <c r="U1203" s="415" t="s">
        <v>2358</v>
      </c>
      <c r="X1203" s="416">
        <v>0</v>
      </c>
      <c r="Y1203" s="416">
        <f>$X$1203*$K$1203</f>
        <v>0</v>
      </c>
      <c r="Z1203" s="416">
        <v>0.007</v>
      </c>
      <c r="AA1203" s="417">
        <f>$Z$1203*$K$1203</f>
        <v>8.513378999999999</v>
      </c>
      <c r="AR1203" s="360" t="s">
        <v>2434</v>
      </c>
      <c r="AT1203" s="360" t="s">
        <v>2429</v>
      </c>
      <c r="AU1203" s="360" t="s">
        <v>2336</v>
      </c>
      <c r="AY1203" s="353" t="s">
        <v>2428</v>
      </c>
      <c r="BE1203" s="418">
        <f>IF($U$1203="základní",$N$1203,0)</f>
        <v>0</v>
      </c>
      <c r="BF1203" s="418">
        <f>IF($U$1203="snížená",$N$1203,0)</f>
        <v>0</v>
      </c>
      <c r="BG1203" s="418">
        <f>IF($U$1203="zákl. přenesená",$N$1203,0)</f>
        <v>0</v>
      </c>
      <c r="BH1203" s="418">
        <f>IF($U$1203="sníž. přenesená",$N$1203,0)</f>
        <v>0</v>
      </c>
      <c r="BI1203" s="418">
        <f>IF($U$1203="nulová",$N$1203,0)</f>
        <v>0</v>
      </c>
      <c r="BJ1203" s="360" t="s">
        <v>2426</v>
      </c>
      <c r="BK1203" s="418">
        <f>ROUND($L$1203*$K$1203,2)</f>
        <v>0</v>
      </c>
      <c r="BL1203" s="360" t="s">
        <v>2434</v>
      </c>
      <c r="BM1203" s="360" t="s">
        <v>667</v>
      </c>
    </row>
    <row r="1204" spans="2:47" s="353" customFormat="1" ht="16.5" customHeight="1">
      <c r="B1204" s="354"/>
      <c r="F1204" s="912" t="s">
        <v>666</v>
      </c>
      <c r="G1204" s="873"/>
      <c r="H1204" s="873"/>
      <c r="I1204" s="873"/>
      <c r="J1204" s="873"/>
      <c r="K1204" s="873"/>
      <c r="L1204" s="873"/>
      <c r="M1204" s="873"/>
      <c r="N1204" s="873"/>
      <c r="O1204" s="873"/>
      <c r="P1204" s="873"/>
      <c r="Q1204" s="873"/>
      <c r="R1204" s="873"/>
      <c r="S1204" s="354"/>
      <c r="T1204" s="419"/>
      <c r="AA1204" s="420"/>
      <c r="AT1204" s="353" t="s">
        <v>2437</v>
      </c>
      <c r="AU1204" s="353" t="s">
        <v>2336</v>
      </c>
    </row>
    <row r="1205" spans="2:65" s="353" customFormat="1" ht="27" customHeight="1">
      <c r="B1205" s="354"/>
      <c r="C1205" s="409" t="s">
        <v>668</v>
      </c>
      <c r="D1205" s="409" t="s">
        <v>2429</v>
      </c>
      <c r="E1205" s="410" t="s">
        <v>669</v>
      </c>
      <c r="F1205" s="907" t="s">
        <v>670</v>
      </c>
      <c r="G1205" s="908"/>
      <c r="H1205" s="908"/>
      <c r="I1205" s="908"/>
      <c r="J1205" s="412" t="s">
        <v>3779</v>
      </c>
      <c r="K1205" s="413">
        <v>864.085</v>
      </c>
      <c r="L1205" s="909">
        <v>0</v>
      </c>
      <c r="M1205" s="908"/>
      <c r="N1205" s="909">
        <f>ROUND($L$1205*$K$1205,2)</f>
        <v>0</v>
      </c>
      <c r="O1205" s="908"/>
      <c r="P1205" s="908"/>
      <c r="Q1205" s="908"/>
      <c r="R1205" s="411"/>
      <c r="S1205" s="354"/>
      <c r="T1205" s="414"/>
      <c r="U1205" s="415" t="s">
        <v>2358</v>
      </c>
      <c r="X1205" s="416">
        <v>0</v>
      </c>
      <c r="Y1205" s="416">
        <f>$X$1205*$K$1205</f>
        <v>0</v>
      </c>
      <c r="Z1205" s="416">
        <v>0.007</v>
      </c>
      <c r="AA1205" s="417">
        <f>$Z$1205*$K$1205</f>
        <v>6.048595000000001</v>
      </c>
      <c r="AR1205" s="360" t="s">
        <v>2434</v>
      </c>
      <c r="AT1205" s="360" t="s">
        <v>2429</v>
      </c>
      <c r="AU1205" s="360" t="s">
        <v>2336</v>
      </c>
      <c r="AY1205" s="353" t="s">
        <v>2428</v>
      </c>
      <c r="BE1205" s="418">
        <f>IF($U$1205="základní",$N$1205,0)</f>
        <v>0</v>
      </c>
      <c r="BF1205" s="418">
        <f>IF($U$1205="snížená",$N$1205,0)</f>
        <v>0</v>
      </c>
      <c r="BG1205" s="418">
        <f>IF($U$1205="zákl. přenesená",$N$1205,0)</f>
        <v>0</v>
      </c>
      <c r="BH1205" s="418">
        <f>IF($U$1205="sníž. přenesená",$N$1205,0)</f>
        <v>0</v>
      </c>
      <c r="BI1205" s="418">
        <f>IF($U$1205="nulová",$N$1205,0)</f>
        <v>0</v>
      </c>
      <c r="BJ1205" s="360" t="s">
        <v>2426</v>
      </c>
      <c r="BK1205" s="418">
        <f>ROUND($L$1205*$K$1205,2)</f>
        <v>0</v>
      </c>
      <c r="BL1205" s="360" t="s">
        <v>2434</v>
      </c>
      <c r="BM1205" s="360" t="s">
        <v>671</v>
      </c>
    </row>
    <row r="1206" spans="2:47" s="353" customFormat="1" ht="16.5" customHeight="1">
      <c r="B1206" s="354"/>
      <c r="F1206" s="912" t="s">
        <v>670</v>
      </c>
      <c r="G1206" s="873"/>
      <c r="H1206" s="873"/>
      <c r="I1206" s="873"/>
      <c r="J1206" s="873"/>
      <c r="K1206" s="873"/>
      <c r="L1206" s="873"/>
      <c r="M1206" s="873"/>
      <c r="N1206" s="873"/>
      <c r="O1206" s="873"/>
      <c r="P1206" s="873"/>
      <c r="Q1206" s="873"/>
      <c r="R1206" s="873"/>
      <c r="S1206" s="354"/>
      <c r="T1206" s="419"/>
      <c r="AA1206" s="420"/>
      <c r="AT1206" s="353" t="s">
        <v>2437</v>
      </c>
      <c r="AU1206" s="353" t="s">
        <v>2336</v>
      </c>
    </row>
    <row r="1207" spans="2:51" s="353" customFormat="1" ht="15.75" customHeight="1">
      <c r="B1207" s="421"/>
      <c r="E1207" s="422"/>
      <c r="F1207" s="899" t="s">
        <v>672</v>
      </c>
      <c r="G1207" s="900"/>
      <c r="H1207" s="900"/>
      <c r="I1207" s="900"/>
      <c r="K1207" s="424">
        <v>864.085</v>
      </c>
      <c r="S1207" s="421"/>
      <c r="T1207" s="425"/>
      <c r="AA1207" s="426"/>
      <c r="AT1207" s="422" t="s">
        <v>2439</v>
      </c>
      <c r="AU1207" s="422" t="s">
        <v>2336</v>
      </c>
      <c r="AV1207" s="422" t="s">
        <v>2336</v>
      </c>
      <c r="AW1207" s="422" t="s">
        <v>2371</v>
      </c>
      <c r="AX1207" s="422" t="s">
        <v>2426</v>
      </c>
      <c r="AY1207" s="422" t="s">
        <v>2428</v>
      </c>
    </row>
    <row r="1208" spans="2:63" s="401" customFormat="1" ht="23.25" customHeight="1">
      <c r="B1208" s="400"/>
      <c r="D1208" s="408" t="s">
        <v>2391</v>
      </c>
      <c r="N1208" s="911">
        <f>$BK$1208</f>
        <v>0</v>
      </c>
      <c r="O1208" s="904"/>
      <c r="P1208" s="904"/>
      <c r="Q1208" s="904"/>
      <c r="S1208" s="400"/>
      <c r="T1208" s="404"/>
      <c r="W1208" s="405">
        <f>SUM($W$1209:$W$1229)</f>
        <v>0</v>
      </c>
      <c r="Y1208" s="405">
        <f>SUM($Y$1209:$Y$1229)</f>
        <v>0</v>
      </c>
      <c r="AA1208" s="406">
        <f>SUM($AA$1209:$AA$1229)</f>
        <v>32.007000000000005</v>
      </c>
      <c r="AR1208" s="403" t="s">
        <v>2426</v>
      </c>
      <c r="AT1208" s="403" t="s">
        <v>2425</v>
      </c>
      <c r="AU1208" s="403" t="s">
        <v>2336</v>
      </c>
      <c r="AY1208" s="403" t="s">
        <v>2428</v>
      </c>
      <c r="BK1208" s="407">
        <f>SUM($BK$1209:$BK$1229)</f>
        <v>0</v>
      </c>
    </row>
    <row r="1209" spans="2:65" s="353" customFormat="1" ht="27" customHeight="1">
      <c r="B1209" s="354"/>
      <c r="C1209" s="409" t="s">
        <v>673</v>
      </c>
      <c r="D1209" s="409" t="s">
        <v>2429</v>
      </c>
      <c r="E1209" s="410" t="s">
        <v>674</v>
      </c>
      <c r="F1209" s="907" t="s">
        <v>675</v>
      </c>
      <c r="G1209" s="908"/>
      <c r="H1209" s="908"/>
      <c r="I1209" s="908"/>
      <c r="J1209" s="412" t="s">
        <v>2432</v>
      </c>
      <c r="K1209" s="413">
        <v>21.338</v>
      </c>
      <c r="L1209" s="909">
        <v>0</v>
      </c>
      <c r="M1209" s="908"/>
      <c r="N1209" s="909">
        <f>ROUND($L$1209*$K$1209,2)</f>
        <v>0</v>
      </c>
      <c r="O1209" s="908"/>
      <c r="P1209" s="908"/>
      <c r="Q1209" s="908"/>
      <c r="R1209" s="411" t="s">
        <v>2433</v>
      </c>
      <c r="S1209" s="354"/>
      <c r="T1209" s="414"/>
      <c r="U1209" s="415" t="s">
        <v>2358</v>
      </c>
      <c r="X1209" s="416">
        <v>0</v>
      </c>
      <c r="Y1209" s="416">
        <f>$X$1209*$K$1209</f>
        <v>0</v>
      </c>
      <c r="Z1209" s="416">
        <v>1.5</v>
      </c>
      <c r="AA1209" s="417">
        <f>$Z$1209*$K$1209</f>
        <v>32.007000000000005</v>
      </c>
      <c r="AR1209" s="360" t="s">
        <v>2434</v>
      </c>
      <c r="AT1209" s="360" t="s">
        <v>2429</v>
      </c>
      <c r="AU1209" s="360" t="s">
        <v>2451</v>
      </c>
      <c r="AY1209" s="353" t="s">
        <v>2428</v>
      </c>
      <c r="BE1209" s="418">
        <f>IF($U$1209="základní",$N$1209,0)</f>
        <v>0</v>
      </c>
      <c r="BF1209" s="418">
        <f>IF($U$1209="snížená",$N$1209,0)</f>
        <v>0</v>
      </c>
      <c r="BG1209" s="418">
        <f>IF($U$1209="zákl. přenesená",$N$1209,0)</f>
        <v>0</v>
      </c>
      <c r="BH1209" s="418">
        <f>IF($U$1209="sníž. přenesená",$N$1209,0)</f>
        <v>0</v>
      </c>
      <c r="BI1209" s="418">
        <f>IF($U$1209="nulová",$N$1209,0)</f>
        <v>0</v>
      </c>
      <c r="BJ1209" s="360" t="s">
        <v>2426</v>
      </c>
      <c r="BK1209" s="418">
        <f>ROUND($L$1209*$K$1209,2)</f>
        <v>0</v>
      </c>
      <c r="BL1209" s="360" t="s">
        <v>2434</v>
      </c>
      <c r="BM1209" s="360" t="s">
        <v>676</v>
      </c>
    </row>
    <row r="1210" spans="2:47" s="353" customFormat="1" ht="27" customHeight="1">
      <c r="B1210" s="354"/>
      <c r="F1210" s="912" t="s">
        <v>677</v>
      </c>
      <c r="G1210" s="873"/>
      <c r="H1210" s="873"/>
      <c r="I1210" s="873"/>
      <c r="J1210" s="873"/>
      <c r="K1210" s="873"/>
      <c r="L1210" s="873"/>
      <c r="M1210" s="873"/>
      <c r="N1210" s="873"/>
      <c r="O1210" s="873"/>
      <c r="P1210" s="873"/>
      <c r="Q1210" s="873"/>
      <c r="R1210" s="873"/>
      <c r="S1210" s="354"/>
      <c r="T1210" s="419"/>
      <c r="AA1210" s="420"/>
      <c r="AT1210" s="353" t="s">
        <v>2437</v>
      </c>
      <c r="AU1210" s="353" t="s">
        <v>2451</v>
      </c>
    </row>
    <row r="1211" spans="2:51" s="353" customFormat="1" ht="15.75" customHeight="1">
      <c r="B1211" s="421"/>
      <c r="E1211" s="422"/>
      <c r="F1211" s="899" t="s">
        <v>678</v>
      </c>
      <c r="G1211" s="900"/>
      <c r="H1211" s="900"/>
      <c r="I1211" s="900"/>
      <c r="K1211" s="424">
        <v>21.338</v>
      </c>
      <c r="S1211" s="421"/>
      <c r="T1211" s="425"/>
      <c r="AA1211" s="426"/>
      <c r="AT1211" s="422" t="s">
        <v>2439</v>
      </c>
      <c r="AU1211" s="422" t="s">
        <v>2451</v>
      </c>
      <c r="AV1211" s="422" t="s">
        <v>2336</v>
      </c>
      <c r="AW1211" s="422" t="s">
        <v>2371</v>
      </c>
      <c r="AX1211" s="422" t="s">
        <v>2426</v>
      </c>
      <c r="AY1211" s="422" t="s">
        <v>2428</v>
      </c>
    </row>
    <row r="1212" spans="2:65" s="353" customFormat="1" ht="39" customHeight="1">
      <c r="B1212" s="354"/>
      <c r="C1212" s="409" t="s">
        <v>679</v>
      </c>
      <c r="D1212" s="409" t="s">
        <v>2429</v>
      </c>
      <c r="E1212" s="410" t="s">
        <v>680</v>
      </c>
      <c r="F1212" s="907" t="s">
        <v>681</v>
      </c>
      <c r="G1212" s="908"/>
      <c r="H1212" s="908"/>
      <c r="I1212" s="908"/>
      <c r="J1212" s="412" t="s">
        <v>2722</v>
      </c>
      <c r="K1212" s="413">
        <v>945.105</v>
      </c>
      <c r="L1212" s="909">
        <v>0</v>
      </c>
      <c r="M1212" s="908"/>
      <c r="N1212" s="909">
        <f>ROUND($L$1212*$K$1212,2)</f>
        <v>0</v>
      </c>
      <c r="O1212" s="908"/>
      <c r="P1212" s="908"/>
      <c r="Q1212" s="908"/>
      <c r="R1212" s="411" t="s">
        <v>2433</v>
      </c>
      <c r="S1212" s="354"/>
      <c r="T1212" s="414"/>
      <c r="U1212" s="415" t="s">
        <v>2358</v>
      </c>
      <c r="X1212" s="416">
        <v>0</v>
      </c>
      <c r="Y1212" s="416">
        <f>$X$1212*$K$1212</f>
        <v>0</v>
      </c>
      <c r="Z1212" s="416">
        <v>0</v>
      </c>
      <c r="AA1212" s="417">
        <f>$Z$1212*$K$1212</f>
        <v>0</v>
      </c>
      <c r="AR1212" s="360" t="s">
        <v>2434</v>
      </c>
      <c r="AT1212" s="360" t="s">
        <v>2429</v>
      </c>
      <c r="AU1212" s="360" t="s">
        <v>2451</v>
      </c>
      <c r="AY1212" s="353" t="s">
        <v>2428</v>
      </c>
      <c r="BE1212" s="418">
        <f>IF($U$1212="základní",$N$1212,0)</f>
        <v>0</v>
      </c>
      <c r="BF1212" s="418">
        <f>IF($U$1212="snížená",$N$1212,0)</f>
        <v>0</v>
      </c>
      <c r="BG1212" s="418">
        <f>IF($U$1212="zákl. přenesená",$N$1212,0)</f>
        <v>0</v>
      </c>
      <c r="BH1212" s="418">
        <f>IF($U$1212="sníž. přenesená",$N$1212,0)</f>
        <v>0</v>
      </c>
      <c r="BI1212" s="418">
        <f>IF($U$1212="nulová",$N$1212,0)</f>
        <v>0</v>
      </c>
      <c r="BJ1212" s="360" t="s">
        <v>2426</v>
      </c>
      <c r="BK1212" s="418">
        <f>ROUND($L$1212*$K$1212,2)</f>
        <v>0</v>
      </c>
      <c r="BL1212" s="360" t="s">
        <v>2434</v>
      </c>
      <c r="BM1212" s="360" t="s">
        <v>682</v>
      </c>
    </row>
    <row r="1213" spans="2:47" s="353" customFormat="1" ht="16.5" customHeight="1">
      <c r="B1213" s="354"/>
      <c r="F1213" s="912" t="s">
        <v>683</v>
      </c>
      <c r="G1213" s="873"/>
      <c r="H1213" s="873"/>
      <c r="I1213" s="873"/>
      <c r="J1213" s="873"/>
      <c r="K1213" s="873"/>
      <c r="L1213" s="873"/>
      <c r="M1213" s="873"/>
      <c r="N1213" s="873"/>
      <c r="O1213" s="873"/>
      <c r="P1213" s="873"/>
      <c r="Q1213" s="873"/>
      <c r="R1213" s="873"/>
      <c r="S1213" s="354"/>
      <c r="T1213" s="419"/>
      <c r="AA1213" s="420"/>
      <c r="AT1213" s="353" t="s">
        <v>2437</v>
      </c>
      <c r="AU1213" s="353" t="s">
        <v>2451</v>
      </c>
    </row>
    <row r="1214" spans="2:65" s="353" customFormat="1" ht="39" customHeight="1">
      <c r="B1214" s="354"/>
      <c r="C1214" s="409" t="s">
        <v>684</v>
      </c>
      <c r="D1214" s="409" t="s">
        <v>2429</v>
      </c>
      <c r="E1214" s="410" t="s">
        <v>685</v>
      </c>
      <c r="F1214" s="907" t="s">
        <v>686</v>
      </c>
      <c r="G1214" s="908"/>
      <c r="H1214" s="908"/>
      <c r="I1214" s="908"/>
      <c r="J1214" s="412" t="s">
        <v>2722</v>
      </c>
      <c r="K1214" s="413">
        <v>1890.21</v>
      </c>
      <c r="L1214" s="909">
        <v>0</v>
      </c>
      <c r="M1214" s="908"/>
      <c r="N1214" s="909">
        <f>ROUND($L$1214*$K$1214,2)</f>
        <v>0</v>
      </c>
      <c r="O1214" s="908"/>
      <c r="P1214" s="908"/>
      <c r="Q1214" s="908"/>
      <c r="R1214" s="411" t="s">
        <v>2433</v>
      </c>
      <c r="S1214" s="354"/>
      <c r="T1214" s="414"/>
      <c r="U1214" s="415" t="s">
        <v>2358</v>
      </c>
      <c r="X1214" s="416">
        <v>0</v>
      </c>
      <c r="Y1214" s="416">
        <f>$X$1214*$K$1214</f>
        <v>0</v>
      </c>
      <c r="Z1214" s="416">
        <v>0</v>
      </c>
      <c r="AA1214" s="417">
        <f>$Z$1214*$K$1214</f>
        <v>0</v>
      </c>
      <c r="AR1214" s="360" t="s">
        <v>2434</v>
      </c>
      <c r="AT1214" s="360" t="s">
        <v>2429</v>
      </c>
      <c r="AU1214" s="360" t="s">
        <v>2451</v>
      </c>
      <c r="AY1214" s="353" t="s">
        <v>2428</v>
      </c>
      <c r="BE1214" s="418">
        <f>IF($U$1214="základní",$N$1214,0)</f>
        <v>0</v>
      </c>
      <c r="BF1214" s="418">
        <f>IF($U$1214="snížená",$N$1214,0)</f>
        <v>0</v>
      </c>
      <c r="BG1214" s="418">
        <f>IF($U$1214="zákl. přenesená",$N$1214,0)</f>
        <v>0</v>
      </c>
      <c r="BH1214" s="418">
        <f>IF($U$1214="sníž. přenesená",$N$1214,0)</f>
        <v>0</v>
      </c>
      <c r="BI1214" s="418">
        <f>IF($U$1214="nulová",$N$1214,0)</f>
        <v>0</v>
      </c>
      <c r="BJ1214" s="360" t="s">
        <v>2426</v>
      </c>
      <c r="BK1214" s="418">
        <f>ROUND($L$1214*$K$1214,2)</f>
        <v>0</v>
      </c>
      <c r="BL1214" s="360" t="s">
        <v>2434</v>
      </c>
      <c r="BM1214" s="360" t="s">
        <v>687</v>
      </c>
    </row>
    <row r="1215" spans="2:47" s="353" customFormat="1" ht="27" customHeight="1">
      <c r="B1215" s="354"/>
      <c r="F1215" s="912" t="s">
        <v>688</v>
      </c>
      <c r="G1215" s="873"/>
      <c r="H1215" s="873"/>
      <c r="I1215" s="873"/>
      <c r="J1215" s="873"/>
      <c r="K1215" s="873"/>
      <c r="L1215" s="873"/>
      <c r="M1215" s="873"/>
      <c r="N1215" s="873"/>
      <c r="O1215" s="873"/>
      <c r="P1215" s="873"/>
      <c r="Q1215" s="873"/>
      <c r="R1215" s="873"/>
      <c r="S1215" s="354"/>
      <c r="T1215" s="419"/>
      <c r="AA1215" s="420"/>
      <c r="AT1215" s="353" t="s">
        <v>2437</v>
      </c>
      <c r="AU1215" s="353" t="s">
        <v>2451</v>
      </c>
    </row>
    <row r="1216" spans="2:51" s="353" customFormat="1" ht="15.75" customHeight="1">
      <c r="B1216" s="421"/>
      <c r="F1216" s="899" t="s">
        <v>689</v>
      </c>
      <c r="G1216" s="900"/>
      <c r="H1216" s="900"/>
      <c r="I1216" s="900"/>
      <c r="K1216" s="424">
        <v>1890.21</v>
      </c>
      <c r="S1216" s="421"/>
      <c r="T1216" s="425"/>
      <c r="AA1216" s="426"/>
      <c r="AT1216" s="422" t="s">
        <v>2439</v>
      </c>
      <c r="AU1216" s="422" t="s">
        <v>2451</v>
      </c>
      <c r="AV1216" s="422" t="s">
        <v>2336</v>
      </c>
      <c r="AW1216" s="422" t="s">
        <v>2427</v>
      </c>
      <c r="AX1216" s="422" t="s">
        <v>2426</v>
      </c>
      <c r="AY1216" s="422" t="s">
        <v>2428</v>
      </c>
    </row>
    <row r="1217" spans="2:65" s="353" customFormat="1" ht="27" customHeight="1">
      <c r="B1217" s="354"/>
      <c r="C1217" s="409" t="s">
        <v>690</v>
      </c>
      <c r="D1217" s="409" t="s">
        <v>2429</v>
      </c>
      <c r="E1217" s="410" t="s">
        <v>691</v>
      </c>
      <c r="F1217" s="907" t="s">
        <v>692</v>
      </c>
      <c r="G1217" s="908"/>
      <c r="H1217" s="908"/>
      <c r="I1217" s="908"/>
      <c r="J1217" s="412" t="s">
        <v>2722</v>
      </c>
      <c r="K1217" s="413">
        <v>945.105</v>
      </c>
      <c r="L1217" s="909">
        <v>0</v>
      </c>
      <c r="M1217" s="908"/>
      <c r="N1217" s="909">
        <f>ROUND($L$1217*$K$1217,2)</f>
        <v>0</v>
      </c>
      <c r="O1217" s="908"/>
      <c r="P1217" s="908"/>
      <c r="Q1217" s="908"/>
      <c r="R1217" s="411" t="s">
        <v>2433</v>
      </c>
      <c r="S1217" s="354"/>
      <c r="T1217" s="414"/>
      <c r="U1217" s="415" t="s">
        <v>2358</v>
      </c>
      <c r="X1217" s="416">
        <v>0</v>
      </c>
      <c r="Y1217" s="416">
        <f>$X$1217*$K$1217</f>
        <v>0</v>
      </c>
      <c r="Z1217" s="416">
        <v>0</v>
      </c>
      <c r="AA1217" s="417">
        <f>$Z$1217*$K$1217</f>
        <v>0</v>
      </c>
      <c r="AR1217" s="360" t="s">
        <v>2434</v>
      </c>
      <c r="AT1217" s="360" t="s">
        <v>2429</v>
      </c>
      <c r="AU1217" s="360" t="s">
        <v>2451</v>
      </c>
      <c r="AY1217" s="353" t="s">
        <v>2428</v>
      </c>
      <c r="BE1217" s="418">
        <f>IF($U$1217="základní",$N$1217,0)</f>
        <v>0</v>
      </c>
      <c r="BF1217" s="418">
        <f>IF($U$1217="snížená",$N$1217,0)</f>
        <v>0</v>
      </c>
      <c r="BG1217" s="418">
        <f>IF($U$1217="zákl. přenesená",$N$1217,0)</f>
        <v>0</v>
      </c>
      <c r="BH1217" s="418">
        <f>IF($U$1217="sníž. přenesená",$N$1217,0)</f>
        <v>0</v>
      </c>
      <c r="BI1217" s="418">
        <f>IF($U$1217="nulová",$N$1217,0)</f>
        <v>0</v>
      </c>
      <c r="BJ1217" s="360" t="s">
        <v>2426</v>
      </c>
      <c r="BK1217" s="418">
        <f>ROUND($L$1217*$K$1217,2)</f>
        <v>0</v>
      </c>
      <c r="BL1217" s="360" t="s">
        <v>2434</v>
      </c>
      <c r="BM1217" s="360" t="s">
        <v>693</v>
      </c>
    </row>
    <row r="1218" spans="2:47" s="353" customFormat="1" ht="16.5" customHeight="1">
      <c r="B1218" s="354"/>
      <c r="F1218" s="912" t="s">
        <v>694</v>
      </c>
      <c r="G1218" s="873"/>
      <c r="H1218" s="873"/>
      <c r="I1218" s="873"/>
      <c r="J1218" s="873"/>
      <c r="K1218" s="873"/>
      <c r="L1218" s="873"/>
      <c r="M1218" s="873"/>
      <c r="N1218" s="873"/>
      <c r="O1218" s="873"/>
      <c r="P1218" s="873"/>
      <c r="Q1218" s="873"/>
      <c r="R1218" s="873"/>
      <c r="S1218" s="354"/>
      <c r="T1218" s="419"/>
      <c r="AA1218" s="420"/>
      <c r="AT1218" s="353" t="s">
        <v>2437</v>
      </c>
      <c r="AU1218" s="353" t="s">
        <v>2451</v>
      </c>
    </row>
    <row r="1219" spans="2:65" s="353" customFormat="1" ht="27" customHeight="1">
      <c r="B1219" s="354"/>
      <c r="C1219" s="409" t="s">
        <v>695</v>
      </c>
      <c r="D1219" s="409" t="s">
        <v>2429</v>
      </c>
      <c r="E1219" s="410" t="s">
        <v>696</v>
      </c>
      <c r="F1219" s="907" t="s">
        <v>697</v>
      </c>
      <c r="G1219" s="908"/>
      <c r="H1219" s="908"/>
      <c r="I1219" s="908"/>
      <c r="J1219" s="412" t="s">
        <v>2722</v>
      </c>
      <c r="K1219" s="413">
        <v>8505.945</v>
      </c>
      <c r="L1219" s="909">
        <v>0</v>
      </c>
      <c r="M1219" s="908"/>
      <c r="N1219" s="909">
        <f>ROUND($L$1219*$K$1219,2)</f>
        <v>0</v>
      </c>
      <c r="O1219" s="908"/>
      <c r="P1219" s="908"/>
      <c r="Q1219" s="908"/>
      <c r="R1219" s="411" t="s">
        <v>2433</v>
      </c>
      <c r="S1219" s="354"/>
      <c r="T1219" s="414"/>
      <c r="U1219" s="415" t="s">
        <v>2358</v>
      </c>
      <c r="X1219" s="416">
        <v>0</v>
      </c>
      <c r="Y1219" s="416">
        <f>$X$1219*$K$1219</f>
        <v>0</v>
      </c>
      <c r="Z1219" s="416">
        <v>0</v>
      </c>
      <c r="AA1219" s="417">
        <f>$Z$1219*$K$1219</f>
        <v>0</v>
      </c>
      <c r="AR1219" s="360" t="s">
        <v>2434</v>
      </c>
      <c r="AT1219" s="360" t="s">
        <v>2429</v>
      </c>
      <c r="AU1219" s="360" t="s">
        <v>2451</v>
      </c>
      <c r="AY1219" s="353" t="s">
        <v>2428</v>
      </c>
      <c r="BE1219" s="418">
        <f>IF($U$1219="základní",$N$1219,0)</f>
        <v>0</v>
      </c>
      <c r="BF1219" s="418">
        <f>IF($U$1219="snížená",$N$1219,0)</f>
        <v>0</v>
      </c>
      <c r="BG1219" s="418">
        <f>IF($U$1219="zákl. přenesená",$N$1219,0)</f>
        <v>0</v>
      </c>
      <c r="BH1219" s="418">
        <f>IF($U$1219="sníž. přenesená",$N$1219,0)</f>
        <v>0</v>
      </c>
      <c r="BI1219" s="418">
        <f>IF($U$1219="nulová",$N$1219,0)</f>
        <v>0</v>
      </c>
      <c r="BJ1219" s="360" t="s">
        <v>2426</v>
      </c>
      <c r="BK1219" s="418">
        <f>ROUND($L$1219*$K$1219,2)</f>
        <v>0</v>
      </c>
      <c r="BL1219" s="360" t="s">
        <v>2434</v>
      </c>
      <c r="BM1219" s="360" t="s">
        <v>698</v>
      </c>
    </row>
    <row r="1220" spans="2:47" s="353" customFormat="1" ht="16.5" customHeight="1">
      <c r="B1220" s="354"/>
      <c r="F1220" s="912" t="s">
        <v>699</v>
      </c>
      <c r="G1220" s="873"/>
      <c r="H1220" s="873"/>
      <c r="I1220" s="873"/>
      <c r="J1220" s="873"/>
      <c r="K1220" s="873"/>
      <c r="L1220" s="873"/>
      <c r="M1220" s="873"/>
      <c r="N1220" s="873"/>
      <c r="O1220" s="873"/>
      <c r="P1220" s="873"/>
      <c r="Q1220" s="873"/>
      <c r="R1220" s="873"/>
      <c r="S1220" s="354"/>
      <c r="T1220" s="419"/>
      <c r="AA1220" s="420"/>
      <c r="AT1220" s="353" t="s">
        <v>2437</v>
      </c>
      <c r="AU1220" s="353" t="s">
        <v>2451</v>
      </c>
    </row>
    <row r="1221" spans="2:51" s="353" customFormat="1" ht="15.75" customHeight="1">
      <c r="B1221" s="421"/>
      <c r="F1221" s="899" t="s">
        <v>700</v>
      </c>
      <c r="G1221" s="900"/>
      <c r="H1221" s="900"/>
      <c r="I1221" s="900"/>
      <c r="K1221" s="424">
        <v>8505.945</v>
      </c>
      <c r="S1221" s="421"/>
      <c r="T1221" s="425"/>
      <c r="AA1221" s="426"/>
      <c r="AT1221" s="422" t="s">
        <v>2439</v>
      </c>
      <c r="AU1221" s="422" t="s">
        <v>2451</v>
      </c>
      <c r="AV1221" s="422" t="s">
        <v>2336</v>
      </c>
      <c r="AW1221" s="422" t="s">
        <v>2427</v>
      </c>
      <c r="AX1221" s="422" t="s">
        <v>2426</v>
      </c>
      <c r="AY1221" s="422" t="s">
        <v>2428</v>
      </c>
    </row>
    <row r="1222" spans="2:65" s="353" customFormat="1" ht="27" customHeight="1">
      <c r="B1222" s="354"/>
      <c r="C1222" s="409" t="s">
        <v>701</v>
      </c>
      <c r="D1222" s="409" t="s">
        <v>2429</v>
      </c>
      <c r="E1222" s="410" t="s">
        <v>702</v>
      </c>
      <c r="F1222" s="907" t="s">
        <v>703</v>
      </c>
      <c r="G1222" s="908"/>
      <c r="H1222" s="908"/>
      <c r="I1222" s="908"/>
      <c r="J1222" s="412" t="s">
        <v>2722</v>
      </c>
      <c r="K1222" s="413">
        <v>70.137</v>
      </c>
      <c r="L1222" s="909">
        <v>0</v>
      </c>
      <c r="M1222" s="908"/>
      <c r="N1222" s="909">
        <f>ROUND($L$1222*$K$1222,2)</f>
        <v>0</v>
      </c>
      <c r="O1222" s="908"/>
      <c r="P1222" s="908"/>
      <c r="Q1222" s="908"/>
      <c r="R1222" s="411" t="s">
        <v>2433</v>
      </c>
      <c r="S1222" s="354"/>
      <c r="T1222" s="414"/>
      <c r="U1222" s="415" t="s">
        <v>2358</v>
      </c>
      <c r="X1222" s="416">
        <v>0</v>
      </c>
      <c r="Y1222" s="416">
        <f>$X$1222*$K$1222</f>
        <v>0</v>
      </c>
      <c r="Z1222" s="416">
        <v>0</v>
      </c>
      <c r="AA1222" s="417">
        <f>$Z$1222*$K$1222</f>
        <v>0</v>
      </c>
      <c r="AR1222" s="360" t="s">
        <v>2434</v>
      </c>
      <c r="AT1222" s="360" t="s">
        <v>2429</v>
      </c>
      <c r="AU1222" s="360" t="s">
        <v>2451</v>
      </c>
      <c r="AY1222" s="353" t="s">
        <v>2428</v>
      </c>
      <c r="BE1222" s="418">
        <f>IF($U$1222="základní",$N$1222,0)</f>
        <v>0</v>
      </c>
      <c r="BF1222" s="418">
        <f>IF($U$1222="snížená",$N$1222,0)</f>
        <v>0</v>
      </c>
      <c r="BG1222" s="418">
        <f>IF($U$1222="zákl. přenesená",$N$1222,0)</f>
        <v>0</v>
      </c>
      <c r="BH1222" s="418">
        <f>IF($U$1222="sníž. přenesená",$N$1222,0)</f>
        <v>0</v>
      </c>
      <c r="BI1222" s="418">
        <f>IF($U$1222="nulová",$N$1222,0)</f>
        <v>0</v>
      </c>
      <c r="BJ1222" s="360" t="s">
        <v>2426</v>
      </c>
      <c r="BK1222" s="418">
        <f>ROUND($L$1222*$K$1222,2)</f>
        <v>0</v>
      </c>
      <c r="BL1222" s="360" t="s">
        <v>2434</v>
      </c>
      <c r="BM1222" s="360" t="s">
        <v>704</v>
      </c>
    </row>
    <row r="1223" spans="2:47" s="353" customFormat="1" ht="16.5" customHeight="1">
      <c r="B1223" s="354"/>
      <c r="F1223" s="912" t="s">
        <v>705</v>
      </c>
      <c r="G1223" s="873"/>
      <c r="H1223" s="873"/>
      <c r="I1223" s="873"/>
      <c r="J1223" s="873"/>
      <c r="K1223" s="873"/>
      <c r="L1223" s="873"/>
      <c r="M1223" s="873"/>
      <c r="N1223" s="873"/>
      <c r="O1223" s="873"/>
      <c r="P1223" s="873"/>
      <c r="Q1223" s="873"/>
      <c r="R1223" s="873"/>
      <c r="S1223" s="354"/>
      <c r="T1223" s="419"/>
      <c r="AA1223" s="420"/>
      <c r="AT1223" s="353" t="s">
        <v>2437</v>
      </c>
      <c r="AU1223" s="353" t="s">
        <v>2451</v>
      </c>
    </row>
    <row r="1224" spans="2:51" s="353" customFormat="1" ht="15.75" customHeight="1">
      <c r="B1224" s="421"/>
      <c r="E1224" s="422"/>
      <c r="F1224" s="899" t="s">
        <v>706</v>
      </c>
      <c r="G1224" s="900"/>
      <c r="H1224" s="900"/>
      <c r="I1224" s="900"/>
      <c r="K1224" s="424">
        <v>70.137</v>
      </c>
      <c r="S1224" s="421"/>
      <c r="T1224" s="425"/>
      <c r="AA1224" s="426"/>
      <c r="AT1224" s="422" t="s">
        <v>2439</v>
      </c>
      <c r="AU1224" s="422" t="s">
        <v>2451</v>
      </c>
      <c r="AV1224" s="422" t="s">
        <v>2336</v>
      </c>
      <c r="AW1224" s="422" t="s">
        <v>2371</v>
      </c>
      <c r="AX1224" s="422" t="s">
        <v>2426</v>
      </c>
      <c r="AY1224" s="422" t="s">
        <v>2428</v>
      </c>
    </row>
    <row r="1225" spans="2:65" s="353" customFormat="1" ht="27" customHeight="1">
      <c r="B1225" s="354"/>
      <c r="C1225" s="409" t="s">
        <v>707</v>
      </c>
      <c r="D1225" s="409" t="s">
        <v>2429</v>
      </c>
      <c r="E1225" s="410" t="s">
        <v>708</v>
      </c>
      <c r="F1225" s="907" t="s">
        <v>709</v>
      </c>
      <c r="G1225" s="908"/>
      <c r="H1225" s="908"/>
      <c r="I1225" s="908"/>
      <c r="J1225" s="412" t="s">
        <v>2722</v>
      </c>
      <c r="K1225" s="413">
        <v>874.968</v>
      </c>
      <c r="L1225" s="909">
        <v>0</v>
      </c>
      <c r="M1225" s="908"/>
      <c r="N1225" s="909">
        <f>ROUND($L$1225*$K$1225,2)</f>
        <v>0</v>
      </c>
      <c r="O1225" s="908"/>
      <c r="P1225" s="908"/>
      <c r="Q1225" s="908"/>
      <c r="R1225" s="411"/>
      <c r="S1225" s="354"/>
      <c r="T1225" s="414"/>
      <c r="U1225" s="415" t="s">
        <v>2358</v>
      </c>
      <c r="X1225" s="416">
        <v>0</v>
      </c>
      <c r="Y1225" s="416">
        <f>$X$1225*$K$1225</f>
        <v>0</v>
      </c>
      <c r="Z1225" s="416">
        <v>0</v>
      </c>
      <c r="AA1225" s="417">
        <f>$Z$1225*$K$1225</f>
        <v>0</v>
      </c>
      <c r="AR1225" s="360" t="s">
        <v>2434</v>
      </c>
      <c r="AT1225" s="360" t="s">
        <v>2429</v>
      </c>
      <c r="AU1225" s="360" t="s">
        <v>2451</v>
      </c>
      <c r="AY1225" s="353" t="s">
        <v>2428</v>
      </c>
      <c r="BE1225" s="418">
        <f>IF($U$1225="základní",$N$1225,0)</f>
        <v>0</v>
      </c>
      <c r="BF1225" s="418">
        <f>IF($U$1225="snížená",$N$1225,0)</f>
        <v>0</v>
      </c>
      <c r="BG1225" s="418">
        <f>IF($U$1225="zákl. přenesená",$N$1225,0)</f>
        <v>0</v>
      </c>
      <c r="BH1225" s="418">
        <f>IF($U$1225="sníž. přenesená",$N$1225,0)</f>
        <v>0</v>
      </c>
      <c r="BI1225" s="418">
        <f>IF($U$1225="nulová",$N$1225,0)</f>
        <v>0</v>
      </c>
      <c r="BJ1225" s="360" t="s">
        <v>2426</v>
      </c>
      <c r="BK1225" s="418">
        <f>ROUND($L$1225*$K$1225,2)</f>
        <v>0</v>
      </c>
      <c r="BL1225" s="360" t="s">
        <v>2434</v>
      </c>
      <c r="BM1225" s="360" t="s">
        <v>710</v>
      </c>
    </row>
    <row r="1226" spans="2:47" s="353" customFormat="1" ht="16.5" customHeight="1">
      <c r="B1226" s="354"/>
      <c r="F1226" s="912" t="s">
        <v>711</v>
      </c>
      <c r="G1226" s="873"/>
      <c r="H1226" s="873"/>
      <c r="I1226" s="873"/>
      <c r="J1226" s="873"/>
      <c r="K1226" s="873"/>
      <c r="L1226" s="873"/>
      <c r="M1226" s="873"/>
      <c r="N1226" s="873"/>
      <c r="O1226" s="873"/>
      <c r="P1226" s="873"/>
      <c r="Q1226" s="873"/>
      <c r="R1226" s="873"/>
      <c r="S1226" s="354"/>
      <c r="T1226" s="419"/>
      <c r="AA1226" s="420"/>
      <c r="AT1226" s="353" t="s">
        <v>2437</v>
      </c>
      <c r="AU1226" s="353" t="s">
        <v>2451</v>
      </c>
    </row>
    <row r="1227" spans="2:51" s="353" customFormat="1" ht="15.75" customHeight="1">
      <c r="B1227" s="421"/>
      <c r="E1227" s="422"/>
      <c r="F1227" s="899" t="s">
        <v>712</v>
      </c>
      <c r="G1227" s="900"/>
      <c r="H1227" s="900"/>
      <c r="I1227" s="900"/>
      <c r="K1227" s="424">
        <v>874.968</v>
      </c>
      <c r="S1227" s="421"/>
      <c r="T1227" s="425"/>
      <c r="AA1227" s="426"/>
      <c r="AT1227" s="422" t="s">
        <v>2439</v>
      </c>
      <c r="AU1227" s="422" t="s">
        <v>2451</v>
      </c>
      <c r="AV1227" s="422" t="s">
        <v>2336</v>
      </c>
      <c r="AW1227" s="422" t="s">
        <v>2371</v>
      </c>
      <c r="AX1227" s="422" t="s">
        <v>2426</v>
      </c>
      <c r="AY1227" s="422" t="s">
        <v>2428</v>
      </c>
    </row>
    <row r="1228" spans="2:65" s="353" customFormat="1" ht="27" customHeight="1">
      <c r="B1228" s="354"/>
      <c r="C1228" s="409" t="s">
        <v>713</v>
      </c>
      <c r="D1228" s="409" t="s">
        <v>2429</v>
      </c>
      <c r="E1228" s="410" t="s">
        <v>714</v>
      </c>
      <c r="F1228" s="907" t="s">
        <v>715</v>
      </c>
      <c r="G1228" s="908"/>
      <c r="H1228" s="908"/>
      <c r="I1228" s="908"/>
      <c r="J1228" s="412" t="s">
        <v>2722</v>
      </c>
      <c r="K1228" s="413">
        <v>774.243</v>
      </c>
      <c r="L1228" s="909">
        <v>0</v>
      </c>
      <c r="M1228" s="908"/>
      <c r="N1228" s="909">
        <f>ROUND($L$1228*$K$1228,2)</f>
        <v>0</v>
      </c>
      <c r="O1228" s="908"/>
      <c r="P1228" s="908"/>
      <c r="Q1228" s="908"/>
      <c r="R1228" s="411" t="s">
        <v>2433</v>
      </c>
      <c r="S1228" s="354"/>
      <c r="T1228" s="414"/>
      <c r="U1228" s="415" t="s">
        <v>2358</v>
      </c>
      <c r="X1228" s="416">
        <v>0</v>
      </c>
      <c r="Y1228" s="416">
        <f>$X$1228*$K$1228</f>
        <v>0</v>
      </c>
      <c r="Z1228" s="416">
        <v>0</v>
      </c>
      <c r="AA1228" s="417">
        <f>$Z$1228*$K$1228</f>
        <v>0</v>
      </c>
      <c r="AR1228" s="360" t="s">
        <v>2434</v>
      </c>
      <c r="AT1228" s="360" t="s">
        <v>2429</v>
      </c>
      <c r="AU1228" s="360" t="s">
        <v>2451</v>
      </c>
      <c r="AY1228" s="353" t="s">
        <v>2428</v>
      </c>
      <c r="BE1228" s="418">
        <f>IF($U$1228="základní",$N$1228,0)</f>
        <v>0</v>
      </c>
      <c r="BF1228" s="418">
        <f>IF($U$1228="snížená",$N$1228,0)</f>
        <v>0</v>
      </c>
      <c r="BG1228" s="418">
        <f>IF($U$1228="zákl. přenesená",$N$1228,0)</f>
        <v>0</v>
      </c>
      <c r="BH1228" s="418">
        <f>IF($U$1228="sníž. přenesená",$N$1228,0)</f>
        <v>0</v>
      </c>
      <c r="BI1228" s="418">
        <f>IF($U$1228="nulová",$N$1228,0)</f>
        <v>0</v>
      </c>
      <c r="BJ1228" s="360" t="s">
        <v>2426</v>
      </c>
      <c r="BK1228" s="418">
        <f>ROUND($L$1228*$K$1228,2)</f>
        <v>0</v>
      </c>
      <c r="BL1228" s="360" t="s">
        <v>2434</v>
      </c>
      <c r="BM1228" s="360" t="s">
        <v>716</v>
      </c>
    </row>
    <row r="1229" spans="2:47" s="353" customFormat="1" ht="27" customHeight="1">
      <c r="B1229" s="354"/>
      <c r="F1229" s="912" t="s">
        <v>717</v>
      </c>
      <c r="G1229" s="873"/>
      <c r="H1229" s="873"/>
      <c r="I1229" s="873"/>
      <c r="J1229" s="873"/>
      <c r="K1229" s="873"/>
      <c r="L1229" s="873"/>
      <c r="M1229" s="873"/>
      <c r="N1229" s="873"/>
      <c r="O1229" s="873"/>
      <c r="P1229" s="873"/>
      <c r="Q1229" s="873"/>
      <c r="R1229" s="873"/>
      <c r="S1229" s="354"/>
      <c r="T1229" s="419"/>
      <c r="AA1229" s="420"/>
      <c r="AT1229" s="353" t="s">
        <v>2437</v>
      </c>
      <c r="AU1229" s="353" t="s">
        <v>2451</v>
      </c>
    </row>
    <row r="1230" spans="2:63" s="401" customFormat="1" ht="37.5" customHeight="1">
      <c r="B1230" s="400"/>
      <c r="D1230" s="402" t="s">
        <v>2392</v>
      </c>
      <c r="N1230" s="903">
        <f>$BK$1230</f>
        <v>0</v>
      </c>
      <c r="O1230" s="904"/>
      <c r="P1230" s="904"/>
      <c r="Q1230" s="904"/>
      <c r="S1230" s="400"/>
      <c r="T1230" s="404"/>
      <c r="W1230" s="405">
        <f>$W$1231+$W$1252+$W$1254+$W$1256+$W$1258+$W$1261+$W$1268+$W$1286+$W$1328+$W$1430+$W$1478+$W$1595+$W$1819+$W$1929+$W$1942+$W$2244</f>
        <v>0</v>
      </c>
      <c r="Y1230" s="405">
        <f>$Y$1231+$Y$1252+$Y$1254+$Y$1256+$Y$1258+$Y$1261+$Y$1268+$Y$1286+$Y$1328+$Y$1430+$Y$1478+$Y$1595+$Y$1819+$Y$1929+$Y$1942+$Y$2244</f>
        <v>392.5400306210493</v>
      </c>
      <c r="AA1230" s="406">
        <f>$AA$1231+$AA$1252+$AA$1254+$AA$1256+$AA$1258+$AA$1261+$AA$1268+$AA$1286+$AA$1328+$AA$1430+$AA$1478+$AA$1595+$AA$1819+$AA$1929+$AA$1942+$AA$2244</f>
        <v>381.58326</v>
      </c>
      <c r="AR1230" s="403" t="s">
        <v>2336</v>
      </c>
      <c r="AT1230" s="403" t="s">
        <v>2425</v>
      </c>
      <c r="AU1230" s="403" t="s">
        <v>2427</v>
      </c>
      <c r="AY1230" s="403" t="s">
        <v>2428</v>
      </c>
      <c r="BK1230" s="407">
        <f>$BK$1231+$BK$1252+$BK$1254+$BK$1256+$BK$1258+$BK$1261+$BK$1268+$BK$1286+$BK$1328+$BK$1430+$BK$1478+$BK$1595+$BK$1819+$BK$1929+$BK$1942+$BK$2244</f>
        <v>0</v>
      </c>
    </row>
    <row r="1231" spans="2:63" s="401" customFormat="1" ht="21" customHeight="1">
      <c r="B1231" s="400"/>
      <c r="D1231" s="408" t="s">
        <v>2393</v>
      </c>
      <c r="N1231" s="911">
        <f>$BK$1231</f>
        <v>0</v>
      </c>
      <c r="O1231" s="904"/>
      <c r="P1231" s="904"/>
      <c r="Q1231" s="904"/>
      <c r="S1231" s="400"/>
      <c r="T1231" s="404"/>
      <c r="W1231" s="405">
        <f>SUM($W$1232:$W$1251)</f>
        <v>0</v>
      </c>
      <c r="Y1231" s="405">
        <f>SUM($Y$1232:$Y$1251)</f>
        <v>1.331945475</v>
      </c>
      <c r="AA1231" s="406">
        <f>SUM($AA$1232:$AA$1251)</f>
        <v>0</v>
      </c>
      <c r="AR1231" s="403" t="s">
        <v>2336</v>
      </c>
      <c r="AT1231" s="403" t="s">
        <v>2425</v>
      </c>
      <c r="AU1231" s="403" t="s">
        <v>2426</v>
      </c>
      <c r="AY1231" s="403" t="s">
        <v>2428</v>
      </c>
      <c r="BK1231" s="407">
        <f>SUM($BK$1232:$BK$1251)</f>
        <v>0</v>
      </c>
    </row>
    <row r="1232" spans="2:65" s="353" customFormat="1" ht="27" customHeight="1">
      <c r="B1232" s="354"/>
      <c r="C1232" s="409" t="s">
        <v>718</v>
      </c>
      <c r="D1232" s="409" t="s">
        <v>2429</v>
      </c>
      <c r="E1232" s="410" t="s">
        <v>719</v>
      </c>
      <c r="F1232" s="907" t="s">
        <v>720</v>
      </c>
      <c r="G1232" s="908"/>
      <c r="H1232" s="908"/>
      <c r="I1232" s="908"/>
      <c r="J1232" s="412" t="s">
        <v>3779</v>
      </c>
      <c r="K1232" s="413">
        <v>72.03</v>
      </c>
      <c r="L1232" s="909">
        <v>0</v>
      </c>
      <c r="M1232" s="908"/>
      <c r="N1232" s="909">
        <f>ROUND($L$1232*$K$1232,2)</f>
        <v>0</v>
      </c>
      <c r="O1232" s="908"/>
      <c r="P1232" s="908"/>
      <c r="Q1232" s="908"/>
      <c r="R1232" s="411"/>
      <c r="S1232" s="354"/>
      <c r="T1232" s="414"/>
      <c r="U1232" s="415" t="s">
        <v>2358</v>
      </c>
      <c r="X1232" s="416">
        <v>3E-05</v>
      </c>
      <c r="Y1232" s="416">
        <f>$X$1232*$K$1232</f>
        <v>0.0021609</v>
      </c>
      <c r="Z1232" s="416">
        <v>0</v>
      </c>
      <c r="AA1232" s="417">
        <f>$Z$1232*$K$1232</f>
        <v>0</v>
      </c>
      <c r="AR1232" s="360" t="s">
        <v>2749</v>
      </c>
      <c r="AT1232" s="360" t="s">
        <v>2429</v>
      </c>
      <c r="AU1232" s="360" t="s">
        <v>2336</v>
      </c>
      <c r="AY1232" s="353" t="s">
        <v>2428</v>
      </c>
      <c r="BE1232" s="418">
        <f>IF($U$1232="základní",$N$1232,0)</f>
        <v>0</v>
      </c>
      <c r="BF1232" s="418">
        <f>IF($U$1232="snížená",$N$1232,0)</f>
        <v>0</v>
      </c>
      <c r="BG1232" s="418">
        <f>IF($U$1232="zákl. přenesená",$N$1232,0)</f>
        <v>0</v>
      </c>
      <c r="BH1232" s="418">
        <f>IF($U$1232="sníž. přenesená",$N$1232,0)</f>
        <v>0</v>
      </c>
      <c r="BI1232" s="418">
        <f>IF($U$1232="nulová",$N$1232,0)</f>
        <v>0</v>
      </c>
      <c r="BJ1232" s="360" t="s">
        <v>2426</v>
      </c>
      <c r="BK1232" s="418">
        <f>ROUND($L$1232*$K$1232,2)</f>
        <v>0</v>
      </c>
      <c r="BL1232" s="360" t="s">
        <v>2749</v>
      </c>
      <c r="BM1232" s="360" t="s">
        <v>721</v>
      </c>
    </row>
    <row r="1233" spans="2:47" s="353" customFormat="1" ht="16.5" customHeight="1">
      <c r="B1233" s="354"/>
      <c r="F1233" s="912" t="s">
        <v>722</v>
      </c>
      <c r="G1233" s="873"/>
      <c r="H1233" s="873"/>
      <c r="I1233" s="873"/>
      <c r="J1233" s="873"/>
      <c r="K1233" s="873"/>
      <c r="L1233" s="873"/>
      <c r="M1233" s="873"/>
      <c r="N1233" s="873"/>
      <c r="O1233" s="873"/>
      <c r="P1233" s="873"/>
      <c r="Q1233" s="873"/>
      <c r="R1233" s="873"/>
      <c r="S1233" s="354"/>
      <c r="T1233" s="419"/>
      <c r="AA1233" s="420"/>
      <c r="AT1233" s="353" t="s">
        <v>2437</v>
      </c>
      <c r="AU1233" s="353" t="s">
        <v>2336</v>
      </c>
    </row>
    <row r="1234" spans="2:51" s="353" customFormat="1" ht="15.75" customHeight="1">
      <c r="B1234" s="421"/>
      <c r="E1234" s="422"/>
      <c r="F1234" s="899" t="s">
        <v>723</v>
      </c>
      <c r="G1234" s="900"/>
      <c r="H1234" s="900"/>
      <c r="I1234" s="900"/>
      <c r="K1234" s="424">
        <v>72.03</v>
      </c>
      <c r="S1234" s="421"/>
      <c r="T1234" s="425"/>
      <c r="AA1234" s="426"/>
      <c r="AT1234" s="422" t="s">
        <v>2439</v>
      </c>
      <c r="AU1234" s="422" t="s">
        <v>2336</v>
      </c>
      <c r="AV1234" s="422" t="s">
        <v>2336</v>
      </c>
      <c r="AW1234" s="422" t="s">
        <v>2371</v>
      </c>
      <c r="AX1234" s="422" t="s">
        <v>2426</v>
      </c>
      <c r="AY1234" s="422" t="s">
        <v>2428</v>
      </c>
    </row>
    <row r="1235" spans="2:65" s="353" customFormat="1" ht="15.75" customHeight="1">
      <c r="B1235" s="354"/>
      <c r="C1235" s="437" t="s">
        <v>724</v>
      </c>
      <c r="D1235" s="437" t="s">
        <v>2462</v>
      </c>
      <c r="E1235" s="438" t="s">
        <v>725</v>
      </c>
      <c r="F1235" s="915" t="s">
        <v>726</v>
      </c>
      <c r="G1235" s="914"/>
      <c r="H1235" s="914"/>
      <c r="I1235" s="914"/>
      <c r="J1235" s="439" t="s">
        <v>2722</v>
      </c>
      <c r="K1235" s="440">
        <v>0.108</v>
      </c>
      <c r="L1235" s="913">
        <v>0</v>
      </c>
      <c r="M1235" s="914"/>
      <c r="N1235" s="913">
        <f>ROUND($L$1235*$K$1235,2)</f>
        <v>0</v>
      </c>
      <c r="O1235" s="908"/>
      <c r="P1235" s="908"/>
      <c r="Q1235" s="908"/>
      <c r="R1235" s="411"/>
      <c r="S1235" s="354"/>
      <c r="T1235" s="414"/>
      <c r="U1235" s="415" t="s">
        <v>2358</v>
      </c>
      <c r="X1235" s="416">
        <v>1</v>
      </c>
      <c r="Y1235" s="416">
        <f>$X$1235*$K$1235</f>
        <v>0.108</v>
      </c>
      <c r="Z1235" s="416">
        <v>0</v>
      </c>
      <c r="AA1235" s="417">
        <f>$Z$1235*$K$1235</f>
        <v>0</v>
      </c>
      <c r="AR1235" s="360" t="s">
        <v>2843</v>
      </c>
      <c r="AT1235" s="360" t="s">
        <v>2462</v>
      </c>
      <c r="AU1235" s="360" t="s">
        <v>2336</v>
      </c>
      <c r="AY1235" s="353" t="s">
        <v>2428</v>
      </c>
      <c r="BE1235" s="418">
        <f>IF($U$1235="základní",$N$1235,0)</f>
        <v>0</v>
      </c>
      <c r="BF1235" s="418">
        <f>IF($U$1235="snížená",$N$1235,0)</f>
        <v>0</v>
      </c>
      <c r="BG1235" s="418">
        <f>IF($U$1235="zákl. přenesená",$N$1235,0)</f>
        <v>0</v>
      </c>
      <c r="BH1235" s="418">
        <f>IF($U$1235="sníž. přenesená",$N$1235,0)</f>
        <v>0</v>
      </c>
      <c r="BI1235" s="418">
        <f>IF($U$1235="nulová",$N$1235,0)</f>
        <v>0</v>
      </c>
      <c r="BJ1235" s="360" t="s">
        <v>2426</v>
      </c>
      <c r="BK1235" s="418">
        <f>ROUND($L$1235*$K$1235,2)</f>
        <v>0</v>
      </c>
      <c r="BL1235" s="360" t="s">
        <v>2749</v>
      </c>
      <c r="BM1235" s="360" t="s">
        <v>727</v>
      </c>
    </row>
    <row r="1236" spans="2:47" s="353" customFormat="1" ht="16.5" customHeight="1">
      <c r="B1236" s="354"/>
      <c r="F1236" s="912" t="s">
        <v>726</v>
      </c>
      <c r="G1236" s="873"/>
      <c r="H1236" s="873"/>
      <c r="I1236" s="873"/>
      <c r="J1236" s="873"/>
      <c r="K1236" s="873"/>
      <c r="L1236" s="873"/>
      <c r="M1236" s="873"/>
      <c r="N1236" s="873"/>
      <c r="O1236" s="873"/>
      <c r="P1236" s="873"/>
      <c r="Q1236" s="873"/>
      <c r="R1236" s="873"/>
      <c r="S1236" s="354"/>
      <c r="T1236" s="419"/>
      <c r="AA1236" s="420"/>
      <c r="AT1236" s="353" t="s">
        <v>2437</v>
      </c>
      <c r="AU1236" s="353" t="s">
        <v>2336</v>
      </c>
    </row>
    <row r="1237" spans="2:51" s="353" customFormat="1" ht="15.75" customHeight="1">
      <c r="B1237" s="421"/>
      <c r="E1237" s="422"/>
      <c r="F1237" s="899" t="s">
        <v>728</v>
      </c>
      <c r="G1237" s="900"/>
      <c r="H1237" s="900"/>
      <c r="I1237" s="900"/>
      <c r="K1237" s="424">
        <v>0.108</v>
      </c>
      <c r="S1237" s="421"/>
      <c r="T1237" s="425"/>
      <c r="AA1237" s="426"/>
      <c r="AT1237" s="422" t="s">
        <v>2439</v>
      </c>
      <c r="AU1237" s="422" t="s">
        <v>2336</v>
      </c>
      <c r="AV1237" s="422" t="s">
        <v>2336</v>
      </c>
      <c r="AW1237" s="422" t="s">
        <v>2371</v>
      </c>
      <c r="AX1237" s="422" t="s">
        <v>2427</v>
      </c>
      <c r="AY1237" s="422" t="s">
        <v>2428</v>
      </c>
    </row>
    <row r="1238" spans="2:65" s="353" customFormat="1" ht="27" customHeight="1">
      <c r="B1238" s="354"/>
      <c r="C1238" s="409" t="s">
        <v>729</v>
      </c>
      <c r="D1238" s="409" t="s">
        <v>2429</v>
      </c>
      <c r="E1238" s="410" t="s">
        <v>730</v>
      </c>
      <c r="F1238" s="907" t="s">
        <v>731</v>
      </c>
      <c r="G1238" s="908"/>
      <c r="H1238" s="908"/>
      <c r="I1238" s="908"/>
      <c r="J1238" s="412" t="s">
        <v>3779</v>
      </c>
      <c r="K1238" s="413">
        <v>144.06</v>
      </c>
      <c r="L1238" s="909">
        <v>0</v>
      </c>
      <c r="M1238" s="908"/>
      <c r="N1238" s="909">
        <f>ROUND($L$1238*$K$1238,2)</f>
        <v>0</v>
      </c>
      <c r="O1238" s="908"/>
      <c r="P1238" s="908"/>
      <c r="Q1238" s="908"/>
      <c r="R1238" s="411"/>
      <c r="S1238" s="354"/>
      <c r="T1238" s="414"/>
      <c r="U1238" s="415" t="s">
        <v>2358</v>
      </c>
      <c r="X1238" s="416">
        <v>0.00039825</v>
      </c>
      <c r="Y1238" s="416">
        <f>$X$1238*$K$1238</f>
        <v>0.057371895</v>
      </c>
      <c r="Z1238" s="416">
        <v>0</v>
      </c>
      <c r="AA1238" s="417">
        <f>$Z$1238*$K$1238</f>
        <v>0</v>
      </c>
      <c r="AR1238" s="360" t="s">
        <v>2749</v>
      </c>
      <c r="AT1238" s="360" t="s">
        <v>2429</v>
      </c>
      <c r="AU1238" s="360" t="s">
        <v>2336</v>
      </c>
      <c r="AY1238" s="353" t="s">
        <v>2428</v>
      </c>
      <c r="BE1238" s="418">
        <f>IF($U$1238="základní",$N$1238,0)</f>
        <v>0</v>
      </c>
      <c r="BF1238" s="418">
        <f>IF($U$1238="snížená",$N$1238,0)</f>
        <v>0</v>
      </c>
      <c r="BG1238" s="418">
        <f>IF($U$1238="zákl. přenesená",$N$1238,0)</f>
        <v>0</v>
      </c>
      <c r="BH1238" s="418">
        <f>IF($U$1238="sníž. přenesená",$N$1238,0)</f>
        <v>0</v>
      </c>
      <c r="BI1238" s="418">
        <f>IF($U$1238="nulová",$N$1238,0)</f>
        <v>0</v>
      </c>
      <c r="BJ1238" s="360" t="s">
        <v>2426</v>
      </c>
      <c r="BK1238" s="418">
        <f>ROUND($L$1238*$K$1238,2)</f>
        <v>0</v>
      </c>
      <c r="BL1238" s="360" t="s">
        <v>2749</v>
      </c>
      <c r="BM1238" s="360" t="s">
        <v>732</v>
      </c>
    </row>
    <row r="1239" spans="2:47" s="353" customFormat="1" ht="16.5" customHeight="1">
      <c r="B1239" s="354"/>
      <c r="F1239" s="912" t="s">
        <v>733</v>
      </c>
      <c r="G1239" s="873"/>
      <c r="H1239" s="873"/>
      <c r="I1239" s="873"/>
      <c r="J1239" s="873"/>
      <c r="K1239" s="873"/>
      <c r="L1239" s="873"/>
      <c r="M1239" s="873"/>
      <c r="N1239" s="873"/>
      <c r="O1239" s="873"/>
      <c r="P1239" s="873"/>
      <c r="Q1239" s="873"/>
      <c r="R1239" s="873"/>
      <c r="S1239" s="354"/>
      <c r="T1239" s="419"/>
      <c r="AA1239" s="420"/>
      <c r="AT1239" s="353" t="s">
        <v>2437</v>
      </c>
      <c r="AU1239" s="353" t="s">
        <v>2336</v>
      </c>
    </row>
    <row r="1240" spans="2:51" s="353" customFormat="1" ht="15.75" customHeight="1">
      <c r="B1240" s="421"/>
      <c r="E1240" s="422"/>
      <c r="F1240" s="899" t="s">
        <v>734</v>
      </c>
      <c r="G1240" s="900"/>
      <c r="H1240" s="900"/>
      <c r="I1240" s="900"/>
      <c r="K1240" s="424">
        <v>144.06</v>
      </c>
      <c r="S1240" s="421"/>
      <c r="T1240" s="425"/>
      <c r="AA1240" s="426"/>
      <c r="AT1240" s="422" t="s">
        <v>2439</v>
      </c>
      <c r="AU1240" s="422" t="s">
        <v>2336</v>
      </c>
      <c r="AV1240" s="422" t="s">
        <v>2336</v>
      </c>
      <c r="AW1240" s="422" t="s">
        <v>2371</v>
      </c>
      <c r="AX1240" s="422" t="s">
        <v>2427</v>
      </c>
      <c r="AY1240" s="422" t="s">
        <v>2428</v>
      </c>
    </row>
    <row r="1241" spans="2:65" s="353" customFormat="1" ht="27" customHeight="1">
      <c r="B1241" s="354"/>
      <c r="C1241" s="437" t="s">
        <v>735</v>
      </c>
      <c r="D1241" s="437" t="s">
        <v>2462</v>
      </c>
      <c r="E1241" s="438" t="s">
        <v>736</v>
      </c>
      <c r="F1241" s="915" t="s">
        <v>737</v>
      </c>
      <c r="G1241" s="914"/>
      <c r="H1241" s="914"/>
      <c r="I1241" s="914"/>
      <c r="J1241" s="439" t="s">
        <v>3779</v>
      </c>
      <c r="K1241" s="440">
        <v>82.835</v>
      </c>
      <c r="L1241" s="913">
        <v>0</v>
      </c>
      <c r="M1241" s="914"/>
      <c r="N1241" s="913">
        <f>ROUND($L$1241*$K$1241,2)</f>
        <v>0</v>
      </c>
      <c r="O1241" s="908"/>
      <c r="P1241" s="908"/>
      <c r="Q1241" s="908"/>
      <c r="R1241" s="411"/>
      <c r="S1241" s="354"/>
      <c r="T1241" s="414"/>
      <c r="U1241" s="415" t="s">
        <v>2358</v>
      </c>
      <c r="X1241" s="416">
        <v>0.0046</v>
      </c>
      <c r="Y1241" s="416">
        <f>$X$1241*$K$1241</f>
        <v>0.38104099999999996</v>
      </c>
      <c r="Z1241" s="416">
        <v>0</v>
      </c>
      <c r="AA1241" s="417">
        <f>$Z$1241*$K$1241</f>
        <v>0</v>
      </c>
      <c r="AR1241" s="360" t="s">
        <v>2843</v>
      </c>
      <c r="AT1241" s="360" t="s">
        <v>2462</v>
      </c>
      <c r="AU1241" s="360" t="s">
        <v>2336</v>
      </c>
      <c r="AY1241" s="353" t="s">
        <v>2428</v>
      </c>
      <c r="BE1241" s="418">
        <f>IF($U$1241="základní",$N$1241,0)</f>
        <v>0</v>
      </c>
      <c r="BF1241" s="418">
        <f>IF($U$1241="snížená",$N$1241,0)</f>
        <v>0</v>
      </c>
      <c r="BG1241" s="418">
        <f>IF($U$1241="zákl. přenesená",$N$1241,0)</f>
        <v>0</v>
      </c>
      <c r="BH1241" s="418">
        <f>IF($U$1241="sníž. přenesená",$N$1241,0)</f>
        <v>0</v>
      </c>
      <c r="BI1241" s="418">
        <f>IF($U$1241="nulová",$N$1241,0)</f>
        <v>0</v>
      </c>
      <c r="BJ1241" s="360" t="s">
        <v>2426</v>
      </c>
      <c r="BK1241" s="418">
        <f>ROUND($L$1241*$K$1241,2)</f>
        <v>0</v>
      </c>
      <c r="BL1241" s="360" t="s">
        <v>2749</v>
      </c>
      <c r="BM1241" s="360" t="s">
        <v>738</v>
      </c>
    </row>
    <row r="1242" spans="2:47" s="353" customFormat="1" ht="16.5" customHeight="1">
      <c r="B1242" s="354"/>
      <c r="F1242" s="912" t="s">
        <v>739</v>
      </c>
      <c r="G1242" s="873"/>
      <c r="H1242" s="873"/>
      <c r="I1242" s="873"/>
      <c r="J1242" s="873"/>
      <c r="K1242" s="873"/>
      <c r="L1242" s="873"/>
      <c r="M1242" s="873"/>
      <c r="N1242" s="873"/>
      <c r="O1242" s="873"/>
      <c r="P1242" s="873"/>
      <c r="Q1242" s="873"/>
      <c r="R1242" s="873"/>
      <c r="S1242" s="354"/>
      <c r="T1242" s="419"/>
      <c r="AA1242" s="420"/>
      <c r="AT1242" s="353" t="s">
        <v>2437</v>
      </c>
      <c r="AU1242" s="353" t="s">
        <v>2336</v>
      </c>
    </row>
    <row r="1243" spans="2:51" s="353" customFormat="1" ht="15.75" customHeight="1">
      <c r="B1243" s="421"/>
      <c r="E1243" s="422"/>
      <c r="F1243" s="899" t="s">
        <v>740</v>
      </c>
      <c r="G1243" s="900"/>
      <c r="H1243" s="900"/>
      <c r="I1243" s="900"/>
      <c r="K1243" s="424">
        <v>82.835</v>
      </c>
      <c r="S1243" s="421"/>
      <c r="T1243" s="425"/>
      <c r="AA1243" s="426"/>
      <c r="AT1243" s="422" t="s">
        <v>2439</v>
      </c>
      <c r="AU1243" s="422" t="s">
        <v>2336</v>
      </c>
      <c r="AV1243" s="422" t="s">
        <v>2336</v>
      </c>
      <c r="AW1243" s="422" t="s">
        <v>2371</v>
      </c>
      <c r="AX1243" s="422" t="s">
        <v>2426</v>
      </c>
      <c r="AY1243" s="422" t="s">
        <v>2428</v>
      </c>
    </row>
    <row r="1244" spans="2:65" s="353" customFormat="1" ht="27" customHeight="1">
      <c r="B1244" s="354"/>
      <c r="C1244" s="437" t="s">
        <v>741</v>
      </c>
      <c r="D1244" s="437" t="s">
        <v>2462</v>
      </c>
      <c r="E1244" s="438" t="s">
        <v>742</v>
      </c>
      <c r="F1244" s="915" t="s">
        <v>743</v>
      </c>
      <c r="G1244" s="914"/>
      <c r="H1244" s="914"/>
      <c r="I1244" s="914"/>
      <c r="J1244" s="439" t="s">
        <v>3779</v>
      </c>
      <c r="K1244" s="440">
        <v>86.436</v>
      </c>
      <c r="L1244" s="913">
        <v>0</v>
      </c>
      <c r="M1244" s="914"/>
      <c r="N1244" s="913">
        <f>ROUND($L$1244*$K$1244,2)</f>
        <v>0</v>
      </c>
      <c r="O1244" s="908"/>
      <c r="P1244" s="908"/>
      <c r="Q1244" s="908"/>
      <c r="R1244" s="411" t="s">
        <v>744</v>
      </c>
      <c r="S1244" s="354"/>
      <c r="T1244" s="414"/>
      <c r="U1244" s="415" t="s">
        <v>2358</v>
      </c>
      <c r="X1244" s="416">
        <v>0.00388</v>
      </c>
      <c r="Y1244" s="416">
        <f>$X$1244*$K$1244</f>
        <v>0.33537168000000006</v>
      </c>
      <c r="Z1244" s="416">
        <v>0</v>
      </c>
      <c r="AA1244" s="417">
        <f>$Z$1244*$K$1244</f>
        <v>0</v>
      </c>
      <c r="AR1244" s="360" t="s">
        <v>2843</v>
      </c>
      <c r="AT1244" s="360" t="s">
        <v>2462</v>
      </c>
      <c r="AU1244" s="360" t="s">
        <v>2336</v>
      </c>
      <c r="AY1244" s="353" t="s">
        <v>2428</v>
      </c>
      <c r="BE1244" s="418">
        <f>IF($U$1244="základní",$N$1244,0)</f>
        <v>0</v>
      </c>
      <c r="BF1244" s="418">
        <f>IF($U$1244="snížená",$N$1244,0)</f>
        <v>0</v>
      </c>
      <c r="BG1244" s="418">
        <f>IF($U$1244="zákl. přenesená",$N$1244,0)</f>
        <v>0</v>
      </c>
      <c r="BH1244" s="418">
        <f>IF($U$1244="sníž. přenesená",$N$1244,0)</f>
        <v>0</v>
      </c>
      <c r="BI1244" s="418">
        <f>IF($U$1244="nulová",$N$1244,0)</f>
        <v>0</v>
      </c>
      <c r="BJ1244" s="360" t="s">
        <v>2426</v>
      </c>
      <c r="BK1244" s="418">
        <f>ROUND($L$1244*$K$1244,2)</f>
        <v>0</v>
      </c>
      <c r="BL1244" s="360" t="s">
        <v>2749</v>
      </c>
      <c r="BM1244" s="360" t="s">
        <v>745</v>
      </c>
    </row>
    <row r="1245" spans="2:47" s="353" customFormat="1" ht="16.5" customHeight="1">
      <c r="B1245" s="354"/>
      <c r="F1245" s="912" t="s">
        <v>746</v>
      </c>
      <c r="G1245" s="873"/>
      <c r="H1245" s="873"/>
      <c r="I1245" s="873"/>
      <c r="J1245" s="873"/>
      <c r="K1245" s="873"/>
      <c r="L1245" s="873"/>
      <c r="M1245" s="873"/>
      <c r="N1245" s="873"/>
      <c r="O1245" s="873"/>
      <c r="P1245" s="873"/>
      <c r="Q1245" s="873"/>
      <c r="R1245" s="873"/>
      <c r="S1245" s="354"/>
      <c r="T1245" s="419"/>
      <c r="AA1245" s="420"/>
      <c r="AT1245" s="353" t="s">
        <v>2437</v>
      </c>
      <c r="AU1245" s="353" t="s">
        <v>2336</v>
      </c>
    </row>
    <row r="1246" spans="2:51" s="353" customFormat="1" ht="15.75" customHeight="1">
      <c r="B1246" s="421"/>
      <c r="F1246" s="899" t="s">
        <v>747</v>
      </c>
      <c r="G1246" s="900"/>
      <c r="H1246" s="900"/>
      <c r="I1246" s="900"/>
      <c r="K1246" s="424">
        <v>86.436</v>
      </c>
      <c r="S1246" s="421"/>
      <c r="T1246" s="425"/>
      <c r="AA1246" s="426"/>
      <c r="AT1246" s="422" t="s">
        <v>2439</v>
      </c>
      <c r="AU1246" s="422" t="s">
        <v>2336</v>
      </c>
      <c r="AV1246" s="422" t="s">
        <v>2336</v>
      </c>
      <c r="AW1246" s="422" t="s">
        <v>2427</v>
      </c>
      <c r="AX1246" s="422" t="s">
        <v>2426</v>
      </c>
      <c r="AY1246" s="422" t="s">
        <v>2428</v>
      </c>
    </row>
    <row r="1247" spans="2:65" s="353" customFormat="1" ht="27" customHeight="1">
      <c r="B1247" s="354"/>
      <c r="C1247" s="409" t="s">
        <v>748</v>
      </c>
      <c r="D1247" s="409" t="s">
        <v>2429</v>
      </c>
      <c r="E1247" s="410" t="s">
        <v>749</v>
      </c>
      <c r="F1247" s="919" t="s">
        <v>750</v>
      </c>
      <c r="G1247" s="908"/>
      <c r="H1247" s="908"/>
      <c r="I1247" s="908"/>
      <c r="J1247" s="412" t="s">
        <v>3779</v>
      </c>
      <c r="K1247" s="413">
        <v>128</v>
      </c>
      <c r="L1247" s="909">
        <v>0</v>
      </c>
      <c r="M1247" s="908"/>
      <c r="N1247" s="909">
        <f>ROUND($L$1247*$K$1247,2)</f>
        <v>0</v>
      </c>
      <c r="O1247" s="908"/>
      <c r="P1247" s="908"/>
      <c r="Q1247" s="908"/>
      <c r="R1247" s="411" t="s">
        <v>2433</v>
      </c>
      <c r="S1247" s="354"/>
      <c r="T1247" s="414"/>
      <c r="U1247" s="415" t="s">
        <v>2358</v>
      </c>
      <c r="X1247" s="416">
        <v>0.0035</v>
      </c>
      <c r="Y1247" s="416">
        <f>$X$1247*$K$1247</f>
        <v>0.448</v>
      </c>
      <c r="Z1247" s="416">
        <v>0</v>
      </c>
      <c r="AA1247" s="417">
        <f>$Z$1247*$K$1247</f>
        <v>0</v>
      </c>
      <c r="AR1247" s="360" t="s">
        <v>2749</v>
      </c>
      <c r="AT1247" s="360" t="s">
        <v>2429</v>
      </c>
      <c r="AU1247" s="360" t="s">
        <v>2336</v>
      </c>
      <c r="AY1247" s="353" t="s">
        <v>2428</v>
      </c>
      <c r="BE1247" s="418">
        <f>IF($U$1247="základní",$N$1247,0)</f>
        <v>0</v>
      </c>
      <c r="BF1247" s="418">
        <f>IF($U$1247="snížená",$N$1247,0)</f>
        <v>0</v>
      </c>
      <c r="BG1247" s="418">
        <f>IF($U$1247="zákl. přenesená",$N$1247,0)</f>
        <v>0</v>
      </c>
      <c r="BH1247" s="418">
        <f>IF($U$1247="sníž. přenesená",$N$1247,0)</f>
        <v>0</v>
      </c>
      <c r="BI1247" s="418">
        <f>IF($U$1247="nulová",$N$1247,0)</f>
        <v>0</v>
      </c>
      <c r="BJ1247" s="360" t="s">
        <v>2426</v>
      </c>
      <c r="BK1247" s="418">
        <f>ROUND($L$1247*$K$1247,2)</f>
        <v>0</v>
      </c>
      <c r="BL1247" s="360" t="s">
        <v>2749</v>
      </c>
      <c r="BM1247" s="360" t="s">
        <v>751</v>
      </c>
    </row>
    <row r="1248" spans="2:47" s="353" customFormat="1" ht="16.5" customHeight="1">
      <c r="B1248" s="354"/>
      <c r="F1248" s="912" t="s">
        <v>752</v>
      </c>
      <c r="G1248" s="873"/>
      <c r="H1248" s="873"/>
      <c r="I1248" s="873"/>
      <c r="J1248" s="873"/>
      <c r="K1248" s="873"/>
      <c r="L1248" s="873"/>
      <c r="M1248" s="873"/>
      <c r="N1248" s="873"/>
      <c r="O1248" s="873"/>
      <c r="P1248" s="873"/>
      <c r="Q1248" s="873"/>
      <c r="R1248" s="873"/>
      <c r="S1248" s="354"/>
      <c r="T1248" s="419"/>
      <c r="AA1248" s="420"/>
      <c r="AT1248" s="353" t="s">
        <v>2437</v>
      </c>
      <c r="AU1248" s="353" t="s">
        <v>2336</v>
      </c>
    </row>
    <row r="1249" spans="2:51" s="353" customFormat="1" ht="15.75" customHeight="1">
      <c r="B1249" s="421"/>
      <c r="F1249" s="899" t="s">
        <v>753</v>
      </c>
      <c r="G1249" s="900"/>
      <c r="H1249" s="900"/>
      <c r="I1249" s="900"/>
      <c r="K1249" s="424">
        <v>128</v>
      </c>
      <c r="S1249" s="421"/>
      <c r="T1249" s="425"/>
      <c r="AA1249" s="426"/>
      <c r="AT1249" s="422" t="s">
        <v>2439</v>
      </c>
      <c r="AU1249" s="422" t="s">
        <v>2336</v>
      </c>
      <c r="AV1249" s="422" t="s">
        <v>2336</v>
      </c>
      <c r="AW1249" s="422" t="s">
        <v>2427</v>
      </c>
      <c r="AX1249" s="422" t="s">
        <v>2426</v>
      </c>
      <c r="AY1249" s="422" t="s">
        <v>2428</v>
      </c>
    </row>
    <row r="1250" spans="2:65" s="353" customFormat="1" ht="27" customHeight="1">
      <c r="B1250" s="354"/>
      <c r="C1250" s="409" t="s">
        <v>754</v>
      </c>
      <c r="D1250" s="409" t="s">
        <v>2429</v>
      </c>
      <c r="E1250" s="410" t="s">
        <v>1913</v>
      </c>
      <c r="F1250" s="907" t="s">
        <v>1914</v>
      </c>
      <c r="G1250" s="908"/>
      <c r="H1250" s="908"/>
      <c r="I1250" s="908"/>
      <c r="J1250" s="412" t="s">
        <v>2722</v>
      </c>
      <c r="K1250" s="413">
        <v>1.332</v>
      </c>
      <c r="L1250" s="909">
        <v>0</v>
      </c>
      <c r="M1250" s="908"/>
      <c r="N1250" s="909">
        <f>ROUND($L$1250*$K$1250,2)</f>
        <v>0</v>
      </c>
      <c r="O1250" s="908"/>
      <c r="P1250" s="908"/>
      <c r="Q1250" s="908"/>
      <c r="R1250" s="411" t="s">
        <v>2433</v>
      </c>
      <c r="S1250" s="354"/>
      <c r="T1250" s="414"/>
      <c r="U1250" s="415" t="s">
        <v>2358</v>
      </c>
      <c r="X1250" s="416">
        <v>0</v>
      </c>
      <c r="Y1250" s="416">
        <f>$X$1250*$K$1250</f>
        <v>0</v>
      </c>
      <c r="Z1250" s="416">
        <v>0</v>
      </c>
      <c r="AA1250" s="417">
        <f>$Z$1250*$K$1250</f>
        <v>0</v>
      </c>
      <c r="AR1250" s="360" t="s">
        <v>2749</v>
      </c>
      <c r="AT1250" s="360" t="s">
        <v>2429</v>
      </c>
      <c r="AU1250" s="360" t="s">
        <v>2336</v>
      </c>
      <c r="AY1250" s="353" t="s">
        <v>2428</v>
      </c>
      <c r="BE1250" s="418">
        <f>IF($U$1250="základní",$N$1250,0)</f>
        <v>0</v>
      </c>
      <c r="BF1250" s="418">
        <f>IF($U$1250="snížená",$N$1250,0)</f>
        <v>0</v>
      </c>
      <c r="BG1250" s="418">
        <f>IF($U$1250="zákl. přenesená",$N$1250,0)</f>
        <v>0</v>
      </c>
      <c r="BH1250" s="418">
        <f>IF($U$1250="sníž. přenesená",$N$1250,0)</f>
        <v>0</v>
      </c>
      <c r="BI1250" s="418">
        <f>IF($U$1250="nulová",$N$1250,0)</f>
        <v>0</v>
      </c>
      <c r="BJ1250" s="360" t="s">
        <v>2426</v>
      </c>
      <c r="BK1250" s="418">
        <f>ROUND($L$1250*$K$1250,2)</f>
        <v>0</v>
      </c>
      <c r="BL1250" s="360" t="s">
        <v>2749</v>
      </c>
      <c r="BM1250" s="360" t="s">
        <v>755</v>
      </c>
    </row>
    <row r="1251" spans="2:47" s="353" customFormat="1" ht="27" customHeight="1">
      <c r="B1251" s="354"/>
      <c r="F1251" s="912" t="s">
        <v>1916</v>
      </c>
      <c r="G1251" s="873"/>
      <c r="H1251" s="873"/>
      <c r="I1251" s="873"/>
      <c r="J1251" s="873"/>
      <c r="K1251" s="873"/>
      <c r="L1251" s="873"/>
      <c r="M1251" s="873"/>
      <c r="N1251" s="873"/>
      <c r="O1251" s="873"/>
      <c r="P1251" s="873"/>
      <c r="Q1251" s="873"/>
      <c r="R1251" s="873"/>
      <c r="S1251" s="354"/>
      <c r="T1251" s="419"/>
      <c r="AA1251" s="420"/>
      <c r="AT1251" s="353" t="s">
        <v>2437</v>
      </c>
      <c r="AU1251" s="353" t="s">
        <v>2336</v>
      </c>
    </row>
    <row r="1252" spans="2:63" s="401" customFormat="1" ht="30.75" customHeight="1">
      <c r="B1252" s="400"/>
      <c r="D1252" s="408" t="s">
        <v>2394</v>
      </c>
      <c r="N1252" s="911">
        <f>$BK$1252</f>
        <v>0</v>
      </c>
      <c r="O1252" s="904"/>
      <c r="P1252" s="904"/>
      <c r="Q1252" s="904"/>
      <c r="S1252" s="400"/>
      <c r="T1252" s="404"/>
      <c r="W1252" s="405">
        <f>$W$1253</f>
        <v>0</v>
      </c>
      <c r="Y1252" s="405">
        <f>$Y$1253</f>
        <v>0</v>
      </c>
      <c r="AA1252" s="406">
        <f>$AA$1253</f>
        <v>0</v>
      </c>
      <c r="AR1252" s="403" t="s">
        <v>2336</v>
      </c>
      <c r="AT1252" s="403" t="s">
        <v>2425</v>
      </c>
      <c r="AU1252" s="403" t="s">
        <v>2426</v>
      </c>
      <c r="AY1252" s="403" t="s">
        <v>2428</v>
      </c>
      <c r="BK1252" s="407">
        <f>$BK$1253</f>
        <v>0</v>
      </c>
    </row>
    <row r="1253" spans="2:65" s="353" customFormat="1" ht="15.75" customHeight="1">
      <c r="B1253" s="354"/>
      <c r="C1253" s="409" t="s">
        <v>756</v>
      </c>
      <c r="D1253" s="409" t="s">
        <v>2429</v>
      </c>
      <c r="E1253" s="410" t="s">
        <v>757</v>
      </c>
      <c r="F1253" s="907" t="s">
        <v>758</v>
      </c>
      <c r="G1253" s="908"/>
      <c r="H1253" s="908"/>
      <c r="I1253" s="908"/>
      <c r="J1253" s="412" t="s">
        <v>2040</v>
      </c>
      <c r="K1253" s="413">
        <v>1</v>
      </c>
      <c r="L1253" s="909">
        <v>0</v>
      </c>
      <c r="M1253" s="908"/>
      <c r="N1253" s="909">
        <f>ROUND($L$1253*$K$1253,2)</f>
        <v>0</v>
      </c>
      <c r="O1253" s="908"/>
      <c r="P1253" s="908"/>
      <c r="Q1253" s="908"/>
      <c r="R1253" s="411"/>
      <c r="S1253" s="354"/>
      <c r="T1253" s="414"/>
      <c r="U1253" s="415" t="s">
        <v>2358</v>
      </c>
      <c r="X1253" s="416">
        <v>0</v>
      </c>
      <c r="Y1253" s="416">
        <f>$X$1253*$K$1253</f>
        <v>0</v>
      </c>
      <c r="Z1253" s="416">
        <v>0</v>
      </c>
      <c r="AA1253" s="417">
        <f>$Z$1253*$K$1253</f>
        <v>0</v>
      </c>
      <c r="AR1253" s="360" t="s">
        <v>2749</v>
      </c>
      <c r="AT1253" s="360" t="s">
        <v>2429</v>
      </c>
      <c r="AU1253" s="360" t="s">
        <v>2336</v>
      </c>
      <c r="AY1253" s="353" t="s">
        <v>2428</v>
      </c>
      <c r="BE1253" s="418">
        <f>IF($U$1253="základní",$N$1253,0)</f>
        <v>0</v>
      </c>
      <c r="BF1253" s="418">
        <f>IF($U$1253="snížená",$N$1253,0)</f>
        <v>0</v>
      </c>
      <c r="BG1253" s="418">
        <f>IF($U$1253="zákl. přenesená",$N$1253,0)</f>
        <v>0</v>
      </c>
      <c r="BH1253" s="418">
        <f>IF($U$1253="sníž. přenesená",$N$1253,0)</f>
        <v>0</v>
      </c>
      <c r="BI1253" s="418">
        <f>IF($U$1253="nulová",$N$1253,0)</f>
        <v>0</v>
      </c>
      <c r="BJ1253" s="360" t="s">
        <v>2426</v>
      </c>
      <c r="BK1253" s="418">
        <f>ROUND($L$1253*$K$1253,2)</f>
        <v>0</v>
      </c>
      <c r="BL1253" s="360" t="s">
        <v>2749</v>
      </c>
      <c r="BM1253" s="360" t="s">
        <v>759</v>
      </c>
    </row>
    <row r="1254" spans="2:63" s="401" customFormat="1" ht="30.75" customHeight="1">
      <c r="B1254" s="400"/>
      <c r="D1254" s="408" t="s">
        <v>2395</v>
      </c>
      <c r="N1254" s="911">
        <f>$BK$1254</f>
        <v>0</v>
      </c>
      <c r="O1254" s="904"/>
      <c r="P1254" s="904"/>
      <c r="Q1254" s="904"/>
      <c r="S1254" s="400"/>
      <c r="T1254" s="404"/>
      <c r="W1254" s="405">
        <f>$W$1255</f>
        <v>0</v>
      </c>
      <c r="Y1254" s="405">
        <f>$Y$1255</f>
        <v>0</v>
      </c>
      <c r="AA1254" s="406">
        <f>$AA$1255</f>
        <v>0</v>
      </c>
      <c r="AR1254" s="403" t="s">
        <v>2336</v>
      </c>
      <c r="AT1254" s="403" t="s">
        <v>2425</v>
      </c>
      <c r="AU1254" s="403" t="s">
        <v>2426</v>
      </c>
      <c r="AY1254" s="403" t="s">
        <v>2428</v>
      </c>
      <c r="BK1254" s="407">
        <f>$BK$1255</f>
        <v>0</v>
      </c>
    </row>
    <row r="1255" spans="2:65" s="353" customFormat="1" ht="15.75" customHeight="1">
      <c r="B1255" s="354"/>
      <c r="C1255" s="412" t="s">
        <v>760</v>
      </c>
      <c r="D1255" s="412" t="s">
        <v>2429</v>
      </c>
      <c r="E1255" s="410" t="s">
        <v>761</v>
      </c>
      <c r="F1255" s="907" t="s">
        <v>762</v>
      </c>
      <c r="G1255" s="908"/>
      <c r="H1255" s="908"/>
      <c r="I1255" s="908"/>
      <c r="J1255" s="412" t="s">
        <v>2040</v>
      </c>
      <c r="K1255" s="413">
        <v>1</v>
      </c>
      <c r="L1255" s="909">
        <v>0</v>
      </c>
      <c r="M1255" s="908"/>
      <c r="N1255" s="909">
        <f>ROUND($L$1255*$K$1255,2)</f>
        <v>0</v>
      </c>
      <c r="O1255" s="908"/>
      <c r="P1255" s="908"/>
      <c r="Q1255" s="908"/>
      <c r="R1255" s="411"/>
      <c r="S1255" s="354"/>
      <c r="T1255" s="414"/>
      <c r="U1255" s="415" t="s">
        <v>2358</v>
      </c>
      <c r="X1255" s="416">
        <v>0</v>
      </c>
      <c r="Y1255" s="416">
        <f>$X$1255*$K$1255</f>
        <v>0</v>
      </c>
      <c r="Z1255" s="416">
        <v>0</v>
      </c>
      <c r="AA1255" s="417">
        <f>$Z$1255*$K$1255</f>
        <v>0</v>
      </c>
      <c r="AR1255" s="360" t="s">
        <v>2749</v>
      </c>
      <c r="AT1255" s="360" t="s">
        <v>2429</v>
      </c>
      <c r="AU1255" s="360" t="s">
        <v>2336</v>
      </c>
      <c r="AY1255" s="360" t="s">
        <v>2428</v>
      </c>
      <c r="BE1255" s="418">
        <f>IF($U$1255="základní",$N$1255,0)</f>
        <v>0</v>
      </c>
      <c r="BF1255" s="418">
        <f>IF($U$1255="snížená",$N$1255,0)</f>
        <v>0</v>
      </c>
      <c r="BG1255" s="418">
        <f>IF($U$1255="zákl. přenesená",$N$1255,0)</f>
        <v>0</v>
      </c>
      <c r="BH1255" s="418">
        <f>IF($U$1255="sníž. přenesená",$N$1255,0)</f>
        <v>0</v>
      </c>
      <c r="BI1255" s="418">
        <f>IF($U$1255="nulová",$N$1255,0)</f>
        <v>0</v>
      </c>
      <c r="BJ1255" s="360" t="s">
        <v>2426</v>
      </c>
      <c r="BK1255" s="418">
        <f>ROUND($L$1255*$K$1255,2)</f>
        <v>0</v>
      </c>
      <c r="BL1255" s="360" t="s">
        <v>2749</v>
      </c>
      <c r="BM1255" s="360" t="s">
        <v>763</v>
      </c>
    </row>
    <row r="1256" spans="2:63" s="401" customFormat="1" ht="30.75" customHeight="1">
      <c r="B1256" s="400"/>
      <c r="D1256" s="408" t="s">
        <v>2396</v>
      </c>
      <c r="N1256" s="911">
        <f>$BK$1256</f>
        <v>0</v>
      </c>
      <c r="O1256" s="904"/>
      <c r="P1256" s="904"/>
      <c r="Q1256" s="904"/>
      <c r="S1256" s="400"/>
      <c r="T1256" s="404"/>
      <c r="W1256" s="405">
        <f>$W$1257</f>
        <v>0</v>
      </c>
      <c r="Y1256" s="405">
        <f>$Y$1257</f>
        <v>0.00685</v>
      </c>
      <c r="AA1256" s="406">
        <f>$AA$1257</f>
        <v>0</v>
      </c>
      <c r="AR1256" s="403" t="s">
        <v>2336</v>
      </c>
      <c r="AT1256" s="403" t="s">
        <v>2425</v>
      </c>
      <c r="AU1256" s="403" t="s">
        <v>2426</v>
      </c>
      <c r="AY1256" s="403" t="s">
        <v>2428</v>
      </c>
      <c r="BK1256" s="407">
        <f>$BK$1257</f>
        <v>0</v>
      </c>
    </row>
    <row r="1257" spans="2:65" s="353" customFormat="1" ht="15.75" customHeight="1">
      <c r="B1257" s="354"/>
      <c r="C1257" s="412" t="s">
        <v>764</v>
      </c>
      <c r="D1257" s="412" t="s">
        <v>2429</v>
      </c>
      <c r="E1257" s="410" t="s">
        <v>765</v>
      </c>
      <c r="F1257" s="907" t="s">
        <v>766</v>
      </c>
      <c r="G1257" s="908"/>
      <c r="H1257" s="908"/>
      <c r="I1257" s="908"/>
      <c r="J1257" s="412" t="s">
        <v>2040</v>
      </c>
      <c r="K1257" s="413">
        <v>1</v>
      </c>
      <c r="L1257" s="909">
        <v>0</v>
      </c>
      <c r="M1257" s="908"/>
      <c r="N1257" s="909">
        <f>ROUND($L$1257*$K$1257,2)</f>
        <v>0</v>
      </c>
      <c r="O1257" s="908"/>
      <c r="P1257" s="908"/>
      <c r="Q1257" s="908"/>
      <c r="R1257" s="411"/>
      <c r="S1257" s="354"/>
      <c r="T1257" s="414"/>
      <c r="U1257" s="415" t="s">
        <v>2358</v>
      </c>
      <c r="X1257" s="416">
        <v>0.00685</v>
      </c>
      <c r="Y1257" s="416">
        <f>$X$1257*$K$1257</f>
        <v>0.00685</v>
      </c>
      <c r="Z1257" s="416">
        <v>0</v>
      </c>
      <c r="AA1257" s="417">
        <f>$Z$1257*$K$1257</f>
        <v>0</v>
      </c>
      <c r="AR1257" s="360" t="s">
        <v>2749</v>
      </c>
      <c r="AT1257" s="360" t="s">
        <v>2429</v>
      </c>
      <c r="AU1257" s="360" t="s">
        <v>2336</v>
      </c>
      <c r="AY1257" s="360" t="s">
        <v>2428</v>
      </c>
      <c r="BE1257" s="418">
        <f>IF($U$1257="základní",$N$1257,0)</f>
        <v>0</v>
      </c>
      <c r="BF1257" s="418">
        <f>IF($U$1257="snížená",$N$1257,0)</f>
        <v>0</v>
      </c>
      <c r="BG1257" s="418">
        <f>IF($U$1257="zákl. přenesená",$N$1257,0)</f>
        <v>0</v>
      </c>
      <c r="BH1257" s="418">
        <f>IF($U$1257="sníž. přenesená",$N$1257,0)</f>
        <v>0</v>
      </c>
      <c r="BI1257" s="418">
        <f>IF($U$1257="nulová",$N$1257,0)</f>
        <v>0</v>
      </c>
      <c r="BJ1257" s="360" t="s">
        <v>2426</v>
      </c>
      <c r="BK1257" s="418">
        <f>ROUND($L$1257*$K$1257,2)</f>
        <v>0</v>
      </c>
      <c r="BL1257" s="360" t="s">
        <v>2749</v>
      </c>
      <c r="BM1257" s="360" t="s">
        <v>768</v>
      </c>
    </row>
    <row r="1258" spans="2:63" s="401" customFormat="1" ht="30.75" customHeight="1">
      <c r="B1258" s="400"/>
      <c r="D1258" s="408" t="s">
        <v>2397</v>
      </c>
      <c r="N1258" s="911">
        <f>$BK$1258</f>
        <v>0</v>
      </c>
      <c r="O1258" s="904"/>
      <c r="P1258" s="904"/>
      <c r="Q1258" s="904"/>
      <c r="S1258" s="400"/>
      <c r="T1258" s="404"/>
      <c r="W1258" s="405">
        <f>SUM($W$1259:$W$1260)</f>
        <v>0</v>
      </c>
      <c r="Y1258" s="405">
        <f>SUM($Y$1259:$Y$1260)</f>
        <v>0</v>
      </c>
      <c r="AA1258" s="406">
        <f>SUM($AA$1259:$AA$1260)</f>
        <v>0</v>
      </c>
      <c r="AR1258" s="403" t="s">
        <v>2336</v>
      </c>
      <c r="AT1258" s="403" t="s">
        <v>2425</v>
      </c>
      <c r="AU1258" s="403" t="s">
        <v>2426</v>
      </c>
      <c r="AY1258" s="403" t="s">
        <v>2428</v>
      </c>
      <c r="BK1258" s="407">
        <f>SUM($BK$1259:$BK$1260)</f>
        <v>0</v>
      </c>
    </row>
    <row r="1259" spans="2:65" s="353" customFormat="1" ht="15.75" customHeight="1">
      <c r="B1259" s="354"/>
      <c r="C1259" s="412" t="s">
        <v>769</v>
      </c>
      <c r="D1259" s="412" t="s">
        <v>2429</v>
      </c>
      <c r="E1259" s="410" t="s">
        <v>770</v>
      </c>
      <c r="F1259" s="907" t="s">
        <v>771</v>
      </c>
      <c r="G1259" s="908"/>
      <c r="H1259" s="908"/>
      <c r="I1259" s="908"/>
      <c r="J1259" s="412" t="s">
        <v>2040</v>
      </c>
      <c r="K1259" s="413">
        <v>1</v>
      </c>
      <c r="L1259" s="909">
        <v>0</v>
      </c>
      <c r="M1259" s="908"/>
      <c r="N1259" s="909">
        <f>ROUND($L$1259*$K$1259,2)</f>
        <v>0</v>
      </c>
      <c r="O1259" s="908"/>
      <c r="P1259" s="908"/>
      <c r="Q1259" s="908"/>
      <c r="R1259" s="411"/>
      <c r="S1259" s="354"/>
      <c r="T1259" s="414"/>
      <c r="U1259" s="415" t="s">
        <v>2358</v>
      </c>
      <c r="X1259" s="416">
        <v>0</v>
      </c>
      <c r="Y1259" s="416">
        <f>$X$1259*$K$1259</f>
        <v>0</v>
      </c>
      <c r="Z1259" s="416">
        <v>0</v>
      </c>
      <c r="AA1259" s="417">
        <f>$Z$1259*$K$1259</f>
        <v>0</v>
      </c>
      <c r="AR1259" s="360" t="s">
        <v>2749</v>
      </c>
      <c r="AT1259" s="360" t="s">
        <v>2429</v>
      </c>
      <c r="AU1259" s="360" t="s">
        <v>2336</v>
      </c>
      <c r="AY1259" s="360" t="s">
        <v>2428</v>
      </c>
      <c r="BE1259" s="418">
        <f>IF($U$1259="základní",$N$1259,0)</f>
        <v>0</v>
      </c>
      <c r="BF1259" s="418">
        <f>IF($U$1259="snížená",$N$1259,0)</f>
        <v>0</v>
      </c>
      <c r="BG1259" s="418">
        <f>IF($U$1259="zákl. přenesená",$N$1259,0)</f>
        <v>0</v>
      </c>
      <c r="BH1259" s="418">
        <f>IF($U$1259="sníž. přenesená",$N$1259,0)</f>
        <v>0</v>
      </c>
      <c r="BI1259" s="418">
        <f>IF($U$1259="nulová",$N$1259,0)</f>
        <v>0</v>
      </c>
      <c r="BJ1259" s="360" t="s">
        <v>2426</v>
      </c>
      <c r="BK1259" s="418">
        <f>ROUND($L$1259*$K$1259,2)</f>
        <v>0</v>
      </c>
      <c r="BL1259" s="360" t="s">
        <v>2749</v>
      </c>
      <c r="BM1259" s="360" t="s">
        <v>772</v>
      </c>
    </row>
    <row r="1260" spans="2:65" s="353" customFormat="1" ht="15.75" customHeight="1">
      <c r="B1260" s="354"/>
      <c r="C1260" s="826" t="s">
        <v>773</v>
      </c>
      <c r="D1260" s="826" t="s">
        <v>2429</v>
      </c>
      <c r="E1260" s="825" t="s">
        <v>774</v>
      </c>
      <c r="F1260" s="920" t="s">
        <v>3977</v>
      </c>
      <c r="G1260" s="918"/>
      <c r="H1260" s="918"/>
      <c r="I1260" s="918"/>
      <c r="J1260" s="826" t="s">
        <v>2040</v>
      </c>
      <c r="K1260" s="827">
        <v>1</v>
      </c>
      <c r="L1260" s="917">
        <v>0</v>
      </c>
      <c r="M1260" s="918"/>
      <c r="N1260" s="917">
        <f>ROUND($L$1260*$K$1260,2)</f>
        <v>0</v>
      </c>
      <c r="O1260" s="918"/>
      <c r="P1260" s="918"/>
      <c r="Q1260" s="918"/>
      <c r="R1260" s="828"/>
      <c r="S1260" s="354"/>
      <c r="T1260" s="414"/>
      <c r="U1260" s="415" t="s">
        <v>2358</v>
      </c>
      <c r="X1260" s="416">
        <v>0</v>
      </c>
      <c r="Y1260" s="416">
        <f>$X$1260*$K$1260</f>
        <v>0</v>
      </c>
      <c r="Z1260" s="416">
        <v>0</v>
      </c>
      <c r="AA1260" s="417">
        <f>$Z$1260*$K$1260</f>
        <v>0</v>
      </c>
      <c r="AR1260" s="360" t="s">
        <v>2749</v>
      </c>
      <c r="AT1260" s="360" t="s">
        <v>2429</v>
      </c>
      <c r="AU1260" s="360" t="s">
        <v>2336</v>
      </c>
      <c r="AY1260" s="360" t="s">
        <v>2428</v>
      </c>
      <c r="BE1260" s="418">
        <f>IF($U$1260="základní",$N$1260,0)</f>
        <v>0</v>
      </c>
      <c r="BF1260" s="418">
        <f>IF($U$1260="snížená",$N$1260,0)</f>
        <v>0</v>
      </c>
      <c r="BG1260" s="418">
        <f>IF($U$1260="zákl. přenesená",$N$1260,0)</f>
        <v>0</v>
      </c>
      <c r="BH1260" s="418">
        <f>IF($U$1260="sníž. přenesená",$N$1260,0)</f>
        <v>0</v>
      </c>
      <c r="BI1260" s="418">
        <f>IF($U$1260="nulová",$N$1260,0)</f>
        <v>0</v>
      </c>
      <c r="BJ1260" s="360" t="s">
        <v>2426</v>
      </c>
      <c r="BK1260" s="418">
        <f>ROUND($L$1260*$K$1260,2)</f>
        <v>0</v>
      </c>
      <c r="BL1260" s="360" t="s">
        <v>2749</v>
      </c>
      <c r="BM1260" s="360" t="s">
        <v>775</v>
      </c>
    </row>
    <row r="1261" spans="2:63" s="401" customFormat="1" ht="30.75" customHeight="1">
      <c r="B1261" s="400"/>
      <c r="D1261" s="408" t="s">
        <v>2398</v>
      </c>
      <c r="N1261" s="911">
        <f>$BK$1261</f>
        <v>0</v>
      </c>
      <c r="O1261" s="904"/>
      <c r="P1261" s="904"/>
      <c r="Q1261" s="904"/>
      <c r="S1261" s="400"/>
      <c r="T1261" s="404"/>
      <c r="W1261" s="405">
        <f>SUM($W$1262:$W$1265)</f>
        <v>0</v>
      </c>
      <c r="Y1261" s="405">
        <f>SUM($Y$1262:$Y$1265)</f>
        <v>0</v>
      </c>
      <c r="AA1261" s="406">
        <f>SUM($AA$1262:$AA$1265)</f>
        <v>0.028</v>
      </c>
      <c r="AR1261" s="403" t="s">
        <v>2336</v>
      </c>
      <c r="AT1261" s="403" t="s">
        <v>2425</v>
      </c>
      <c r="AU1261" s="403" t="s">
        <v>2426</v>
      </c>
      <c r="AY1261" s="403" t="s">
        <v>2428</v>
      </c>
      <c r="BK1261" s="407">
        <f>SUM($BK$1262:$BK$1265)</f>
        <v>0</v>
      </c>
    </row>
    <row r="1262" spans="2:65" s="353" customFormat="1" ht="15.75" customHeight="1">
      <c r="B1262" s="354"/>
      <c r="C1262" s="412" t="s">
        <v>776</v>
      </c>
      <c r="D1262" s="412" t="s">
        <v>2429</v>
      </c>
      <c r="E1262" s="410" t="s">
        <v>777</v>
      </c>
      <c r="F1262" s="907" t="s">
        <v>2481</v>
      </c>
      <c r="G1262" s="908"/>
      <c r="H1262" s="908"/>
      <c r="I1262" s="908"/>
      <c r="J1262" s="412" t="s">
        <v>2040</v>
      </c>
      <c r="K1262" s="413">
        <v>1</v>
      </c>
      <c r="L1262" s="909">
        <v>0</v>
      </c>
      <c r="M1262" s="908"/>
      <c r="N1262" s="909">
        <f>ROUND($L$1262*$K$1262,2)</f>
        <v>0</v>
      </c>
      <c r="O1262" s="908"/>
      <c r="P1262" s="908"/>
      <c r="Q1262" s="908"/>
      <c r="R1262" s="411"/>
      <c r="S1262" s="354"/>
      <c r="T1262" s="414"/>
      <c r="U1262" s="415" t="s">
        <v>2358</v>
      </c>
      <c r="X1262" s="416">
        <v>0</v>
      </c>
      <c r="Y1262" s="416">
        <f>$X$1262*$K$1262</f>
        <v>0</v>
      </c>
      <c r="Z1262" s="416">
        <v>0</v>
      </c>
      <c r="AA1262" s="417">
        <f>$Z$1262*$K$1262</f>
        <v>0</v>
      </c>
      <c r="AR1262" s="360" t="s">
        <v>2749</v>
      </c>
      <c r="AT1262" s="360" t="s">
        <v>2429</v>
      </c>
      <c r="AU1262" s="360" t="s">
        <v>2336</v>
      </c>
      <c r="AY1262" s="360" t="s">
        <v>2428</v>
      </c>
      <c r="BE1262" s="418">
        <f>IF($U$1262="základní",$N$1262,0)</f>
        <v>0</v>
      </c>
      <c r="BF1262" s="418">
        <f>IF($U$1262="snížená",$N$1262,0)</f>
        <v>0</v>
      </c>
      <c r="BG1262" s="418">
        <f>IF($U$1262="zákl. přenesená",$N$1262,0)</f>
        <v>0</v>
      </c>
      <c r="BH1262" s="418">
        <f>IF($U$1262="sníž. přenesená",$N$1262,0)</f>
        <v>0</v>
      </c>
      <c r="BI1262" s="418">
        <f>IF($U$1262="nulová",$N$1262,0)</f>
        <v>0</v>
      </c>
      <c r="BJ1262" s="360" t="s">
        <v>2426</v>
      </c>
      <c r="BK1262" s="418">
        <f>ROUND($L$1262*$K$1262,2)</f>
        <v>0</v>
      </c>
      <c r="BL1262" s="360" t="s">
        <v>2749</v>
      </c>
      <c r="BM1262" s="360" t="s">
        <v>2482</v>
      </c>
    </row>
    <row r="1263" spans="2:65" s="353" customFormat="1" ht="15.75" customHeight="1">
      <c r="B1263" s="354"/>
      <c r="C1263" s="412" t="s">
        <v>2483</v>
      </c>
      <c r="D1263" s="412" t="s">
        <v>2429</v>
      </c>
      <c r="E1263" s="410" t="s">
        <v>2484</v>
      </c>
      <c r="F1263" s="907" t="s">
        <v>1369</v>
      </c>
      <c r="G1263" s="908"/>
      <c r="H1263" s="908"/>
      <c r="I1263" s="908"/>
      <c r="J1263" s="412" t="s">
        <v>2040</v>
      </c>
      <c r="K1263" s="413">
        <v>1</v>
      </c>
      <c r="L1263" s="909">
        <v>0</v>
      </c>
      <c r="M1263" s="908"/>
      <c r="N1263" s="909">
        <f>ROUND($L$1263*$K$1263,2)</f>
        <v>0</v>
      </c>
      <c r="O1263" s="908"/>
      <c r="P1263" s="908"/>
      <c r="Q1263" s="908"/>
      <c r="R1263" s="411"/>
      <c r="S1263" s="354"/>
      <c r="T1263" s="414"/>
      <c r="U1263" s="415" t="s">
        <v>2358</v>
      </c>
      <c r="X1263" s="416">
        <v>0</v>
      </c>
      <c r="Y1263" s="416">
        <f>$X$1263*$K$1263</f>
        <v>0</v>
      </c>
      <c r="Z1263" s="416">
        <v>0.028</v>
      </c>
      <c r="AA1263" s="417">
        <f>$Z$1263*$K$1263</f>
        <v>0.028</v>
      </c>
      <c r="AR1263" s="360" t="s">
        <v>2749</v>
      </c>
      <c r="AT1263" s="360" t="s">
        <v>2429</v>
      </c>
      <c r="AU1263" s="360" t="s">
        <v>2336</v>
      </c>
      <c r="AY1263" s="360" t="s">
        <v>2428</v>
      </c>
      <c r="BE1263" s="418">
        <f>IF($U$1263="základní",$N$1263,0)</f>
        <v>0</v>
      </c>
      <c r="BF1263" s="418">
        <f>IF($U$1263="snížená",$N$1263,0)</f>
        <v>0</v>
      </c>
      <c r="BG1263" s="418">
        <f>IF($U$1263="zákl. přenesená",$N$1263,0)</f>
        <v>0</v>
      </c>
      <c r="BH1263" s="418">
        <f>IF($U$1263="sníž. přenesená",$N$1263,0)</f>
        <v>0</v>
      </c>
      <c r="BI1263" s="418">
        <f>IF($U$1263="nulová",$N$1263,0)</f>
        <v>0</v>
      </c>
      <c r="BJ1263" s="360" t="s">
        <v>2426</v>
      </c>
      <c r="BK1263" s="418">
        <f>ROUND($L$1263*$K$1263,2)</f>
        <v>0</v>
      </c>
      <c r="BL1263" s="360" t="s">
        <v>2749</v>
      </c>
      <c r="BM1263" s="360" t="s">
        <v>2485</v>
      </c>
    </row>
    <row r="1264" spans="2:51" s="353" customFormat="1" ht="54" customHeight="1">
      <c r="B1264" s="427"/>
      <c r="E1264" s="428"/>
      <c r="F1264" s="905" t="s">
        <v>1367</v>
      </c>
      <c r="G1264" s="906"/>
      <c r="H1264" s="906"/>
      <c r="I1264" s="906"/>
      <c r="K1264" s="428"/>
      <c r="S1264" s="427"/>
      <c r="T1264" s="430"/>
      <c r="AA1264" s="431"/>
      <c r="AT1264" s="428" t="s">
        <v>2439</v>
      </c>
      <c r="AU1264" s="428" t="s">
        <v>2336</v>
      </c>
      <c r="AV1264" s="428" t="s">
        <v>2426</v>
      </c>
      <c r="AW1264" s="428" t="s">
        <v>2371</v>
      </c>
      <c r="AX1264" s="428" t="s">
        <v>2427</v>
      </c>
      <c r="AY1264" s="428" t="s">
        <v>2428</v>
      </c>
    </row>
    <row r="1265" spans="2:51" s="353" customFormat="1" ht="15.75" customHeight="1">
      <c r="B1265" s="421"/>
      <c r="E1265" s="422"/>
      <c r="F1265" s="899" t="s">
        <v>2486</v>
      </c>
      <c r="G1265" s="900"/>
      <c r="H1265" s="900"/>
      <c r="I1265" s="900"/>
      <c r="K1265" s="424"/>
      <c r="S1265" s="421"/>
      <c r="T1265" s="425"/>
      <c r="AA1265" s="426"/>
      <c r="AT1265" s="422" t="s">
        <v>2439</v>
      </c>
      <c r="AU1265" s="422" t="s">
        <v>2336</v>
      </c>
      <c r="AV1265" s="422" t="s">
        <v>2336</v>
      </c>
      <c r="AW1265" s="422" t="s">
        <v>2371</v>
      </c>
      <c r="AX1265" s="422" t="s">
        <v>2426</v>
      </c>
      <c r="AY1265" s="422" t="s">
        <v>2428</v>
      </c>
    </row>
    <row r="1266" spans="2:51" s="353" customFormat="1" ht="83.25" customHeight="1">
      <c r="B1266" s="421"/>
      <c r="E1266" s="422"/>
      <c r="F1266" s="905" t="s">
        <v>1368</v>
      </c>
      <c r="G1266" s="906"/>
      <c r="H1266" s="906"/>
      <c r="I1266" s="906"/>
      <c r="K1266" s="424"/>
      <c r="S1266" s="421"/>
      <c r="T1266" s="425"/>
      <c r="AA1266" s="426"/>
      <c r="AT1266" s="422"/>
      <c r="AU1266" s="422"/>
      <c r="AV1266" s="422"/>
      <c r="AW1266" s="422"/>
      <c r="AX1266" s="422"/>
      <c r="AY1266" s="422"/>
    </row>
    <row r="1267" spans="2:51" s="353" customFormat="1" ht="18.75" customHeight="1">
      <c r="B1267" s="421"/>
      <c r="E1267" s="422"/>
      <c r="F1267" s="899">
        <v>1</v>
      </c>
      <c r="G1267" s="900"/>
      <c r="H1267" s="900"/>
      <c r="I1267" s="900"/>
      <c r="K1267" s="424"/>
      <c r="S1267" s="421"/>
      <c r="T1267" s="425"/>
      <c r="AA1267" s="426"/>
      <c r="AT1267" s="422"/>
      <c r="AU1267" s="422"/>
      <c r="AV1267" s="422"/>
      <c r="AW1267" s="422"/>
      <c r="AX1267" s="422"/>
      <c r="AY1267" s="422"/>
    </row>
    <row r="1268" spans="2:63" s="401" customFormat="1" ht="24" customHeight="1">
      <c r="B1268" s="400"/>
      <c r="D1268" s="408" t="s">
        <v>2399</v>
      </c>
      <c r="N1268" s="911">
        <f>$BK$1268</f>
        <v>0</v>
      </c>
      <c r="O1268" s="904"/>
      <c r="P1268" s="904"/>
      <c r="Q1268" s="904"/>
      <c r="S1268" s="400"/>
      <c r="T1268" s="404"/>
      <c r="W1268" s="405">
        <f>SUM($W$1269:$W$1285)</f>
        <v>0</v>
      </c>
      <c r="Y1268" s="405">
        <f>SUM($Y$1269:$Y$1285)</f>
        <v>0.545432</v>
      </c>
      <c r="AA1268" s="406">
        <f>SUM($AA$1269:$AA$1285)</f>
        <v>0</v>
      </c>
      <c r="AR1268" s="403" t="s">
        <v>2336</v>
      </c>
      <c r="AT1268" s="403" t="s">
        <v>2425</v>
      </c>
      <c r="AU1268" s="403" t="s">
        <v>2426</v>
      </c>
      <c r="AY1268" s="403" t="s">
        <v>2428</v>
      </c>
      <c r="BK1268" s="407">
        <f>SUM($BK$1269:$BK$1285)</f>
        <v>0</v>
      </c>
    </row>
    <row r="1269" spans="2:65" s="353" customFormat="1" ht="27" customHeight="1">
      <c r="B1269" s="354"/>
      <c r="C1269" s="409" t="s">
        <v>2487</v>
      </c>
      <c r="D1269" s="409" t="s">
        <v>2429</v>
      </c>
      <c r="E1269" s="410" t="s">
        <v>2488</v>
      </c>
      <c r="F1269" s="919" t="s">
        <v>2489</v>
      </c>
      <c r="G1269" s="908"/>
      <c r="H1269" s="908"/>
      <c r="I1269" s="908"/>
      <c r="J1269" s="412" t="s">
        <v>3779</v>
      </c>
      <c r="K1269" s="413">
        <v>23.2</v>
      </c>
      <c r="L1269" s="909">
        <v>0</v>
      </c>
      <c r="M1269" s="908"/>
      <c r="N1269" s="909">
        <f>ROUND($L$1269*$K$1269,2)</f>
        <v>0</v>
      </c>
      <c r="O1269" s="908"/>
      <c r="P1269" s="908"/>
      <c r="Q1269" s="908"/>
      <c r="R1269" s="411" t="s">
        <v>2433</v>
      </c>
      <c r="S1269" s="354"/>
      <c r="T1269" s="414"/>
      <c r="U1269" s="415" t="s">
        <v>2358</v>
      </c>
      <c r="X1269" s="416">
        <v>0.0224</v>
      </c>
      <c r="Y1269" s="416">
        <f>$X$1269*$K$1269</f>
        <v>0.51968</v>
      </c>
      <c r="Z1269" s="416">
        <v>0</v>
      </c>
      <c r="AA1269" s="417">
        <f>$Z$1269*$K$1269</f>
        <v>0</v>
      </c>
      <c r="AR1269" s="360" t="s">
        <v>2749</v>
      </c>
      <c r="AT1269" s="360" t="s">
        <v>2429</v>
      </c>
      <c r="AU1269" s="360" t="s">
        <v>2336</v>
      </c>
      <c r="AY1269" s="353" t="s">
        <v>2428</v>
      </c>
      <c r="BE1269" s="418">
        <f>IF($U$1269="základní",$N$1269,0)</f>
        <v>0</v>
      </c>
      <c r="BF1269" s="418">
        <f>IF($U$1269="snížená",$N$1269,0)</f>
        <v>0</v>
      </c>
      <c r="BG1269" s="418">
        <f>IF($U$1269="zákl. přenesená",$N$1269,0)</f>
        <v>0</v>
      </c>
      <c r="BH1269" s="418">
        <f>IF($U$1269="sníž. přenesená",$N$1269,0)</f>
        <v>0</v>
      </c>
      <c r="BI1269" s="418">
        <f>IF($U$1269="nulová",$N$1269,0)</f>
        <v>0</v>
      </c>
      <c r="BJ1269" s="360" t="s">
        <v>2426</v>
      </c>
      <c r="BK1269" s="418">
        <f>ROUND($L$1269*$K$1269,2)</f>
        <v>0</v>
      </c>
      <c r="BL1269" s="360" t="s">
        <v>2749</v>
      </c>
      <c r="BM1269" s="360" t="s">
        <v>2490</v>
      </c>
    </row>
    <row r="1270" spans="2:47" s="353" customFormat="1" ht="27" customHeight="1">
      <c r="B1270" s="354"/>
      <c r="F1270" s="912" t="s">
        <v>2491</v>
      </c>
      <c r="G1270" s="873"/>
      <c r="H1270" s="873"/>
      <c r="I1270" s="873"/>
      <c r="J1270" s="873"/>
      <c r="K1270" s="873"/>
      <c r="L1270" s="873"/>
      <c r="M1270" s="873"/>
      <c r="N1270" s="873"/>
      <c r="O1270" s="873"/>
      <c r="P1270" s="873"/>
      <c r="Q1270" s="873"/>
      <c r="R1270" s="873"/>
      <c r="S1270" s="354"/>
      <c r="T1270" s="419"/>
      <c r="AA1270" s="420"/>
      <c r="AT1270" s="353" t="s">
        <v>2437</v>
      </c>
      <c r="AU1270" s="353" t="s">
        <v>2336</v>
      </c>
    </row>
    <row r="1271" spans="2:51" s="353" customFormat="1" ht="27" customHeight="1">
      <c r="B1271" s="421"/>
      <c r="E1271" s="422"/>
      <c r="F1271" s="899" t="s">
        <v>2492</v>
      </c>
      <c r="G1271" s="900"/>
      <c r="H1271" s="900"/>
      <c r="I1271" s="900"/>
      <c r="K1271" s="424">
        <v>23.2</v>
      </c>
      <c r="S1271" s="421"/>
      <c r="T1271" s="425"/>
      <c r="AA1271" s="426"/>
      <c r="AT1271" s="422" t="s">
        <v>2439</v>
      </c>
      <c r="AU1271" s="422" t="s">
        <v>2336</v>
      </c>
      <c r="AV1271" s="422" t="s">
        <v>2336</v>
      </c>
      <c r="AW1271" s="422" t="s">
        <v>2371</v>
      </c>
      <c r="AX1271" s="422" t="s">
        <v>2426</v>
      </c>
      <c r="AY1271" s="422" t="s">
        <v>2428</v>
      </c>
    </row>
    <row r="1272" spans="2:65" s="353" customFormat="1" ht="15.75" customHeight="1">
      <c r="B1272" s="354"/>
      <c r="C1272" s="409" t="s">
        <v>2493</v>
      </c>
      <c r="D1272" s="409" t="s">
        <v>2429</v>
      </c>
      <c r="E1272" s="410" t="s">
        <v>2494</v>
      </c>
      <c r="F1272" s="907" t="s">
        <v>2495</v>
      </c>
      <c r="G1272" s="908"/>
      <c r="H1272" s="908"/>
      <c r="I1272" s="908"/>
      <c r="J1272" s="412" t="s">
        <v>1974</v>
      </c>
      <c r="K1272" s="413">
        <v>11.6</v>
      </c>
      <c r="L1272" s="909">
        <v>0</v>
      </c>
      <c r="M1272" s="908"/>
      <c r="N1272" s="909">
        <f>ROUND($L$1272*$K$1272,2)</f>
        <v>0</v>
      </c>
      <c r="O1272" s="908"/>
      <c r="P1272" s="908"/>
      <c r="Q1272" s="908"/>
      <c r="R1272" s="411" t="s">
        <v>2433</v>
      </c>
      <c r="S1272" s="354"/>
      <c r="T1272" s="414"/>
      <c r="U1272" s="415" t="s">
        <v>2358</v>
      </c>
      <c r="X1272" s="416">
        <v>0</v>
      </c>
      <c r="Y1272" s="416">
        <f>$X$1272*$K$1272</f>
        <v>0</v>
      </c>
      <c r="Z1272" s="416">
        <v>0</v>
      </c>
      <c r="AA1272" s="417">
        <f>$Z$1272*$K$1272</f>
        <v>0</v>
      </c>
      <c r="AR1272" s="360" t="s">
        <v>2749</v>
      </c>
      <c r="AT1272" s="360" t="s">
        <v>2429</v>
      </c>
      <c r="AU1272" s="360" t="s">
        <v>2336</v>
      </c>
      <c r="AY1272" s="353" t="s">
        <v>2428</v>
      </c>
      <c r="BE1272" s="418">
        <f>IF($U$1272="základní",$N$1272,0)</f>
        <v>0</v>
      </c>
      <c r="BF1272" s="418">
        <f>IF($U$1272="snížená",$N$1272,0)</f>
        <v>0</v>
      </c>
      <c r="BG1272" s="418">
        <f>IF($U$1272="zákl. přenesená",$N$1272,0)</f>
        <v>0</v>
      </c>
      <c r="BH1272" s="418">
        <f>IF($U$1272="sníž. přenesená",$N$1272,0)</f>
        <v>0</v>
      </c>
      <c r="BI1272" s="418">
        <f>IF($U$1272="nulová",$N$1272,0)</f>
        <v>0</v>
      </c>
      <c r="BJ1272" s="360" t="s">
        <v>2426</v>
      </c>
      <c r="BK1272" s="418">
        <f>ROUND($L$1272*$K$1272,2)</f>
        <v>0</v>
      </c>
      <c r="BL1272" s="360" t="s">
        <v>2749</v>
      </c>
      <c r="BM1272" s="360" t="s">
        <v>2496</v>
      </c>
    </row>
    <row r="1273" spans="2:47" s="353" customFormat="1" ht="16.5" customHeight="1">
      <c r="B1273" s="354"/>
      <c r="F1273" s="912" t="s">
        <v>2497</v>
      </c>
      <c r="G1273" s="873"/>
      <c r="H1273" s="873"/>
      <c r="I1273" s="873"/>
      <c r="J1273" s="873"/>
      <c r="K1273" s="873"/>
      <c r="L1273" s="873"/>
      <c r="M1273" s="873"/>
      <c r="N1273" s="873"/>
      <c r="O1273" s="873"/>
      <c r="P1273" s="873"/>
      <c r="Q1273" s="873"/>
      <c r="R1273" s="873"/>
      <c r="S1273" s="354"/>
      <c r="T1273" s="419"/>
      <c r="AA1273" s="420"/>
      <c r="AT1273" s="353" t="s">
        <v>2437</v>
      </c>
      <c r="AU1273" s="353" t="s">
        <v>2336</v>
      </c>
    </row>
    <row r="1274" spans="2:51" s="353" customFormat="1" ht="15.75" customHeight="1">
      <c r="B1274" s="421"/>
      <c r="E1274" s="422"/>
      <c r="F1274" s="899" t="s">
        <v>2498</v>
      </c>
      <c r="G1274" s="900"/>
      <c r="H1274" s="900"/>
      <c r="I1274" s="900"/>
      <c r="K1274" s="424">
        <v>11.6</v>
      </c>
      <c r="S1274" s="421"/>
      <c r="T1274" s="425"/>
      <c r="AA1274" s="426"/>
      <c r="AT1274" s="422" t="s">
        <v>2439</v>
      </c>
      <c r="AU1274" s="422" t="s">
        <v>2336</v>
      </c>
      <c r="AV1274" s="422" t="s">
        <v>2336</v>
      </c>
      <c r="AW1274" s="422" t="s">
        <v>2371</v>
      </c>
      <c r="AX1274" s="422" t="s">
        <v>2426</v>
      </c>
      <c r="AY1274" s="422" t="s">
        <v>2428</v>
      </c>
    </row>
    <row r="1275" spans="2:65" s="353" customFormat="1" ht="15.75" customHeight="1">
      <c r="B1275" s="354"/>
      <c r="C1275" s="409" t="s">
        <v>2499</v>
      </c>
      <c r="D1275" s="409" t="s">
        <v>2429</v>
      </c>
      <c r="E1275" s="410" t="s">
        <v>2500</v>
      </c>
      <c r="F1275" s="907" t="s">
        <v>2501</v>
      </c>
      <c r="G1275" s="908"/>
      <c r="H1275" s="908"/>
      <c r="I1275" s="908"/>
      <c r="J1275" s="412" t="s">
        <v>1974</v>
      </c>
      <c r="K1275" s="413">
        <v>11.6</v>
      </c>
      <c r="L1275" s="909">
        <v>0</v>
      </c>
      <c r="M1275" s="908"/>
      <c r="N1275" s="909">
        <f>ROUND($L$1275*$K$1275,2)</f>
        <v>0</v>
      </c>
      <c r="O1275" s="908"/>
      <c r="P1275" s="908"/>
      <c r="Q1275" s="908"/>
      <c r="R1275" s="411" t="s">
        <v>2433</v>
      </c>
      <c r="S1275" s="354"/>
      <c r="T1275" s="414"/>
      <c r="U1275" s="415" t="s">
        <v>2358</v>
      </c>
      <c r="X1275" s="416">
        <v>0.00134</v>
      </c>
      <c r="Y1275" s="416">
        <f>$X$1275*$K$1275</f>
        <v>0.015544</v>
      </c>
      <c r="Z1275" s="416">
        <v>0</v>
      </c>
      <c r="AA1275" s="417">
        <f>$Z$1275*$K$1275</f>
        <v>0</v>
      </c>
      <c r="AR1275" s="360" t="s">
        <v>2749</v>
      </c>
      <c r="AT1275" s="360" t="s">
        <v>2429</v>
      </c>
      <c r="AU1275" s="360" t="s">
        <v>2336</v>
      </c>
      <c r="AY1275" s="353" t="s">
        <v>2428</v>
      </c>
      <c r="BE1275" s="418">
        <f>IF($U$1275="základní",$N$1275,0)</f>
        <v>0</v>
      </c>
      <c r="BF1275" s="418">
        <f>IF($U$1275="snížená",$N$1275,0)</f>
        <v>0</v>
      </c>
      <c r="BG1275" s="418">
        <f>IF($U$1275="zákl. přenesená",$N$1275,0)</f>
        <v>0</v>
      </c>
      <c r="BH1275" s="418">
        <f>IF($U$1275="sníž. přenesená",$N$1275,0)</f>
        <v>0</v>
      </c>
      <c r="BI1275" s="418">
        <f>IF($U$1275="nulová",$N$1275,0)</f>
        <v>0</v>
      </c>
      <c r="BJ1275" s="360" t="s">
        <v>2426</v>
      </c>
      <c r="BK1275" s="418">
        <f>ROUND($L$1275*$K$1275,2)</f>
        <v>0</v>
      </c>
      <c r="BL1275" s="360" t="s">
        <v>2749</v>
      </c>
      <c r="BM1275" s="360" t="s">
        <v>2502</v>
      </c>
    </row>
    <row r="1276" spans="2:47" s="353" customFormat="1" ht="16.5" customHeight="1">
      <c r="B1276" s="354"/>
      <c r="F1276" s="912" t="s">
        <v>2503</v>
      </c>
      <c r="G1276" s="873"/>
      <c r="H1276" s="873"/>
      <c r="I1276" s="873"/>
      <c r="J1276" s="873"/>
      <c r="K1276" s="873"/>
      <c r="L1276" s="873"/>
      <c r="M1276" s="873"/>
      <c r="N1276" s="873"/>
      <c r="O1276" s="873"/>
      <c r="P1276" s="873"/>
      <c r="Q1276" s="873"/>
      <c r="R1276" s="873"/>
      <c r="S1276" s="354"/>
      <c r="T1276" s="419"/>
      <c r="AA1276" s="420"/>
      <c r="AT1276" s="353" t="s">
        <v>2437</v>
      </c>
      <c r="AU1276" s="353" t="s">
        <v>2336</v>
      </c>
    </row>
    <row r="1277" spans="2:51" s="353" customFormat="1" ht="15.75" customHeight="1">
      <c r="B1277" s="421"/>
      <c r="E1277" s="422"/>
      <c r="F1277" s="899" t="s">
        <v>2498</v>
      </c>
      <c r="G1277" s="900"/>
      <c r="H1277" s="900"/>
      <c r="I1277" s="900"/>
      <c r="K1277" s="424">
        <v>11.6</v>
      </c>
      <c r="S1277" s="421"/>
      <c r="T1277" s="425"/>
      <c r="AA1277" s="426"/>
      <c r="AT1277" s="422" t="s">
        <v>2439</v>
      </c>
      <c r="AU1277" s="422" t="s">
        <v>2336</v>
      </c>
      <c r="AV1277" s="422" t="s">
        <v>2336</v>
      </c>
      <c r="AW1277" s="422" t="s">
        <v>2371</v>
      </c>
      <c r="AX1277" s="422" t="s">
        <v>2427</v>
      </c>
      <c r="AY1277" s="422" t="s">
        <v>2428</v>
      </c>
    </row>
    <row r="1278" spans="2:65" s="353" customFormat="1" ht="15.75" customHeight="1">
      <c r="B1278" s="354"/>
      <c r="C1278" s="409" t="s">
        <v>2504</v>
      </c>
      <c r="D1278" s="409" t="s">
        <v>2429</v>
      </c>
      <c r="E1278" s="410" t="s">
        <v>2505</v>
      </c>
      <c r="F1278" s="907" t="s">
        <v>2506</v>
      </c>
      <c r="G1278" s="908"/>
      <c r="H1278" s="908"/>
      <c r="I1278" s="908"/>
      <c r="J1278" s="412" t="s">
        <v>3779</v>
      </c>
      <c r="K1278" s="413">
        <v>46.4</v>
      </c>
      <c r="L1278" s="909">
        <v>0</v>
      </c>
      <c r="M1278" s="908"/>
      <c r="N1278" s="909">
        <f>ROUND($L$1278*$K$1278,2)</f>
        <v>0</v>
      </c>
      <c r="O1278" s="908"/>
      <c r="P1278" s="908"/>
      <c r="Q1278" s="908"/>
      <c r="R1278" s="411" t="s">
        <v>2433</v>
      </c>
      <c r="S1278" s="354"/>
      <c r="T1278" s="414"/>
      <c r="U1278" s="415" t="s">
        <v>2358</v>
      </c>
      <c r="X1278" s="416">
        <v>0.0002</v>
      </c>
      <c r="Y1278" s="416">
        <f>$X$1278*$K$1278</f>
        <v>0.00928</v>
      </c>
      <c r="Z1278" s="416">
        <v>0</v>
      </c>
      <c r="AA1278" s="417">
        <f>$Z$1278*$K$1278</f>
        <v>0</v>
      </c>
      <c r="AR1278" s="360" t="s">
        <v>2749</v>
      </c>
      <c r="AT1278" s="360" t="s">
        <v>2429</v>
      </c>
      <c r="AU1278" s="360" t="s">
        <v>2336</v>
      </c>
      <c r="AY1278" s="353" t="s">
        <v>2428</v>
      </c>
      <c r="BE1278" s="418">
        <f>IF($U$1278="základní",$N$1278,0)</f>
        <v>0</v>
      </c>
      <c r="BF1278" s="418">
        <f>IF($U$1278="snížená",$N$1278,0)</f>
        <v>0</v>
      </c>
      <c r="BG1278" s="418">
        <f>IF($U$1278="zákl. přenesená",$N$1278,0)</f>
        <v>0</v>
      </c>
      <c r="BH1278" s="418">
        <f>IF($U$1278="sníž. přenesená",$N$1278,0)</f>
        <v>0</v>
      </c>
      <c r="BI1278" s="418">
        <f>IF($U$1278="nulová",$N$1278,0)</f>
        <v>0</v>
      </c>
      <c r="BJ1278" s="360" t="s">
        <v>2426</v>
      </c>
      <c r="BK1278" s="418">
        <f>ROUND($L$1278*$K$1278,2)</f>
        <v>0</v>
      </c>
      <c r="BL1278" s="360" t="s">
        <v>2749</v>
      </c>
      <c r="BM1278" s="360" t="s">
        <v>2507</v>
      </c>
    </row>
    <row r="1279" spans="2:47" s="353" customFormat="1" ht="16.5" customHeight="1">
      <c r="B1279" s="354"/>
      <c r="F1279" s="912" t="s">
        <v>2508</v>
      </c>
      <c r="G1279" s="873"/>
      <c r="H1279" s="873"/>
      <c r="I1279" s="873"/>
      <c r="J1279" s="873"/>
      <c r="K1279" s="873"/>
      <c r="L1279" s="873"/>
      <c r="M1279" s="873"/>
      <c r="N1279" s="873"/>
      <c r="O1279" s="873"/>
      <c r="P1279" s="873"/>
      <c r="Q1279" s="873"/>
      <c r="R1279" s="873"/>
      <c r="S1279" s="354"/>
      <c r="T1279" s="419"/>
      <c r="AA1279" s="420"/>
      <c r="AT1279" s="353" t="s">
        <v>2437</v>
      </c>
      <c r="AU1279" s="353" t="s">
        <v>2336</v>
      </c>
    </row>
    <row r="1280" spans="2:51" s="353" customFormat="1" ht="15.75" customHeight="1">
      <c r="B1280" s="421"/>
      <c r="E1280" s="422"/>
      <c r="F1280" s="899" t="s">
        <v>2509</v>
      </c>
      <c r="G1280" s="900"/>
      <c r="H1280" s="900"/>
      <c r="I1280" s="900"/>
      <c r="K1280" s="424">
        <v>46.4</v>
      </c>
      <c r="S1280" s="421"/>
      <c r="T1280" s="425"/>
      <c r="AA1280" s="426"/>
      <c r="AT1280" s="422" t="s">
        <v>2439</v>
      </c>
      <c r="AU1280" s="422" t="s">
        <v>2336</v>
      </c>
      <c r="AV1280" s="422" t="s">
        <v>2336</v>
      </c>
      <c r="AW1280" s="422" t="s">
        <v>2371</v>
      </c>
      <c r="AX1280" s="422" t="s">
        <v>2427</v>
      </c>
      <c r="AY1280" s="422" t="s">
        <v>2428</v>
      </c>
    </row>
    <row r="1281" spans="2:65" s="353" customFormat="1" ht="27" customHeight="1">
      <c r="B1281" s="354"/>
      <c r="C1281" s="409" t="s">
        <v>2510</v>
      </c>
      <c r="D1281" s="409" t="s">
        <v>2429</v>
      </c>
      <c r="E1281" s="410" t="s">
        <v>2511</v>
      </c>
      <c r="F1281" s="907" t="s">
        <v>2512</v>
      </c>
      <c r="G1281" s="908"/>
      <c r="H1281" s="908"/>
      <c r="I1281" s="908"/>
      <c r="J1281" s="412" t="s">
        <v>1974</v>
      </c>
      <c r="K1281" s="413">
        <v>23.2</v>
      </c>
      <c r="L1281" s="909">
        <v>0</v>
      </c>
      <c r="M1281" s="908"/>
      <c r="N1281" s="909">
        <f>ROUND($L$1281*$K$1281,2)</f>
        <v>0</v>
      </c>
      <c r="O1281" s="908"/>
      <c r="P1281" s="908"/>
      <c r="Q1281" s="908"/>
      <c r="R1281" s="411" t="s">
        <v>2433</v>
      </c>
      <c r="S1281" s="354"/>
      <c r="T1281" s="414"/>
      <c r="U1281" s="415" t="s">
        <v>2358</v>
      </c>
      <c r="X1281" s="416">
        <v>4E-05</v>
      </c>
      <c r="Y1281" s="416">
        <f>$X$1281*$K$1281</f>
        <v>0.000928</v>
      </c>
      <c r="Z1281" s="416">
        <v>0</v>
      </c>
      <c r="AA1281" s="417">
        <f>$Z$1281*$K$1281</f>
        <v>0</v>
      </c>
      <c r="AR1281" s="360" t="s">
        <v>2749</v>
      </c>
      <c r="AT1281" s="360" t="s">
        <v>2429</v>
      </c>
      <c r="AU1281" s="360" t="s">
        <v>2336</v>
      </c>
      <c r="AY1281" s="353" t="s">
        <v>2428</v>
      </c>
      <c r="BE1281" s="418">
        <f>IF($U$1281="základní",$N$1281,0)</f>
        <v>0</v>
      </c>
      <c r="BF1281" s="418">
        <f>IF($U$1281="snížená",$N$1281,0)</f>
        <v>0</v>
      </c>
      <c r="BG1281" s="418">
        <f>IF($U$1281="zákl. přenesená",$N$1281,0)</f>
        <v>0</v>
      </c>
      <c r="BH1281" s="418">
        <f>IF($U$1281="sníž. přenesená",$N$1281,0)</f>
        <v>0</v>
      </c>
      <c r="BI1281" s="418">
        <f>IF($U$1281="nulová",$N$1281,0)</f>
        <v>0</v>
      </c>
      <c r="BJ1281" s="360" t="s">
        <v>2426</v>
      </c>
      <c r="BK1281" s="418">
        <f>ROUND($L$1281*$K$1281,2)</f>
        <v>0</v>
      </c>
      <c r="BL1281" s="360" t="s">
        <v>2749</v>
      </c>
      <c r="BM1281" s="360" t="s">
        <v>2513</v>
      </c>
    </row>
    <row r="1282" spans="2:47" s="353" customFormat="1" ht="27" customHeight="1">
      <c r="B1282" s="354"/>
      <c r="F1282" s="912" t="s">
        <v>2514</v>
      </c>
      <c r="G1282" s="873"/>
      <c r="H1282" s="873"/>
      <c r="I1282" s="873"/>
      <c r="J1282" s="873"/>
      <c r="K1282" s="873"/>
      <c r="L1282" s="873"/>
      <c r="M1282" s="873"/>
      <c r="N1282" s="873"/>
      <c r="O1282" s="873"/>
      <c r="P1282" s="873"/>
      <c r="Q1282" s="873"/>
      <c r="R1282" s="873"/>
      <c r="S1282" s="354"/>
      <c r="T1282" s="419"/>
      <c r="AA1282" s="420"/>
      <c r="AT1282" s="353" t="s">
        <v>2437</v>
      </c>
      <c r="AU1282" s="353" t="s">
        <v>2336</v>
      </c>
    </row>
    <row r="1283" spans="2:51" s="353" customFormat="1" ht="15.75" customHeight="1">
      <c r="B1283" s="421"/>
      <c r="E1283" s="422"/>
      <c r="F1283" s="899" t="s">
        <v>2515</v>
      </c>
      <c r="G1283" s="900"/>
      <c r="H1283" s="900"/>
      <c r="I1283" s="900"/>
      <c r="K1283" s="424">
        <v>23.2</v>
      </c>
      <c r="S1283" s="421"/>
      <c r="T1283" s="425"/>
      <c r="AA1283" s="426"/>
      <c r="AT1283" s="422" t="s">
        <v>2439</v>
      </c>
      <c r="AU1283" s="422" t="s">
        <v>2336</v>
      </c>
      <c r="AV1283" s="422" t="s">
        <v>2336</v>
      </c>
      <c r="AW1283" s="422" t="s">
        <v>2371</v>
      </c>
      <c r="AX1283" s="422" t="s">
        <v>2427</v>
      </c>
      <c r="AY1283" s="422" t="s">
        <v>2428</v>
      </c>
    </row>
    <row r="1284" spans="2:65" s="353" customFormat="1" ht="27" customHeight="1">
      <c r="B1284" s="354"/>
      <c r="C1284" s="409" t="s">
        <v>2516</v>
      </c>
      <c r="D1284" s="409" t="s">
        <v>2429</v>
      </c>
      <c r="E1284" s="410" t="s">
        <v>2517</v>
      </c>
      <c r="F1284" s="907" t="s">
        <v>2518</v>
      </c>
      <c r="G1284" s="908"/>
      <c r="H1284" s="908"/>
      <c r="I1284" s="908"/>
      <c r="J1284" s="412" t="s">
        <v>2722</v>
      </c>
      <c r="K1284" s="413">
        <v>0.545</v>
      </c>
      <c r="L1284" s="909">
        <v>0</v>
      </c>
      <c r="M1284" s="908"/>
      <c r="N1284" s="909">
        <f>ROUND($L$1284*$K$1284,2)</f>
        <v>0</v>
      </c>
      <c r="O1284" s="908"/>
      <c r="P1284" s="908"/>
      <c r="Q1284" s="908"/>
      <c r="R1284" s="411" t="s">
        <v>2433</v>
      </c>
      <c r="S1284" s="354"/>
      <c r="T1284" s="414"/>
      <c r="U1284" s="415" t="s">
        <v>2358</v>
      </c>
      <c r="X1284" s="416">
        <v>0</v>
      </c>
      <c r="Y1284" s="416">
        <f>$X$1284*$K$1284</f>
        <v>0</v>
      </c>
      <c r="Z1284" s="416">
        <v>0</v>
      </c>
      <c r="AA1284" s="417">
        <f>$Z$1284*$K$1284</f>
        <v>0</v>
      </c>
      <c r="AR1284" s="360" t="s">
        <v>2749</v>
      </c>
      <c r="AT1284" s="360" t="s">
        <v>2429</v>
      </c>
      <c r="AU1284" s="360" t="s">
        <v>2336</v>
      </c>
      <c r="AY1284" s="353" t="s">
        <v>2428</v>
      </c>
      <c r="BE1284" s="418">
        <f>IF($U$1284="základní",$N$1284,0)</f>
        <v>0</v>
      </c>
      <c r="BF1284" s="418">
        <f>IF($U$1284="snížená",$N$1284,0)</f>
        <v>0</v>
      </c>
      <c r="BG1284" s="418">
        <f>IF($U$1284="zákl. přenesená",$N$1284,0)</f>
        <v>0</v>
      </c>
      <c r="BH1284" s="418">
        <f>IF($U$1284="sníž. přenesená",$N$1284,0)</f>
        <v>0</v>
      </c>
      <c r="BI1284" s="418">
        <f>IF($U$1284="nulová",$N$1284,0)</f>
        <v>0</v>
      </c>
      <c r="BJ1284" s="360" t="s">
        <v>2426</v>
      </c>
      <c r="BK1284" s="418">
        <f>ROUND($L$1284*$K$1284,2)</f>
        <v>0</v>
      </c>
      <c r="BL1284" s="360" t="s">
        <v>2749</v>
      </c>
      <c r="BM1284" s="360" t="s">
        <v>2519</v>
      </c>
    </row>
    <row r="1285" spans="2:47" s="353" customFormat="1" ht="27" customHeight="1">
      <c r="B1285" s="354"/>
      <c r="F1285" s="912" t="s">
        <v>2520</v>
      </c>
      <c r="G1285" s="873"/>
      <c r="H1285" s="873"/>
      <c r="I1285" s="873"/>
      <c r="J1285" s="873"/>
      <c r="K1285" s="873"/>
      <c r="L1285" s="873"/>
      <c r="M1285" s="873"/>
      <c r="N1285" s="873"/>
      <c r="O1285" s="873"/>
      <c r="P1285" s="873"/>
      <c r="Q1285" s="873"/>
      <c r="R1285" s="873"/>
      <c r="S1285" s="354"/>
      <c r="T1285" s="419"/>
      <c r="AA1285" s="420"/>
      <c r="AT1285" s="353" t="s">
        <v>2437</v>
      </c>
      <c r="AU1285" s="353" t="s">
        <v>2336</v>
      </c>
    </row>
    <row r="1286" spans="2:63" s="401" customFormat="1" ht="30.75" customHeight="1">
      <c r="B1286" s="400"/>
      <c r="D1286" s="408" t="s">
        <v>2400</v>
      </c>
      <c r="N1286" s="911">
        <f>$BK$1286</f>
        <v>0</v>
      </c>
      <c r="O1286" s="904"/>
      <c r="P1286" s="904"/>
      <c r="Q1286" s="904"/>
      <c r="S1286" s="400"/>
      <c r="T1286" s="404"/>
      <c r="W1286" s="405">
        <f>SUM($W$1287:$W$1327)</f>
        <v>0</v>
      </c>
      <c r="Y1286" s="405">
        <f>SUM($Y$1287:$Y$1327)</f>
        <v>4.610896</v>
      </c>
      <c r="AA1286" s="406">
        <f>SUM($AA$1287:$AA$1327)</f>
        <v>4.63</v>
      </c>
      <c r="AR1286" s="403" t="s">
        <v>2336</v>
      </c>
      <c r="AT1286" s="403" t="s">
        <v>2425</v>
      </c>
      <c r="AU1286" s="403" t="s">
        <v>2426</v>
      </c>
      <c r="AY1286" s="403" t="s">
        <v>2428</v>
      </c>
      <c r="BK1286" s="407">
        <f>SUM($BK$1287:$BK$1327)</f>
        <v>0</v>
      </c>
    </row>
    <row r="1287" spans="2:65" s="353" customFormat="1" ht="27" customHeight="1">
      <c r="B1287" s="354"/>
      <c r="C1287" s="409" t="s">
        <v>2521</v>
      </c>
      <c r="D1287" s="409" t="s">
        <v>2429</v>
      </c>
      <c r="E1287" s="410" t="s">
        <v>2522</v>
      </c>
      <c r="F1287" s="907" t="s">
        <v>2523</v>
      </c>
      <c r="G1287" s="908"/>
      <c r="H1287" s="908"/>
      <c r="I1287" s="908"/>
      <c r="J1287" s="412" t="s">
        <v>2040</v>
      </c>
      <c r="K1287" s="413">
        <v>1</v>
      </c>
      <c r="L1287" s="909">
        <v>0</v>
      </c>
      <c r="M1287" s="908"/>
      <c r="N1287" s="909">
        <f>ROUND($L$1287*$K$1287,2)</f>
        <v>0</v>
      </c>
      <c r="O1287" s="908"/>
      <c r="P1287" s="908"/>
      <c r="Q1287" s="908"/>
      <c r="R1287" s="411"/>
      <c r="S1287" s="354"/>
      <c r="T1287" s="414"/>
      <c r="U1287" s="415" t="s">
        <v>2358</v>
      </c>
      <c r="X1287" s="416">
        <v>0</v>
      </c>
      <c r="Y1287" s="416">
        <f>$X$1287*$K$1287</f>
        <v>0</v>
      </c>
      <c r="Z1287" s="416">
        <v>4.63</v>
      </c>
      <c r="AA1287" s="417">
        <f>$Z$1287*$K$1287</f>
        <v>4.63</v>
      </c>
      <c r="AR1287" s="360" t="s">
        <v>2749</v>
      </c>
      <c r="AT1287" s="360" t="s">
        <v>2429</v>
      </c>
      <c r="AU1287" s="360" t="s">
        <v>2336</v>
      </c>
      <c r="AY1287" s="353" t="s">
        <v>2428</v>
      </c>
      <c r="BE1287" s="418">
        <f>IF($U$1287="základní",$N$1287,0)</f>
        <v>0</v>
      </c>
      <c r="BF1287" s="418">
        <f>IF($U$1287="snížená",$N$1287,0)</f>
        <v>0</v>
      </c>
      <c r="BG1287" s="418">
        <f>IF($U$1287="zákl. přenesená",$N$1287,0)</f>
        <v>0</v>
      </c>
      <c r="BH1287" s="418">
        <f>IF($U$1287="sníž. přenesená",$N$1287,0)</f>
        <v>0</v>
      </c>
      <c r="BI1287" s="418">
        <f>IF($U$1287="nulová",$N$1287,0)</f>
        <v>0</v>
      </c>
      <c r="BJ1287" s="360" t="s">
        <v>2426</v>
      </c>
      <c r="BK1287" s="418">
        <f>ROUND($L$1287*$K$1287,2)</f>
        <v>0</v>
      </c>
      <c r="BL1287" s="360" t="s">
        <v>2749</v>
      </c>
      <c r="BM1287" s="360" t="s">
        <v>2524</v>
      </c>
    </row>
    <row r="1288" spans="2:47" s="353" customFormat="1" ht="27" customHeight="1">
      <c r="B1288" s="354"/>
      <c r="F1288" s="912" t="s">
        <v>2525</v>
      </c>
      <c r="G1288" s="873"/>
      <c r="H1288" s="873"/>
      <c r="I1288" s="873"/>
      <c r="J1288" s="873"/>
      <c r="K1288" s="873"/>
      <c r="L1288" s="873"/>
      <c r="M1288" s="873"/>
      <c r="N1288" s="873"/>
      <c r="O1288" s="873"/>
      <c r="P1288" s="873"/>
      <c r="Q1288" s="873"/>
      <c r="R1288" s="873"/>
      <c r="S1288" s="354"/>
      <c r="T1288" s="419"/>
      <c r="AA1288" s="420"/>
      <c r="AT1288" s="353" t="s">
        <v>2437</v>
      </c>
      <c r="AU1288" s="353" t="s">
        <v>2336</v>
      </c>
    </row>
    <row r="1289" spans="2:65" s="353" customFormat="1" ht="27" customHeight="1">
      <c r="B1289" s="354"/>
      <c r="C1289" s="409" t="s">
        <v>2526</v>
      </c>
      <c r="D1289" s="409" t="s">
        <v>2429</v>
      </c>
      <c r="E1289" s="410" t="s">
        <v>2527</v>
      </c>
      <c r="F1289" s="907" t="s">
        <v>2528</v>
      </c>
      <c r="G1289" s="908"/>
      <c r="H1289" s="908"/>
      <c r="I1289" s="908"/>
      <c r="J1289" s="412" t="s">
        <v>2770</v>
      </c>
      <c r="K1289" s="413">
        <v>4</v>
      </c>
      <c r="L1289" s="909">
        <v>0</v>
      </c>
      <c r="M1289" s="908"/>
      <c r="N1289" s="909">
        <f>ROUND($L$1289*$K$1289,2)</f>
        <v>0</v>
      </c>
      <c r="O1289" s="908"/>
      <c r="P1289" s="908"/>
      <c r="Q1289" s="908"/>
      <c r="R1289" s="411" t="s">
        <v>2433</v>
      </c>
      <c r="S1289" s="354"/>
      <c r="T1289" s="414"/>
      <c r="U1289" s="415" t="s">
        <v>2358</v>
      </c>
      <c r="X1289" s="416">
        <v>0.00044</v>
      </c>
      <c r="Y1289" s="416">
        <f>$X$1289*$K$1289</f>
        <v>0.00176</v>
      </c>
      <c r="Z1289" s="416">
        <v>0</v>
      </c>
      <c r="AA1289" s="417">
        <f>$Z$1289*$K$1289</f>
        <v>0</v>
      </c>
      <c r="AR1289" s="360" t="s">
        <v>2749</v>
      </c>
      <c r="AT1289" s="360" t="s">
        <v>2429</v>
      </c>
      <c r="AU1289" s="360" t="s">
        <v>2336</v>
      </c>
      <c r="AY1289" s="353" t="s">
        <v>2428</v>
      </c>
      <c r="BE1289" s="418">
        <f>IF($U$1289="základní",$N$1289,0)</f>
        <v>0</v>
      </c>
      <c r="BF1289" s="418">
        <f>IF($U$1289="snížená",$N$1289,0)</f>
        <v>0</v>
      </c>
      <c r="BG1289" s="418">
        <f>IF($U$1289="zákl. přenesená",$N$1289,0)</f>
        <v>0</v>
      </c>
      <c r="BH1289" s="418">
        <f>IF($U$1289="sníž. přenesená",$N$1289,0)</f>
        <v>0</v>
      </c>
      <c r="BI1289" s="418">
        <f>IF($U$1289="nulová",$N$1289,0)</f>
        <v>0</v>
      </c>
      <c r="BJ1289" s="360" t="s">
        <v>2426</v>
      </c>
      <c r="BK1289" s="418">
        <f>ROUND($L$1289*$K$1289,2)</f>
        <v>0</v>
      </c>
      <c r="BL1289" s="360" t="s">
        <v>2749</v>
      </c>
      <c r="BM1289" s="360" t="s">
        <v>2529</v>
      </c>
    </row>
    <row r="1290" spans="2:47" s="353" customFormat="1" ht="16.5" customHeight="1">
      <c r="B1290" s="354"/>
      <c r="F1290" s="912" t="s">
        <v>2530</v>
      </c>
      <c r="G1290" s="873"/>
      <c r="H1290" s="873"/>
      <c r="I1290" s="873"/>
      <c r="J1290" s="873"/>
      <c r="K1290" s="873"/>
      <c r="L1290" s="873"/>
      <c r="M1290" s="873"/>
      <c r="N1290" s="873"/>
      <c r="O1290" s="873"/>
      <c r="P1290" s="873"/>
      <c r="Q1290" s="873"/>
      <c r="R1290" s="873"/>
      <c r="S1290" s="354"/>
      <c r="T1290" s="419"/>
      <c r="AA1290" s="420"/>
      <c r="AT1290" s="353" t="s">
        <v>2437</v>
      </c>
      <c r="AU1290" s="353" t="s">
        <v>2336</v>
      </c>
    </row>
    <row r="1291" spans="2:65" s="353" customFormat="1" ht="27" customHeight="1">
      <c r="B1291" s="354"/>
      <c r="C1291" s="437" t="s">
        <v>2531</v>
      </c>
      <c r="D1291" s="437" t="s">
        <v>2462</v>
      </c>
      <c r="E1291" s="438" t="s">
        <v>2532</v>
      </c>
      <c r="F1291" s="915" t="s">
        <v>2533</v>
      </c>
      <c r="G1291" s="914"/>
      <c r="H1291" s="914"/>
      <c r="I1291" s="914"/>
      <c r="J1291" s="439" t="s">
        <v>2722</v>
      </c>
      <c r="K1291" s="440">
        <v>0.022</v>
      </c>
      <c r="L1291" s="913">
        <v>0</v>
      </c>
      <c r="M1291" s="914"/>
      <c r="N1291" s="913">
        <f>ROUND($L$1291*$K$1291,2)</f>
        <v>0</v>
      </c>
      <c r="O1291" s="908"/>
      <c r="P1291" s="908"/>
      <c r="Q1291" s="908"/>
      <c r="R1291" s="411" t="s">
        <v>2433</v>
      </c>
      <c r="S1291" s="354"/>
      <c r="T1291" s="414"/>
      <c r="U1291" s="415" t="s">
        <v>2358</v>
      </c>
      <c r="X1291" s="416">
        <v>1</v>
      </c>
      <c r="Y1291" s="416">
        <f>$X$1291*$K$1291</f>
        <v>0.022</v>
      </c>
      <c r="Z1291" s="416">
        <v>0</v>
      </c>
      <c r="AA1291" s="417">
        <f>$Z$1291*$K$1291</f>
        <v>0</v>
      </c>
      <c r="AR1291" s="360" t="s">
        <v>2843</v>
      </c>
      <c r="AT1291" s="360" t="s">
        <v>2462</v>
      </c>
      <c r="AU1291" s="360" t="s">
        <v>2336</v>
      </c>
      <c r="AY1291" s="353" t="s">
        <v>2428</v>
      </c>
      <c r="BE1291" s="418">
        <f>IF($U$1291="základní",$N$1291,0)</f>
        <v>0</v>
      </c>
      <c r="BF1291" s="418">
        <f>IF($U$1291="snížená",$N$1291,0)</f>
        <v>0</v>
      </c>
      <c r="BG1291" s="418">
        <f>IF($U$1291="zákl. přenesená",$N$1291,0)</f>
        <v>0</v>
      </c>
      <c r="BH1291" s="418">
        <f>IF($U$1291="sníž. přenesená",$N$1291,0)</f>
        <v>0</v>
      </c>
      <c r="BI1291" s="418">
        <f>IF($U$1291="nulová",$N$1291,0)</f>
        <v>0</v>
      </c>
      <c r="BJ1291" s="360" t="s">
        <v>2426</v>
      </c>
      <c r="BK1291" s="418">
        <f>ROUND($L$1291*$K$1291,2)</f>
        <v>0</v>
      </c>
      <c r="BL1291" s="360" t="s">
        <v>2749</v>
      </c>
      <c r="BM1291" s="360" t="s">
        <v>2534</v>
      </c>
    </row>
    <row r="1292" spans="2:47" s="353" customFormat="1" ht="17.25" customHeight="1">
      <c r="B1292" s="354"/>
      <c r="F1292" s="916" t="s">
        <v>2535</v>
      </c>
      <c r="G1292" s="873"/>
      <c r="H1292" s="873"/>
      <c r="I1292" s="873"/>
      <c r="J1292" s="873"/>
      <c r="K1292" s="873"/>
      <c r="L1292" s="873"/>
      <c r="M1292" s="873"/>
      <c r="N1292" s="873"/>
      <c r="O1292" s="873"/>
      <c r="P1292" s="873"/>
      <c r="Q1292" s="873"/>
      <c r="R1292" s="873"/>
      <c r="S1292" s="354"/>
      <c r="T1292" s="419"/>
      <c r="AA1292" s="420"/>
      <c r="AT1292" s="353" t="s">
        <v>2841</v>
      </c>
      <c r="AU1292" s="353" t="s">
        <v>2336</v>
      </c>
    </row>
    <row r="1293" spans="2:51" s="353" customFormat="1" ht="15.75" customHeight="1">
      <c r="B1293" s="421"/>
      <c r="E1293" s="422"/>
      <c r="F1293" s="899" t="s">
        <v>2536</v>
      </c>
      <c r="G1293" s="900"/>
      <c r="H1293" s="900"/>
      <c r="I1293" s="900"/>
      <c r="K1293" s="424">
        <v>0.007</v>
      </c>
      <c r="S1293" s="421"/>
      <c r="T1293" s="425"/>
      <c r="AA1293" s="426"/>
      <c r="AT1293" s="422" t="s">
        <v>2439</v>
      </c>
      <c r="AU1293" s="422" t="s">
        <v>2336</v>
      </c>
      <c r="AV1293" s="422" t="s">
        <v>2336</v>
      </c>
      <c r="AW1293" s="422" t="s">
        <v>2371</v>
      </c>
      <c r="AX1293" s="422" t="s">
        <v>2427</v>
      </c>
      <c r="AY1293" s="422" t="s">
        <v>2428</v>
      </c>
    </row>
    <row r="1294" spans="2:51" s="353" customFormat="1" ht="15.75" customHeight="1">
      <c r="B1294" s="421"/>
      <c r="E1294" s="422"/>
      <c r="F1294" s="899" t="s">
        <v>2537</v>
      </c>
      <c r="G1294" s="900"/>
      <c r="H1294" s="900"/>
      <c r="I1294" s="900"/>
      <c r="K1294" s="424">
        <v>0.015</v>
      </c>
      <c r="S1294" s="421"/>
      <c r="T1294" s="425"/>
      <c r="AA1294" s="426"/>
      <c r="AT1294" s="422" t="s">
        <v>2439</v>
      </c>
      <c r="AU1294" s="422" t="s">
        <v>2336</v>
      </c>
      <c r="AV1294" s="422" t="s">
        <v>2336</v>
      </c>
      <c r="AW1294" s="422" t="s">
        <v>2371</v>
      </c>
      <c r="AX1294" s="422" t="s">
        <v>2427</v>
      </c>
      <c r="AY1294" s="422" t="s">
        <v>2428</v>
      </c>
    </row>
    <row r="1295" spans="2:51" s="353" customFormat="1" ht="15.75" customHeight="1">
      <c r="B1295" s="432"/>
      <c r="E1295" s="433"/>
      <c r="F1295" s="901" t="s">
        <v>2450</v>
      </c>
      <c r="G1295" s="902"/>
      <c r="H1295" s="902"/>
      <c r="I1295" s="902"/>
      <c r="K1295" s="434">
        <v>0.022</v>
      </c>
      <c r="S1295" s="432"/>
      <c r="T1295" s="435"/>
      <c r="AA1295" s="436"/>
      <c r="AT1295" s="433" t="s">
        <v>2439</v>
      </c>
      <c r="AU1295" s="433" t="s">
        <v>2336</v>
      </c>
      <c r="AV1295" s="433" t="s">
        <v>2434</v>
      </c>
      <c r="AW1295" s="433" t="s">
        <v>2371</v>
      </c>
      <c r="AX1295" s="433" t="s">
        <v>2426</v>
      </c>
      <c r="AY1295" s="433" t="s">
        <v>2428</v>
      </c>
    </row>
    <row r="1296" spans="2:65" s="353" customFormat="1" ht="27" customHeight="1">
      <c r="B1296" s="354"/>
      <c r="C1296" s="409" t="s">
        <v>2538</v>
      </c>
      <c r="D1296" s="409" t="s">
        <v>2429</v>
      </c>
      <c r="E1296" s="410" t="s">
        <v>2539</v>
      </c>
      <c r="F1296" s="919" t="s">
        <v>2540</v>
      </c>
      <c r="G1296" s="908"/>
      <c r="H1296" s="908"/>
      <c r="I1296" s="908"/>
      <c r="J1296" s="412" t="s">
        <v>2770</v>
      </c>
      <c r="K1296" s="413">
        <v>6</v>
      </c>
      <c r="L1296" s="909">
        <v>0</v>
      </c>
      <c r="M1296" s="908"/>
      <c r="N1296" s="909">
        <f>ROUND($L$1296*$K$1296,2)</f>
        <v>0</v>
      </c>
      <c r="O1296" s="908"/>
      <c r="P1296" s="908"/>
      <c r="Q1296" s="908"/>
      <c r="R1296" s="411" t="s">
        <v>2433</v>
      </c>
      <c r="S1296" s="354"/>
      <c r="T1296" s="414"/>
      <c r="U1296" s="415" t="s">
        <v>2358</v>
      </c>
      <c r="X1296" s="416">
        <v>0.0029</v>
      </c>
      <c r="Y1296" s="416">
        <f>$X$1296*$K$1296</f>
        <v>0.0174</v>
      </c>
      <c r="Z1296" s="416">
        <v>0</v>
      </c>
      <c r="AA1296" s="417">
        <f>$Z$1296*$K$1296</f>
        <v>0</v>
      </c>
      <c r="AR1296" s="360" t="s">
        <v>2749</v>
      </c>
      <c r="AT1296" s="360" t="s">
        <v>2429</v>
      </c>
      <c r="AU1296" s="360" t="s">
        <v>2336</v>
      </c>
      <c r="AY1296" s="353" t="s">
        <v>2428</v>
      </c>
      <c r="BE1296" s="418">
        <f>IF($U$1296="základní",$N$1296,0)</f>
        <v>0</v>
      </c>
      <c r="BF1296" s="418">
        <f>IF($U$1296="snížená",$N$1296,0)</f>
        <v>0</v>
      </c>
      <c r="BG1296" s="418">
        <f>IF($U$1296="zákl. přenesená",$N$1296,0)</f>
        <v>0</v>
      </c>
      <c r="BH1296" s="418">
        <f>IF($U$1296="sníž. přenesená",$N$1296,0)</f>
        <v>0</v>
      </c>
      <c r="BI1296" s="418">
        <f>IF($U$1296="nulová",$N$1296,0)</f>
        <v>0</v>
      </c>
      <c r="BJ1296" s="360" t="s">
        <v>2426</v>
      </c>
      <c r="BK1296" s="418">
        <f>ROUND($L$1296*$K$1296,2)</f>
        <v>0</v>
      </c>
      <c r="BL1296" s="360" t="s">
        <v>2749</v>
      </c>
      <c r="BM1296" s="360" t="s">
        <v>2541</v>
      </c>
    </row>
    <row r="1297" spans="2:47" s="353" customFormat="1" ht="16.5" customHeight="1">
      <c r="B1297" s="354"/>
      <c r="F1297" s="912" t="s">
        <v>2542</v>
      </c>
      <c r="G1297" s="873"/>
      <c r="H1297" s="873"/>
      <c r="I1297" s="873"/>
      <c r="J1297" s="873"/>
      <c r="K1297" s="873"/>
      <c r="L1297" s="873"/>
      <c r="M1297" s="873"/>
      <c r="N1297" s="873"/>
      <c r="O1297" s="873"/>
      <c r="P1297" s="873"/>
      <c r="Q1297" s="873"/>
      <c r="R1297" s="873"/>
      <c r="S1297" s="354"/>
      <c r="T1297" s="419"/>
      <c r="AA1297" s="420"/>
      <c r="AT1297" s="353" t="s">
        <v>2437</v>
      </c>
      <c r="AU1297" s="353" t="s">
        <v>2336</v>
      </c>
    </row>
    <row r="1298" spans="2:65" s="353" customFormat="1" ht="24.75" customHeight="1">
      <c r="B1298" s="354"/>
      <c r="C1298" s="409" t="s">
        <v>2543</v>
      </c>
      <c r="D1298" s="409" t="s">
        <v>2429</v>
      </c>
      <c r="E1298" s="410" t="s">
        <v>2544</v>
      </c>
      <c r="F1298" s="919" t="s">
        <v>2545</v>
      </c>
      <c r="G1298" s="908"/>
      <c r="H1298" s="908"/>
      <c r="I1298" s="908"/>
      <c r="J1298" s="412" t="s">
        <v>1974</v>
      </c>
      <c r="K1298" s="413">
        <v>33</v>
      </c>
      <c r="L1298" s="909">
        <v>0</v>
      </c>
      <c r="M1298" s="908"/>
      <c r="N1298" s="909">
        <f>ROUND($L$1298*$K$1298,2)</f>
        <v>0</v>
      </c>
      <c r="O1298" s="908"/>
      <c r="P1298" s="908"/>
      <c r="Q1298" s="908"/>
      <c r="R1298" s="411" t="s">
        <v>2433</v>
      </c>
      <c r="S1298" s="354"/>
      <c r="T1298" s="414"/>
      <c r="U1298" s="415" t="s">
        <v>2358</v>
      </c>
      <c r="X1298" s="416">
        <v>0.00141</v>
      </c>
      <c r="Y1298" s="416">
        <f>$X$1298*$K$1298</f>
        <v>0.04653</v>
      </c>
      <c r="Z1298" s="416">
        <v>0</v>
      </c>
      <c r="AA1298" s="417">
        <f>$Z$1298*$K$1298</f>
        <v>0</v>
      </c>
      <c r="AR1298" s="360" t="s">
        <v>2749</v>
      </c>
      <c r="AT1298" s="360" t="s">
        <v>2429</v>
      </c>
      <c r="AU1298" s="360" t="s">
        <v>2336</v>
      </c>
      <c r="AY1298" s="353" t="s">
        <v>2428</v>
      </c>
      <c r="BE1298" s="418">
        <f>IF($U$1298="základní",$N$1298,0)</f>
        <v>0</v>
      </c>
      <c r="BF1298" s="418">
        <f>IF($U$1298="snížená",$N$1298,0)</f>
        <v>0</v>
      </c>
      <c r="BG1298" s="418">
        <f>IF($U$1298="zákl. přenesená",$N$1298,0)</f>
        <v>0</v>
      </c>
      <c r="BH1298" s="418">
        <f>IF($U$1298="sníž. přenesená",$N$1298,0)</f>
        <v>0</v>
      </c>
      <c r="BI1298" s="418">
        <f>IF($U$1298="nulová",$N$1298,0)</f>
        <v>0</v>
      </c>
      <c r="BJ1298" s="360" t="s">
        <v>2426</v>
      </c>
      <c r="BK1298" s="418">
        <f>ROUND($L$1298*$K$1298,2)</f>
        <v>0</v>
      </c>
      <c r="BL1298" s="360" t="s">
        <v>2749</v>
      </c>
      <c r="BM1298" s="360" t="s">
        <v>2546</v>
      </c>
    </row>
    <row r="1299" spans="2:47" s="353" customFormat="1" ht="16.5" customHeight="1">
      <c r="B1299" s="354"/>
      <c r="F1299" s="912" t="s">
        <v>2547</v>
      </c>
      <c r="G1299" s="873"/>
      <c r="H1299" s="873"/>
      <c r="I1299" s="873"/>
      <c r="J1299" s="873"/>
      <c r="K1299" s="873"/>
      <c r="L1299" s="873"/>
      <c r="M1299" s="873"/>
      <c r="N1299" s="873"/>
      <c r="O1299" s="873"/>
      <c r="P1299" s="873"/>
      <c r="Q1299" s="873"/>
      <c r="R1299" s="873"/>
      <c r="S1299" s="354"/>
      <c r="T1299" s="419"/>
      <c r="AA1299" s="420"/>
      <c r="AT1299" s="353" t="s">
        <v>2437</v>
      </c>
      <c r="AU1299" s="353" t="s">
        <v>2336</v>
      </c>
    </row>
    <row r="1300" spans="2:51" s="353" customFormat="1" ht="15.75" customHeight="1">
      <c r="B1300" s="421"/>
      <c r="E1300" s="422"/>
      <c r="F1300" s="899" t="s">
        <v>2548</v>
      </c>
      <c r="G1300" s="900"/>
      <c r="H1300" s="900"/>
      <c r="I1300" s="900"/>
      <c r="K1300" s="424">
        <v>33</v>
      </c>
      <c r="S1300" s="421"/>
      <c r="T1300" s="425"/>
      <c r="AA1300" s="426"/>
      <c r="AT1300" s="422" t="s">
        <v>2439</v>
      </c>
      <c r="AU1300" s="422" t="s">
        <v>2336</v>
      </c>
      <c r="AV1300" s="422" t="s">
        <v>2336</v>
      </c>
      <c r="AW1300" s="422" t="s">
        <v>2371</v>
      </c>
      <c r="AX1300" s="422" t="s">
        <v>2426</v>
      </c>
      <c r="AY1300" s="422" t="s">
        <v>2428</v>
      </c>
    </row>
    <row r="1301" spans="2:65" s="353" customFormat="1" ht="27" customHeight="1">
      <c r="B1301" s="354"/>
      <c r="C1301" s="409" t="s">
        <v>2549</v>
      </c>
      <c r="D1301" s="409" t="s">
        <v>2429</v>
      </c>
      <c r="E1301" s="410" t="s">
        <v>2550</v>
      </c>
      <c r="F1301" s="907" t="s">
        <v>1370</v>
      </c>
      <c r="G1301" s="908"/>
      <c r="H1301" s="908"/>
      <c r="I1301" s="908"/>
      <c r="J1301" s="412" t="s">
        <v>1974</v>
      </c>
      <c r="K1301" s="413">
        <v>864</v>
      </c>
      <c r="L1301" s="909">
        <v>0</v>
      </c>
      <c r="M1301" s="908"/>
      <c r="N1301" s="909">
        <f>ROUND($L$1301*$K$1301,2)</f>
        <v>0</v>
      </c>
      <c r="O1301" s="908"/>
      <c r="P1301" s="908"/>
      <c r="Q1301" s="908"/>
      <c r="R1301" s="411" t="s">
        <v>2433</v>
      </c>
      <c r="S1301" s="354"/>
      <c r="T1301" s="414"/>
      <c r="U1301" s="415" t="s">
        <v>2358</v>
      </c>
      <c r="X1301" s="416">
        <v>0.00189</v>
      </c>
      <c r="Y1301" s="416">
        <f>$X$1301*$K$1301</f>
        <v>1.63296</v>
      </c>
      <c r="Z1301" s="416">
        <v>0</v>
      </c>
      <c r="AA1301" s="417">
        <f>$Z$1301*$K$1301</f>
        <v>0</v>
      </c>
      <c r="AR1301" s="360" t="s">
        <v>2749</v>
      </c>
      <c r="AT1301" s="360" t="s">
        <v>2429</v>
      </c>
      <c r="AU1301" s="360" t="s">
        <v>2336</v>
      </c>
      <c r="AY1301" s="353" t="s">
        <v>2428</v>
      </c>
      <c r="BE1301" s="418">
        <f>IF($U$1301="základní",$N$1301,0)</f>
        <v>0</v>
      </c>
      <c r="BF1301" s="418">
        <f>IF($U$1301="snížená",$N$1301,0)</f>
        <v>0</v>
      </c>
      <c r="BG1301" s="418">
        <f>IF($U$1301="zákl. přenesená",$N$1301,0)</f>
        <v>0</v>
      </c>
      <c r="BH1301" s="418">
        <f>IF($U$1301="sníž. přenesená",$N$1301,0)</f>
        <v>0</v>
      </c>
      <c r="BI1301" s="418">
        <f>IF($U$1301="nulová",$N$1301,0)</f>
        <v>0</v>
      </c>
      <c r="BJ1301" s="360" t="s">
        <v>2426</v>
      </c>
      <c r="BK1301" s="418">
        <f>ROUND($L$1301*$K$1301,2)</f>
        <v>0</v>
      </c>
      <c r="BL1301" s="360" t="s">
        <v>2749</v>
      </c>
      <c r="BM1301" s="360" t="s">
        <v>2551</v>
      </c>
    </row>
    <row r="1302" spans="2:47" s="353" customFormat="1" ht="16.5" customHeight="1">
      <c r="B1302" s="354"/>
      <c r="F1302" s="912" t="s">
        <v>2552</v>
      </c>
      <c r="G1302" s="873"/>
      <c r="H1302" s="873"/>
      <c r="I1302" s="873"/>
      <c r="J1302" s="873"/>
      <c r="K1302" s="873"/>
      <c r="L1302" s="873"/>
      <c r="M1302" s="873"/>
      <c r="N1302" s="873"/>
      <c r="O1302" s="873"/>
      <c r="P1302" s="873"/>
      <c r="Q1302" s="873"/>
      <c r="R1302" s="873"/>
      <c r="S1302" s="354"/>
      <c r="T1302" s="419"/>
      <c r="AA1302" s="420"/>
      <c r="AT1302" s="353" t="s">
        <v>2437</v>
      </c>
      <c r="AU1302" s="353" t="s">
        <v>2336</v>
      </c>
    </row>
    <row r="1303" spans="2:51" s="353" customFormat="1" ht="15.75" customHeight="1">
      <c r="B1303" s="421"/>
      <c r="E1303" s="422"/>
      <c r="F1303" s="899" t="s">
        <v>2553</v>
      </c>
      <c r="G1303" s="900"/>
      <c r="H1303" s="900"/>
      <c r="I1303" s="900"/>
      <c r="K1303" s="424">
        <v>864</v>
      </c>
      <c r="S1303" s="421"/>
      <c r="T1303" s="425"/>
      <c r="AA1303" s="426"/>
      <c r="AT1303" s="422" t="s">
        <v>2439</v>
      </c>
      <c r="AU1303" s="422" t="s">
        <v>2336</v>
      </c>
      <c r="AV1303" s="422" t="s">
        <v>2336</v>
      </c>
      <c r="AW1303" s="422" t="s">
        <v>2371</v>
      </c>
      <c r="AX1303" s="422" t="s">
        <v>2426</v>
      </c>
      <c r="AY1303" s="422" t="s">
        <v>2428</v>
      </c>
    </row>
    <row r="1304" spans="2:65" s="353" customFormat="1" ht="27" customHeight="1">
      <c r="B1304" s="354"/>
      <c r="C1304" s="409" t="s">
        <v>2554</v>
      </c>
      <c r="D1304" s="409" t="s">
        <v>2429</v>
      </c>
      <c r="E1304" s="410" t="s">
        <v>2555</v>
      </c>
      <c r="F1304" s="907" t="s">
        <v>1371</v>
      </c>
      <c r="G1304" s="908"/>
      <c r="H1304" s="908"/>
      <c r="I1304" s="908"/>
      <c r="J1304" s="412" t="s">
        <v>1974</v>
      </c>
      <c r="K1304" s="413">
        <v>99.6</v>
      </c>
      <c r="L1304" s="909">
        <v>0</v>
      </c>
      <c r="M1304" s="908"/>
      <c r="N1304" s="909">
        <f>ROUND($L$1304*$K$1304,2)</f>
        <v>0</v>
      </c>
      <c r="O1304" s="908"/>
      <c r="P1304" s="908"/>
      <c r="Q1304" s="908"/>
      <c r="R1304" s="411" t="s">
        <v>2433</v>
      </c>
      <c r="S1304" s="354"/>
      <c r="T1304" s="414"/>
      <c r="U1304" s="415" t="s">
        <v>2358</v>
      </c>
      <c r="X1304" s="416">
        <v>0.00229</v>
      </c>
      <c r="Y1304" s="416">
        <f>$X$1304*$K$1304</f>
        <v>0.22808399999999998</v>
      </c>
      <c r="Z1304" s="416">
        <v>0</v>
      </c>
      <c r="AA1304" s="417">
        <f>$Z$1304*$K$1304</f>
        <v>0</v>
      </c>
      <c r="AR1304" s="360" t="s">
        <v>2749</v>
      </c>
      <c r="AT1304" s="360" t="s">
        <v>2429</v>
      </c>
      <c r="AU1304" s="360" t="s">
        <v>2336</v>
      </c>
      <c r="AY1304" s="353" t="s">
        <v>2428</v>
      </c>
      <c r="BE1304" s="418">
        <f>IF($U$1304="základní",$N$1304,0)</f>
        <v>0</v>
      </c>
      <c r="BF1304" s="418">
        <f>IF($U$1304="snížená",$N$1304,0)</f>
        <v>0</v>
      </c>
      <c r="BG1304" s="418">
        <f>IF($U$1304="zákl. přenesená",$N$1304,0)</f>
        <v>0</v>
      </c>
      <c r="BH1304" s="418">
        <f>IF($U$1304="sníž. přenesená",$N$1304,0)</f>
        <v>0</v>
      </c>
      <c r="BI1304" s="418">
        <f>IF($U$1304="nulová",$N$1304,0)</f>
        <v>0</v>
      </c>
      <c r="BJ1304" s="360" t="s">
        <v>2426</v>
      </c>
      <c r="BK1304" s="418">
        <f>ROUND($L$1304*$K$1304,2)</f>
        <v>0</v>
      </c>
      <c r="BL1304" s="360" t="s">
        <v>2749</v>
      </c>
      <c r="BM1304" s="360" t="s">
        <v>2556</v>
      </c>
    </row>
    <row r="1305" spans="2:47" s="353" customFormat="1" ht="16.5" customHeight="1">
      <c r="B1305" s="354"/>
      <c r="F1305" s="912" t="s">
        <v>2557</v>
      </c>
      <c r="G1305" s="873"/>
      <c r="H1305" s="873"/>
      <c r="I1305" s="873"/>
      <c r="J1305" s="873"/>
      <c r="K1305" s="873"/>
      <c r="L1305" s="873"/>
      <c r="M1305" s="873"/>
      <c r="N1305" s="873"/>
      <c r="O1305" s="873"/>
      <c r="P1305" s="873"/>
      <c r="Q1305" s="873"/>
      <c r="R1305" s="873"/>
      <c r="S1305" s="354"/>
      <c r="T1305" s="419"/>
      <c r="AA1305" s="420"/>
      <c r="AT1305" s="353" t="s">
        <v>2437</v>
      </c>
      <c r="AU1305" s="353" t="s">
        <v>2336</v>
      </c>
    </row>
    <row r="1306" spans="2:51" s="353" customFormat="1" ht="39" customHeight="1">
      <c r="B1306" s="421"/>
      <c r="E1306" s="422"/>
      <c r="F1306" s="899" t="s">
        <v>2558</v>
      </c>
      <c r="G1306" s="900"/>
      <c r="H1306" s="900"/>
      <c r="I1306" s="900"/>
      <c r="K1306" s="424">
        <v>49.8</v>
      </c>
      <c r="S1306" s="421"/>
      <c r="T1306" s="425"/>
      <c r="AA1306" s="426"/>
      <c r="AT1306" s="422" t="s">
        <v>2439</v>
      </c>
      <c r="AU1306" s="422" t="s">
        <v>2336</v>
      </c>
      <c r="AV1306" s="422" t="s">
        <v>2336</v>
      </c>
      <c r="AW1306" s="422" t="s">
        <v>2371</v>
      </c>
      <c r="AX1306" s="422" t="s">
        <v>2427</v>
      </c>
      <c r="AY1306" s="422" t="s">
        <v>2428</v>
      </c>
    </row>
    <row r="1307" spans="2:51" s="353" customFormat="1" ht="15.75" customHeight="1">
      <c r="B1307" s="421"/>
      <c r="E1307" s="422"/>
      <c r="F1307" s="899" t="s">
        <v>2559</v>
      </c>
      <c r="G1307" s="900"/>
      <c r="H1307" s="900"/>
      <c r="I1307" s="900"/>
      <c r="K1307" s="424">
        <v>49.8</v>
      </c>
      <c r="S1307" s="421"/>
      <c r="T1307" s="425"/>
      <c r="AA1307" s="426"/>
      <c r="AT1307" s="422" t="s">
        <v>2439</v>
      </c>
      <c r="AU1307" s="422" t="s">
        <v>2336</v>
      </c>
      <c r="AV1307" s="422" t="s">
        <v>2336</v>
      </c>
      <c r="AW1307" s="422" t="s">
        <v>2371</v>
      </c>
      <c r="AX1307" s="422" t="s">
        <v>2427</v>
      </c>
      <c r="AY1307" s="422" t="s">
        <v>2428</v>
      </c>
    </row>
    <row r="1308" spans="2:51" s="353" customFormat="1" ht="15.75" customHeight="1">
      <c r="B1308" s="432"/>
      <c r="E1308" s="433"/>
      <c r="F1308" s="901" t="s">
        <v>2450</v>
      </c>
      <c r="G1308" s="902"/>
      <c r="H1308" s="902"/>
      <c r="I1308" s="902"/>
      <c r="K1308" s="434">
        <v>99.6</v>
      </c>
      <c r="S1308" s="432"/>
      <c r="T1308" s="435"/>
      <c r="AA1308" s="436"/>
      <c r="AT1308" s="433" t="s">
        <v>2439</v>
      </c>
      <c r="AU1308" s="433" t="s">
        <v>2336</v>
      </c>
      <c r="AV1308" s="433" t="s">
        <v>2434</v>
      </c>
      <c r="AW1308" s="433" t="s">
        <v>2371</v>
      </c>
      <c r="AX1308" s="433" t="s">
        <v>2426</v>
      </c>
      <c r="AY1308" s="433" t="s">
        <v>2428</v>
      </c>
    </row>
    <row r="1309" spans="2:65" s="353" customFormat="1" ht="15.75" customHeight="1">
      <c r="B1309" s="354"/>
      <c r="C1309" s="409" t="s">
        <v>2560</v>
      </c>
      <c r="D1309" s="409" t="s">
        <v>2429</v>
      </c>
      <c r="E1309" s="410" t="s">
        <v>2561</v>
      </c>
      <c r="F1309" s="907" t="s">
        <v>1372</v>
      </c>
      <c r="G1309" s="908"/>
      <c r="H1309" s="908"/>
      <c r="I1309" s="908"/>
      <c r="J1309" s="412" t="s">
        <v>1974</v>
      </c>
      <c r="K1309" s="413">
        <v>788</v>
      </c>
      <c r="L1309" s="909">
        <v>0</v>
      </c>
      <c r="M1309" s="908"/>
      <c r="N1309" s="909">
        <f>ROUND($L$1309*$K$1309,2)</f>
        <v>0</v>
      </c>
      <c r="O1309" s="908"/>
      <c r="P1309" s="908"/>
      <c r="Q1309" s="908"/>
      <c r="R1309" s="411" t="s">
        <v>2433</v>
      </c>
      <c r="S1309" s="354"/>
      <c r="T1309" s="414"/>
      <c r="U1309" s="415" t="s">
        <v>2358</v>
      </c>
      <c r="X1309" s="416">
        <v>0.00226</v>
      </c>
      <c r="Y1309" s="416">
        <f>$X$1309*$K$1309</f>
        <v>1.7808799999999998</v>
      </c>
      <c r="Z1309" s="416">
        <v>0</v>
      </c>
      <c r="AA1309" s="417">
        <f>$Z$1309*$K$1309</f>
        <v>0</v>
      </c>
      <c r="AR1309" s="360" t="s">
        <v>2749</v>
      </c>
      <c r="AT1309" s="360" t="s">
        <v>2429</v>
      </c>
      <c r="AU1309" s="360" t="s">
        <v>2336</v>
      </c>
      <c r="AY1309" s="353" t="s">
        <v>2428</v>
      </c>
      <c r="BE1309" s="418">
        <f>IF($U$1309="základní",$N$1309,0)</f>
        <v>0</v>
      </c>
      <c r="BF1309" s="418">
        <f>IF($U$1309="snížená",$N$1309,0)</f>
        <v>0</v>
      </c>
      <c r="BG1309" s="418">
        <f>IF($U$1309="zákl. přenesená",$N$1309,0)</f>
        <v>0</v>
      </c>
      <c r="BH1309" s="418">
        <f>IF($U$1309="sníž. přenesená",$N$1309,0)</f>
        <v>0</v>
      </c>
      <c r="BI1309" s="418">
        <f>IF($U$1309="nulová",$N$1309,0)</f>
        <v>0</v>
      </c>
      <c r="BJ1309" s="360" t="s">
        <v>2426</v>
      </c>
      <c r="BK1309" s="418">
        <f>ROUND($L$1309*$K$1309,2)</f>
        <v>0</v>
      </c>
      <c r="BL1309" s="360" t="s">
        <v>2749</v>
      </c>
      <c r="BM1309" s="360" t="s">
        <v>2562</v>
      </c>
    </row>
    <row r="1310" spans="2:47" s="353" customFormat="1" ht="16.5" customHeight="1">
      <c r="B1310" s="354"/>
      <c r="F1310" s="912" t="s">
        <v>2563</v>
      </c>
      <c r="G1310" s="873"/>
      <c r="H1310" s="873"/>
      <c r="I1310" s="873"/>
      <c r="J1310" s="873"/>
      <c r="K1310" s="873"/>
      <c r="L1310" s="873"/>
      <c r="M1310" s="873"/>
      <c r="N1310" s="873"/>
      <c r="O1310" s="873"/>
      <c r="P1310" s="873"/>
      <c r="Q1310" s="873"/>
      <c r="R1310" s="873"/>
      <c r="S1310" s="354"/>
      <c r="T1310" s="419"/>
      <c r="AA1310" s="420"/>
      <c r="AT1310" s="353" t="s">
        <v>2437</v>
      </c>
      <c r="AU1310" s="353" t="s">
        <v>2336</v>
      </c>
    </row>
    <row r="1311" spans="2:51" s="353" customFormat="1" ht="15.75" customHeight="1">
      <c r="B1311" s="421"/>
      <c r="E1311" s="422"/>
      <c r="F1311" s="899" t="s">
        <v>2564</v>
      </c>
      <c r="G1311" s="900"/>
      <c r="H1311" s="900"/>
      <c r="I1311" s="900"/>
      <c r="K1311" s="424">
        <v>788</v>
      </c>
      <c r="S1311" s="421"/>
      <c r="T1311" s="425"/>
      <c r="AA1311" s="426"/>
      <c r="AT1311" s="422" t="s">
        <v>2439</v>
      </c>
      <c r="AU1311" s="422" t="s">
        <v>2336</v>
      </c>
      <c r="AV1311" s="422" t="s">
        <v>2336</v>
      </c>
      <c r="AW1311" s="422" t="s">
        <v>2371</v>
      </c>
      <c r="AX1311" s="422" t="s">
        <v>2426</v>
      </c>
      <c r="AY1311" s="422" t="s">
        <v>2428</v>
      </c>
    </row>
    <row r="1312" spans="2:65" s="353" customFormat="1" ht="15.75" customHeight="1">
      <c r="B1312" s="354"/>
      <c r="C1312" s="409" t="s">
        <v>2565</v>
      </c>
      <c r="D1312" s="409" t="s">
        <v>2429</v>
      </c>
      <c r="E1312" s="410" t="s">
        <v>2566</v>
      </c>
      <c r="F1312" s="907" t="s">
        <v>1373</v>
      </c>
      <c r="G1312" s="908"/>
      <c r="H1312" s="908"/>
      <c r="I1312" s="908"/>
      <c r="J1312" s="412" t="s">
        <v>1974</v>
      </c>
      <c r="K1312" s="413">
        <v>15.2</v>
      </c>
      <c r="L1312" s="909">
        <v>0</v>
      </c>
      <c r="M1312" s="908"/>
      <c r="N1312" s="909">
        <f>ROUND($L$1312*$K$1312,2)</f>
        <v>0</v>
      </c>
      <c r="O1312" s="908"/>
      <c r="P1312" s="908"/>
      <c r="Q1312" s="908"/>
      <c r="R1312" s="411" t="s">
        <v>2433</v>
      </c>
      <c r="S1312" s="354"/>
      <c r="T1312" s="414"/>
      <c r="U1312" s="415" t="s">
        <v>2358</v>
      </c>
      <c r="X1312" s="416">
        <v>0.00283</v>
      </c>
      <c r="Y1312" s="416">
        <f>$X$1312*$K$1312</f>
        <v>0.043016</v>
      </c>
      <c r="Z1312" s="416">
        <v>0</v>
      </c>
      <c r="AA1312" s="417">
        <f>$Z$1312*$K$1312</f>
        <v>0</v>
      </c>
      <c r="AR1312" s="360" t="s">
        <v>2749</v>
      </c>
      <c r="AT1312" s="360" t="s">
        <v>2429</v>
      </c>
      <c r="AU1312" s="360" t="s">
        <v>2336</v>
      </c>
      <c r="AY1312" s="353" t="s">
        <v>2428</v>
      </c>
      <c r="BE1312" s="418">
        <f>IF($U$1312="základní",$N$1312,0)</f>
        <v>0</v>
      </c>
      <c r="BF1312" s="418">
        <f>IF($U$1312="snížená",$N$1312,0)</f>
        <v>0</v>
      </c>
      <c r="BG1312" s="418">
        <f>IF($U$1312="zákl. přenesená",$N$1312,0)</f>
        <v>0</v>
      </c>
      <c r="BH1312" s="418">
        <f>IF($U$1312="sníž. přenesená",$N$1312,0)</f>
        <v>0</v>
      </c>
      <c r="BI1312" s="418">
        <f>IF($U$1312="nulová",$N$1312,0)</f>
        <v>0</v>
      </c>
      <c r="BJ1312" s="360" t="s">
        <v>2426</v>
      </c>
      <c r="BK1312" s="418">
        <f>ROUND($L$1312*$K$1312,2)</f>
        <v>0</v>
      </c>
      <c r="BL1312" s="360" t="s">
        <v>2749</v>
      </c>
      <c r="BM1312" s="360" t="s">
        <v>2567</v>
      </c>
    </row>
    <row r="1313" spans="2:47" s="353" customFormat="1" ht="16.5" customHeight="1">
      <c r="B1313" s="354"/>
      <c r="F1313" s="912" t="s">
        <v>2568</v>
      </c>
      <c r="G1313" s="873"/>
      <c r="H1313" s="873"/>
      <c r="I1313" s="873"/>
      <c r="J1313" s="873"/>
      <c r="K1313" s="873"/>
      <c r="L1313" s="873"/>
      <c r="M1313" s="873"/>
      <c r="N1313" s="873"/>
      <c r="O1313" s="873"/>
      <c r="P1313" s="873"/>
      <c r="Q1313" s="873"/>
      <c r="R1313" s="873"/>
      <c r="S1313" s="354"/>
      <c r="T1313" s="419"/>
      <c r="AA1313" s="420"/>
      <c r="AT1313" s="353" t="s">
        <v>2437</v>
      </c>
      <c r="AU1313" s="353" t="s">
        <v>2336</v>
      </c>
    </row>
    <row r="1314" spans="2:51" s="353" customFormat="1" ht="15.75" customHeight="1">
      <c r="B1314" s="421"/>
      <c r="E1314" s="422"/>
      <c r="F1314" s="899" t="s">
        <v>2569</v>
      </c>
      <c r="G1314" s="900"/>
      <c r="H1314" s="900"/>
      <c r="I1314" s="900"/>
      <c r="K1314" s="424">
        <v>15.2</v>
      </c>
      <c r="S1314" s="421"/>
      <c r="T1314" s="425"/>
      <c r="AA1314" s="426"/>
      <c r="AT1314" s="422" t="s">
        <v>2439</v>
      </c>
      <c r="AU1314" s="422" t="s">
        <v>2336</v>
      </c>
      <c r="AV1314" s="422" t="s">
        <v>2336</v>
      </c>
      <c r="AW1314" s="422" t="s">
        <v>2371</v>
      </c>
      <c r="AX1314" s="422" t="s">
        <v>2426</v>
      </c>
      <c r="AY1314" s="422" t="s">
        <v>2428</v>
      </c>
    </row>
    <row r="1315" spans="2:65" s="353" customFormat="1" ht="29.25" customHeight="1">
      <c r="B1315" s="354"/>
      <c r="C1315" s="409" t="s">
        <v>2570</v>
      </c>
      <c r="D1315" s="409" t="s">
        <v>2429</v>
      </c>
      <c r="E1315" s="410" t="s">
        <v>2571</v>
      </c>
      <c r="F1315" s="907" t="s">
        <v>1374</v>
      </c>
      <c r="G1315" s="908"/>
      <c r="H1315" s="908"/>
      <c r="I1315" s="908"/>
      <c r="J1315" s="412" t="s">
        <v>1974</v>
      </c>
      <c r="K1315" s="413">
        <v>285</v>
      </c>
      <c r="L1315" s="909">
        <v>0</v>
      </c>
      <c r="M1315" s="908"/>
      <c r="N1315" s="909">
        <f>ROUND($L$1315*$K$1315,2)</f>
        <v>0</v>
      </c>
      <c r="O1315" s="908"/>
      <c r="P1315" s="908"/>
      <c r="Q1315" s="908"/>
      <c r="R1315" s="411" t="s">
        <v>2433</v>
      </c>
      <c r="S1315" s="354"/>
      <c r="T1315" s="414"/>
      <c r="U1315" s="415" t="s">
        <v>2358</v>
      </c>
      <c r="X1315" s="416">
        <v>0.00186</v>
      </c>
      <c r="Y1315" s="416">
        <f>$X$1315*$K$1315</f>
        <v>0.5301</v>
      </c>
      <c r="Z1315" s="416">
        <v>0</v>
      </c>
      <c r="AA1315" s="417">
        <f>$Z$1315*$K$1315</f>
        <v>0</v>
      </c>
      <c r="AR1315" s="360" t="s">
        <v>2749</v>
      </c>
      <c r="AT1315" s="360" t="s">
        <v>2429</v>
      </c>
      <c r="AU1315" s="360" t="s">
        <v>2336</v>
      </c>
      <c r="AY1315" s="353" t="s">
        <v>2428</v>
      </c>
      <c r="BE1315" s="418">
        <f>IF($U$1315="základní",$N$1315,0)</f>
        <v>0</v>
      </c>
      <c r="BF1315" s="418">
        <f>IF($U$1315="snížená",$N$1315,0)</f>
        <v>0</v>
      </c>
      <c r="BG1315" s="418">
        <f>IF($U$1315="zákl. přenesená",$N$1315,0)</f>
        <v>0</v>
      </c>
      <c r="BH1315" s="418">
        <f>IF($U$1315="sníž. přenesená",$N$1315,0)</f>
        <v>0</v>
      </c>
      <c r="BI1315" s="418">
        <f>IF($U$1315="nulová",$N$1315,0)</f>
        <v>0</v>
      </c>
      <c r="BJ1315" s="360" t="s">
        <v>2426</v>
      </c>
      <c r="BK1315" s="418">
        <f>ROUND($L$1315*$K$1315,2)</f>
        <v>0</v>
      </c>
      <c r="BL1315" s="360" t="s">
        <v>2749</v>
      </c>
      <c r="BM1315" s="360" t="s">
        <v>2572</v>
      </c>
    </row>
    <row r="1316" spans="2:47" s="353" customFormat="1" ht="16.5" customHeight="1">
      <c r="B1316" s="354"/>
      <c r="F1316" s="912" t="s">
        <v>2573</v>
      </c>
      <c r="G1316" s="873"/>
      <c r="H1316" s="873"/>
      <c r="I1316" s="873"/>
      <c r="J1316" s="873"/>
      <c r="K1316" s="873"/>
      <c r="L1316" s="873"/>
      <c r="M1316" s="873"/>
      <c r="N1316" s="873"/>
      <c r="O1316" s="873"/>
      <c r="P1316" s="873"/>
      <c r="Q1316" s="873"/>
      <c r="R1316" s="873"/>
      <c r="S1316" s="354"/>
      <c r="T1316" s="419"/>
      <c r="AA1316" s="420"/>
      <c r="AT1316" s="353" t="s">
        <v>2437</v>
      </c>
      <c r="AU1316" s="353" t="s">
        <v>2336</v>
      </c>
    </row>
    <row r="1317" spans="2:51" s="353" customFormat="1" ht="15.75" customHeight="1">
      <c r="B1317" s="421"/>
      <c r="E1317" s="422"/>
      <c r="F1317" s="899" t="s">
        <v>2574</v>
      </c>
      <c r="G1317" s="900"/>
      <c r="H1317" s="900"/>
      <c r="I1317" s="900"/>
      <c r="K1317" s="424">
        <v>29</v>
      </c>
      <c r="S1317" s="421"/>
      <c r="T1317" s="425"/>
      <c r="AA1317" s="426"/>
      <c r="AT1317" s="422" t="s">
        <v>2439</v>
      </c>
      <c r="AU1317" s="422" t="s">
        <v>2336</v>
      </c>
      <c r="AV1317" s="422" t="s">
        <v>2336</v>
      </c>
      <c r="AW1317" s="422" t="s">
        <v>2371</v>
      </c>
      <c r="AX1317" s="422" t="s">
        <v>2427</v>
      </c>
      <c r="AY1317" s="422" t="s">
        <v>2428</v>
      </c>
    </row>
    <row r="1318" spans="2:51" s="353" customFormat="1" ht="15.75" customHeight="1">
      <c r="B1318" s="421"/>
      <c r="E1318" s="422"/>
      <c r="F1318" s="899" t="s">
        <v>2575</v>
      </c>
      <c r="G1318" s="900"/>
      <c r="H1318" s="900"/>
      <c r="I1318" s="900"/>
      <c r="K1318" s="424">
        <v>256</v>
      </c>
      <c r="S1318" s="421"/>
      <c r="T1318" s="425"/>
      <c r="AA1318" s="426"/>
      <c r="AT1318" s="422" t="s">
        <v>2439</v>
      </c>
      <c r="AU1318" s="422" t="s">
        <v>2336</v>
      </c>
      <c r="AV1318" s="422" t="s">
        <v>2336</v>
      </c>
      <c r="AW1318" s="422" t="s">
        <v>2371</v>
      </c>
      <c r="AX1318" s="422" t="s">
        <v>2427</v>
      </c>
      <c r="AY1318" s="422" t="s">
        <v>2428</v>
      </c>
    </row>
    <row r="1319" spans="2:51" s="353" customFormat="1" ht="15.75" customHeight="1">
      <c r="B1319" s="432"/>
      <c r="E1319" s="433"/>
      <c r="F1319" s="901" t="s">
        <v>2450</v>
      </c>
      <c r="G1319" s="902"/>
      <c r="H1319" s="902"/>
      <c r="I1319" s="902"/>
      <c r="K1319" s="434">
        <v>285</v>
      </c>
      <c r="S1319" s="432"/>
      <c r="T1319" s="435"/>
      <c r="AA1319" s="436"/>
      <c r="AT1319" s="433" t="s">
        <v>2439</v>
      </c>
      <c r="AU1319" s="433" t="s">
        <v>2336</v>
      </c>
      <c r="AV1319" s="433" t="s">
        <v>2434</v>
      </c>
      <c r="AW1319" s="433" t="s">
        <v>2371</v>
      </c>
      <c r="AX1319" s="433" t="s">
        <v>2426</v>
      </c>
      <c r="AY1319" s="433" t="s">
        <v>2428</v>
      </c>
    </row>
    <row r="1320" spans="2:65" s="353" customFormat="1" ht="29.25" customHeight="1">
      <c r="B1320" s="354"/>
      <c r="C1320" s="409" t="s">
        <v>2576</v>
      </c>
      <c r="D1320" s="409" t="s">
        <v>2429</v>
      </c>
      <c r="E1320" s="410" t="s">
        <v>2577</v>
      </c>
      <c r="F1320" s="907" t="s">
        <v>1375</v>
      </c>
      <c r="G1320" s="908"/>
      <c r="H1320" s="908"/>
      <c r="I1320" s="908"/>
      <c r="J1320" s="412" t="s">
        <v>1974</v>
      </c>
      <c r="K1320" s="413">
        <v>5.1</v>
      </c>
      <c r="L1320" s="909">
        <v>0</v>
      </c>
      <c r="M1320" s="908"/>
      <c r="N1320" s="909">
        <f>ROUND($L$1320*$K$1320,2)</f>
        <v>0</v>
      </c>
      <c r="O1320" s="908"/>
      <c r="P1320" s="908"/>
      <c r="Q1320" s="908"/>
      <c r="R1320" s="411" t="s">
        <v>2433</v>
      </c>
      <c r="S1320" s="354"/>
      <c r="T1320" s="414"/>
      <c r="U1320" s="415" t="s">
        <v>2358</v>
      </c>
      <c r="X1320" s="416">
        <v>0.00226</v>
      </c>
      <c r="Y1320" s="416">
        <f>$X$1320*$K$1320</f>
        <v>0.011525999999999998</v>
      </c>
      <c r="Z1320" s="416">
        <v>0</v>
      </c>
      <c r="AA1320" s="417">
        <f>$Z$1320*$K$1320</f>
        <v>0</v>
      </c>
      <c r="AR1320" s="360" t="s">
        <v>2749</v>
      </c>
      <c r="AT1320" s="360" t="s">
        <v>2429</v>
      </c>
      <c r="AU1320" s="360" t="s">
        <v>2336</v>
      </c>
      <c r="AY1320" s="353" t="s">
        <v>2428</v>
      </c>
      <c r="BE1320" s="418">
        <f>IF($U$1320="základní",$N$1320,0)</f>
        <v>0</v>
      </c>
      <c r="BF1320" s="418">
        <f>IF($U$1320="snížená",$N$1320,0)</f>
        <v>0</v>
      </c>
      <c r="BG1320" s="418">
        <f>IF($U$1320="zákl. přenesená",$N$1320,0)</f>
        <v>0</v>
      </c>
      <c r="BH1320" s="418">
        <f>IF($U$1320="sníž. přenesená",$N$1320,0)</f>
        <v>0</v>
      </c>
      <c r="BI1320" s="418">
        <f>IF($U$1320="nulová",$N$1320,0)</f>
        <v>0</v>
      </c>
      <c r="BJ1320" s="360" t="s">
        <v>2426</v>
      </c>
      <c r="BK1320" s="418">
        <f>ROUND($L$1320*$K$1320,2)</f>
        <v>0</v>
      </c>
      <c r="BL1320" s="360" t="s">
        <v>2749</v>
      </c>
      <c r="BM1320" s="360" t="s">
        <v>2578</v>
      </c>
    </row>
    <row r="1321" spans="2:47" s="353" customFormat="1" ht="16.5" customHeight="1">
      <c r="B1321" s="354"/>
      <c r="F1321" s="912" t="s">
        <v>2579</v>
      </c>
      <c r="G1321" s="873"/>
      <c r="H1321" s="873"/>
      <c r="I1321" s="873"/>
      <c r="J1321" s="873"/>
      <c r="K1321" s="873"/>
      <c r="L1321" s="873"/>
      <c r="M1321" s="873"/>
      <c r="N1321" s="873"/>
      <c r="O1321" s="873"/>
      <c r="P1321" s="873"/>
      <c r="Q1321" s="873"/>
      <c r="R1321" s="873"/>
      <c r="S1321" s="354"/>
      <c r="T1321" s="419"/>
      <c r="AA1321" s="420"/>
      <c r="AT1321" s="353" t="s">
        <v>2437</v>
      </c>
      <c r="AU1321" s="353" t="s">
        <v>2336</v>
      </c>
    </row>
    <row r="1322" spans="2:51" s="353" customFormat="1" ht="15.75" customHeight="1">
      <c r="B1322" s="421"/>
      <c r="E1322" s="422"/>
      <c r="F1322" s="899" t="s">
        <v>2580</v>
      </c>
      <c r="G1322" s="900"/>
      <c r="H1322" s="900"/>
      <c r="I1322" s="900"/>
      <c r="K1322" s="424">
        <v>5.1</v>
      </c>
      <c r="S1322" s="421"/>
      <c r="T1322" s="425"/>
      <c r="AA1322" s="426"/>
      <c r="AT1322" s="422" t="s">
        <v>2439</v>
      </c>
      <c r="AU1322" s="422" t="s">
        <v>2336</v>
      </c>
      <c r="AV1322" s="422" t="s">
        <v>2336</v>
      </c>
      <c r="AW1322" s="422" t="s">
        <v>2371</v>
      </c>
      <c r="AX1322" s="422" t="s">
        <v>2426</v>
      </c>
      <c r="AY1322" s="422" t="s">
        <v>2428</v>
      </c>
    </row>
    <row r="1323" spans="2:65" s="353" customFormat="1" ht="27" customHeight="1">
      <c r="B1323" s="354"/>
      <c r="C1323" s="409" t="s">
        <v>2581</v>
      </c>
      <c r="D1323" s="409" t="s">
        <v>2429</v>
      </c>
      <c r="E1323" s="410" t="s">
        <v>2582</v>
      </c>
      <c r="F1323" s="907" t="s">
        <v>1376</v>
      </c>
      <c r="G1323" s="908"/>
      <c r="H1323" s="908"/>
      <c r="I1323" s="908"/>
      <c r="J1323" s="412" t="s">
        <v>1974</v>
      </c>
      <c r="K1323" s="413">
        <v>103</v>
      </c>
      <c r="L1323" s="909">
        <v>0</v>
      </c>
      <c r="M1323" s="908"/>
      <c r="N1323" s="909">
        <f>ROUND($L$1323*$K$1323,2)</f>
        <v>0</v>
      </c>
      <c r="O1323" s="908"/>
      <c r="P1323" s="908"/>
      <c r="Q1323" s="908"/>
      <c r="R1323" s="411" t="s">
        <v>2433</v>
      </c>
      <c r="S1323" s="354"/>
      <c r="T1323" s="414"/>
      <c r="U1323" s="415" t="s">
        <v>2358</v>
      </c>
      <c r="X1323" s="416">
        <v>0.00288</v>
      </c>
      <c r="Y1323" s="416">
        <f>$X$1323*$K$1323</f>
        <v>0.29664</v>
      </c>
      <c r="Z1323" s="416">
        <v>0</v>
      </c>
      <c r="AA1323" s="417">
        <f>$Z$1323*$K$1323</f>
        <v>0</v>
      </c>
      <c r="AR1323" s="360" t="s">
        <v>2749</v>
      </c>
      <c r="AT1323" s="360" t="s">
        <v>2429</v>
      </c>
      <c r="AU1323" s="360" t="s">
        <v>2336</v>
      </c>
      <c r="AY1323" s="353" t="s">
        <v>2428</v>
      </c>
      <c r="BE1323" s="418">
        <f>IF($U$1323="základní",$N$1323,0)</f>
        <v>0</v>
      </c>
      <c r="BF1323" s="418">
        <f>IF($U$1323="snížená",$N$1323,0)</f>
        <v>0</v>
      </c>
      <c r="BG1323" s="418">
        <f>IF($U$1323="zákl. přenesená",$N$1323,0)</f>
        <v>0</v>
      </c>
      <c r="BH1323" s="418">
        <f>IF($U$1323="sníž. přenesená",$N$1323,0)</f>
        <v>0</v>
      </c>
      <c r="BI1323" s="418">
        <f>IF($U$1323="nulová",$N$1323,0)</f>
        <v>0</v>
      </c>
      <c r="BJ1323" s="360" t="s">
        <v>2426</v>
      </c>
      <c r="BK1323" s="418">
        <f>ROUND($L$1323*$K$1323,2)</f>
        <v>0</v>
      </c>
      <c r="BL1323" s="360" t="s">
        <v>2749</v>
      </c>
      <c r="BM1323" s="360" t="s">
        <v>2583</v>
      </c>
    </row>
    <row r="1324" spans="2:47" s="353" customFormat="1" ht="16.5" customHeight="1">
      <c r="B1324" s="354"/>
      <c r="F1324" s="912" t="s">
        <v>2584</v>
      </c>
      <c r="G1324" s="873"/>
      <c r="H1324" s="873"/>
      <c r="I1324" s="873"/>
      <c r="J1324" s="873"/>
      <c r="K1324" s="873"/>
      <c r="L1324" s="873"/>
      <c r="M1324" s="873"/>
      <c r="N1324" s="873"/>
      <c r="O1324" s="873"/>
      <c r="P1324" s="873"/>
      <c r="Q1324" s="873"/>
      <c r="R1324" s="873"/>
      <c r="S1324" s="354"/>
      <c r="T1324" s="419"/>
      <c r="AA1324" s="420"/>
      <c r="AT1324" s="353" t="s">
        <v>2437</v>
      </c>
      <c r="AU1324" s="353" t="s">
        <v>2336</v>
      </c>
    </row>
    <row r="1325" spans="2:51" s="353" customFormat="1" ht="15.75" customHeight="1">
      <c r="B1325" s="421"/>
      <c r="E1325" s="422"/>
      <c r="F1325" s="899" t="s">
        <v>2585</v>
      </c>
      <c r="G1325" s="900"/>
      <c r="H1325" s="900"/>
      <c r="I1325" s="900"/>
      <c r="K1325" s="424">
        <v>103</v>
      </c>
      <c r="S1325" s="421"/>
      <c r="T1325" s="425"/>
      <c r="AA1325" s="426"/>
      <c r="AT1325" s="422" t="s">
        <v>2439</v>
      </c>
      <c r="AU1325" s="422" t="s">
        <v>2336</v>
      </c>
      <c r="AV1325" s="422" t="s">
        <v>2336</v>
      </c>
      <c r="AW1325" s="422" t="s">
        <v>2371</v>
      </c>
      <c r="AX1325" s="422" t="s">
        <v>2426</v>
      </c>
      <c r="AY1325" s="422" t="s">
        <v>2428</v>
      </c>
    </row>
    <row r="1326" spans="2:65" s="353" customFormat="1" ht="27" customHeight="1">
      <c r="B1326" s="354"/>
      <c r="C1326" s="409" t="s">
        <v>2586</v>
      </c>
      <c r="D1326" s="409" t="s">
        <v>2429</v>
      </c>
      <c r="E1326" s="410" t="s">
        <v>2587</v>
      </c>
      <c r="F1326" s="907" t="s">
        <v>2588</v>
      </c>
      <c r="G1326" s="908"/>
      <c r="H1326" s="908"/>
      <c r="I1326" s="908"/>
      <c r="J1326" s="412" t="s">
        <v>2722</v>
      </c>
      <c r="K1326" s="413">
        <v>4.611</v>
      </c>
      <c r="L1326" s="909">
        <v>0</v>
      </c>
      <c r="M1326" s="908"/>
      <c r="N1326" s="909">
        <f>ROUND($L$1326*$K$1326,2)</f>
        <v>0</v>
      </c>
      <c r="O1326" s="908"/>
      <c r="P1326" s="908"/>
      <c r="Q1326" s="908"/>
      <c r="R1326" s="411" t="s">
        <v>2433</v>
      </c>
      <c r="S1326" s="354"/>
      <c r="T1326" s="414"/>
      <c r="U1326" s="415" t="s">
        <v>2358</v>
      </c>
      <c r="X1326" s="416">
        <v>0</v>
      </c>
      <c r="Y1326" s="416">
        <f>$X$1326*$K$1326</f>
        <v>0</v>
      </c>
      <c r="Z1326" s="416">
        <v>0</v>
      </c>
      <c r="AA1326" s="417">
        <f>$Z$1326*$K$1326</f>
        <v>0</v>
      </c>
      <c r="AR1326" s="360" t="s">
        <v>2749</v>
      </c>
      <c r="AT1326" s="360" t="s">
        <v>2429</v>
      </c>
      <c r="AU1326" s="360" t="s">
        <v>2336</v>
      </c>
      <c r="AY1326" s="353" t="s">
        <v>2428</v>
      </c>
      <c r="BE1326" s="418">
        <f>IF($U$1326="základní",$N$1326,0)</f>
        <v>0</v>
      </c>
      <c r="BF1326" s="418">
        <f>IF($U$1326="snížená",$N$1326,0)</f>
        <v>0</v>
      </c>
      <c r="BG1326" s="418">
        <f>IF($U$1326="zákl. přenesená",$N$1326,0)</f>
        <v>0</v>
      </c>
      <c r="BH1326" s="418">
        <f>IF($U$1326="sníž. přenesená",$N$1326,0)</f>
        <v>0</v>
      </c>
      <c r="BI1326" s="418">
        <f>IF($U$1326="nulová",$N$1326,0)</f>
        <v>0</v>
      </c>
      <c r="BJ1326" s="360" t="s">
        <v>2426</v>
      </c>
      <c r="BK1326" s="418">
        <f>ROUND($L$1326*$K$1326,2)</f>
        <v>0</v>
      </c>
      <c r="BL1326" s="360" t="s">
        <v>2749</v>
      </c>
      <c r="BM1326" s="360" t="s">
        <v>2589</v>
      </c>
    </row>
    <row r="1327" spans="2:47" s="353" customFormat="1" ht="27" customHeight="1">
      <c r="B1327" s="354"/>
      <c r="F1327" s="912" t="s">
        <v>2590</v>
      </c>
      <c r="G1327" s="873"/>
      <c r="H1327" s="873"/>
      <c r="I1327" s="873"/>
      <c r="J1327" s="873"/>
      <c r="K1327" s="873"/>
      <c r="L1327" s="873"/>
      <c r="M1327" s="873"/>
      <c r="N1327" s="873"/>
      <c r="O1327" s="873"/>
      <c r="P1327" s="873"/>
      <c r="Q1327" s="873"/>
      <c r="R1327" s="873"/>
      <c r="S1327" s="354"/>
      <c r="T1327" s="419"/>
      <c r="AA1327" s="420"/>
      <c r="AT1327" s="353" t="s">
        <v>2437</v>
      </c>
      <c r="AU1327" s="353" t="s">
        <v>2336</v>
      </c>
    </row>
    <row r="1328" spans="2:63" s="401" customFormat="1" ht="30.75" customHeight="1">
      <c r="B1328" s="400"/>
      <c r="D1328" s="408" t="s">
        <v>2401</v>
      </c>
      <c r="N1328" s="911">
        <f>$BK$1328</f>
        <v>0</v>
      </c>
      <c r="O1328" s="904"/>
      <c r="P1328" s="904"/>
      <c r="Q1328" s="904"/>
      <c r="S1328" s="400"/>
      <c r="T1328" s="404"/>
      <c r="W1328" s="405">
        <f>SUM($W$1329:$W$1429)</f>
        <v>0</v>
      </c>
      <c r="Y1328" s="405">
        <f>SUM($Y$1329:$Y$1429)</f>
        <v>92.52586662004938</v>
      </c>
      <c r="AA1328" s="406">
        <f>SUM($AA$1329:$AA$1429)</f>
        <v>73.7296763</v>
      </c>
      <c r="AR1328" s="403" t="s">
        <v>2336</v>
      </c>
      <c r="AT1328" s="403" t="s">
        <v>2425</v>
      </c>
      <c r="AU1328" s="403" t="s">
        <v>2426</v>
      </c>
      <c r="AY1328" s="403" t="s">
        <v>2428</v>
      </c>
      <c r="BK1328" s="407">
        <f>SUM($BK$1329:$BK$1429)</f>
        <v>0</v>
      </c>
    </row>
    <row r="1329" spans="2:65" s="353" customFormat="1" ht="27" customHeight="1">
      <c r="B1329" s="354"/>
      <c r="C1329" s="409" t="s">
        <v>2591</v>
      </c>
      <c r="D1329" s="409" t="s">
        <v>2429</v>
      </c>
      <c r="E1329" s="410" t="s">
        <v>2592</v>
      </c>
      <c r="F1329" s="907" t="s">
        <v>2593</v>
      </c>
      <c r="G1329" s="908"/>
      <c r="H1329" s="908"/>
      <c r="I1329" s="908"/>
      <c r="J1329" s="412" t="s">
        <v>3779</v>
      </c>
      <c r="K1329" s="413">
        <v>218.024</v>
      </c>
      <c r="L1329" s="909">
        <v>0</v>
      </c>
      <c r="M1329" s="908"/>
      <c r="N1329" s="909">
        <f>ROUND($L$1329*$K$1329,2)</f>
        <v>0</v>
      </c>
      <c r="O1329" s="908"/>
      <c r="P1329" s="908"/>
      <c r="Q1329" s="908"/>
      <c r="R1329" s="411" t="s">
        <v>2433</v>
      </c>
      <c r="S1329" s="354"/>
      <c r="T1329" s="414"/>
      <c r="U1329" s="415" t="s">
        <v>2358</v>
      </c>
      <c r="X1329" s="416">
        <v>0</v>
      </c>
      <c r="Y1329" s="416">
        <f>$X$1329*$K$1329</f>
        <v>0</v>
      </c>
      <c r="Z1329" s="416">
        <v>0.02465</v>
      </c>
      <c r="AA1329" s="417">
        <f>$Z$1329*$K$1329</f>
        <v>5.374291599999999</v>
      </c>
      <c r="AR1329" s="360" t="s">
        <v>2749</v>
      </c>
      <c r="AT1329" s="360" t="s">
        <v>2429</v>
      </c>
      <c r="AU1329" s="360" t="s">
        <v>2336</v>
      </c>
      <c r="AY1329" s="353" t="s">
        <v>2428</v>
      </c>
      <c r="BE1329" s="418">
        <f>IF($U$1329="základní",$N$1329,0)</f>
        <v>0</v>
      </c>
      <c r="BF1329" s="418">
        <f>IF($U$1329="snížená",$N$1329,0)</f>
        <v>0</v>
      </c>
      <c r="BG1329" s="418">
        <f>IF($U$1329="zákl. přenesená",$N$1329,0)</f>
        <v>0</v>
      </c>
      <c r="BH1329" s="418">
        <f>IF($U$1329="sníž. přenesená",$N$1329,0)</f>
        <v>0</v>
      </c>
      <c r="BI1329" s="418">
        <f>IF($U$1329="nulová",$N$1329,0)</f>
        <v>0</v>
      </c>
      <c r="BJ1329" s="360" t="s">
        <v>2426</v>
      </c>
      <c r="BK1329" s="418">
        <f>ROUND($L$1329*$K$1329,2)</f>
        <v>0</v>
      </c>
      <c r="BL1329" s="360" t="s">
        <v>2749</v>
      </c>
      <c r="BM1329" s="360" t="s">
        <v>2594</v>
      </c>
    </row>
    <row r="1330" spans="2:47" s="353" customFormat="1" ht="16.5" customHeight="1">
      <c r="B1330" s="354"/>
      <c r="F1330" s="912" t="s">
        <v>2595</v>
      </c>
      <c r="G1330" s="873"/>
      <c r="H1330" s="873"/>
      <c r="I1330" s="873"/>
      <c r="J1330" s="873"/>
      <c r="K1330" s="873"/>
      <c r="L1330" s="873"/>
      <c r="M1330" s="873"/>
      <c r="N1330" s="873"/>
      <c r="O1330" s="873"/>
      <c r="P1330" s="873"/>
      <c r="Q1330" s="873"/>
      <c r="R1330" s="873"/>
      <c r="S1330" s="354"/>
      <c r="T1330" s="419"/>
      <c r="AA1330" s="420"/>
      <c r="AT1330" s="353" t="s">
        <v>2437</v>
      </c>
      <c r="AU1330" s="353" t="s">
        <v>2336</v>
      </c>
    </row>
    <row r="1331" spans="2:51" s="353" customFormat="1" ht="15.75" customHeight="1">
      <c r="B1331" s="427"/>
      <c r="E1331" s="428"/>
      <c r="F1331" s="905" t="s">
        <v>2596</v>
      </c>
      <c r="G1331" s="906"/>
      <c r="H1331" s="906"/>
      <c r="I1331" s="906"/>
      <c r="K1331" s="428"/>
      <c r="S1331" s="427"/>
      <c r="T1331" s="430"/>
      <c r="AA1331" s="431"/>
      <c r="AT1331" s="428" t="s">
        <v>2439</v>
      </c>
      <c r="AU1331" s="428" t="s">
        <v>2336</v>
      </c>
      <c r="AV1331" s="428" t="s">
        <v>2426</v>
      </c>
      <c r="AW1331" s="428" t="s">
        <v>2371</v>
      </c>
      <c r="AX1331" s="428" t="s">
        <v>2427</v>
      </c>
      <c r="AY1331" s="428" t="s">
        <v>2428</v>
      </c>
    </row>
    <row r="1332" spans="2:51" s="353" customFormat="1" ht="15.75" customHeight="1">
      <c r="B1332" s="421"/>
      <c r="E1332" s="422"/>
      <c r="F1332" s="899" t="s">
        <v>2597</v>
      </c>
      <c r="G1332" s="900"/>
      <c r="H1332" s="900"/>
      <c r="I1332" s="900"/>
      <c r="K1332" s="424">
        <v>34.8</v>
      </c>
      <c r="S1332" s="421"/>
      <c r="T1332" s="425"/>
      <c r="AA1332" s="426"/>
      <c r="AT1332" s="422" t="s">
        <v>2439</v>
      </c>
      <c r="AU1332" s="422" t="s">
        <v>2336</v>
      </c>
      <c r="AV1332" s="422" t="s">
        <v>2336</v>
      </c>
      <c r="AW1332" s="422" t="s">
        <v>2371</v>
      </c>
      <c r="AX1332" s="422" t="s">
        <v>2427</v>
      </c>
      <c r="AY1332" s="422" t="s">
        <v>2428</v>
      </c>
    </row>
    <row r="1333" spans="2:51" s="353" customFormat="1" ht="15.75" customHeight="1">
      <c r="B1333" s="427"/>
      <c r="E1333" s="428"/>
      <c r="F1333" s="905" t="s">
        <v>2598</v>
      </c>
      <c r="G1333" s="906"/>
      <c r="H1333" s="906"/>
      <c r="I1333" s="906"/>
      <c r="K1333" s="428"/>
      <c r="S1333" s="427"/>
      <c r="T1333" s="430"/>
      <c r="AA1333" s="431"/>
      <c r="AT1333" s="428" t="s">
        <v>2439</v>
      </c>
      <c r="AU1333" s="428" t="s">
        <v>2336</v>
      </c>
      <c r="AV1333" s="428" t="s">
        <v>2426</v>
      </c>
      <c r="AW1333" s="428" t="s">
        <v>2371</v>
      </c>
      <c r="AX1333" s="428" t="s">
        <v>2427</v>
      </c>
      <c r="AY1333" s="428" t="s">
        <v>2428</v>
      </c>
    </row>
    <row r="1334" spans="2:51" s="353" customFormat="1" ht="15.75" customHeight="1">
      <c r="B1334" s="421"/>
      <c r="E1334" s="422"/>
      <c r="F1334" s="899" t="s">
        <v>2599</v>
      </c>
      <c r="G1334" s="900"/>
      <c r="H1334" s="900"/>
      <c r="I1334" s="900"/>
      <c r="K1334" s="424">
        <v>34.9</v>
      </c>
      <c r="S1334" s="421"/>
      <c r="T1334" s="425"/>
      <c r="AA1334" s="426"/>
      <c r="AT1334" s="422" t="s">
        <v>2439</v>
      </c>
      <c r="AU1334" s="422" t="s">
        <v>2336</v>
      </c>
      <c r="AV1334" s="422" t="s">
        <v>2336</v>
      </c>
      <c r="AW1334" s="422" t="s">
        <v>2371</v>
      </c>
      <c r="AX1334" s="422" t="s">
        <v>2427</v>
      </c>
      <c r="AY1334" s="422" t="s">
        <v>2428</v>
      </c>
    </row>
    <row r="1335" spans="2:51" s="353" customFormat="1" ht="27" customHeight="1">
      <c r="B1335" s="421"/>
      <c r="E1335" s="422"/>
      <c r="F1335" s="899" t="s">
        <v>2600</v>
      </c>
      <c r="G1335" s="900"/>
      <c r="H1335" s="900"/>
      <c r="I1335" s="900"/>
      <c r="K1335" s="424">
        <v>148.324</v>
      </c>
      <c r="S1335" s="421"/>
      <c r="T1335" s="425"/>
      <c r="AA1335" s="426"/>
      <c r="AT1335" s="422" t="s">
        <v>2439</v>
      </c>
      <c r="AU1335" s="422" t="s">
        <v>2336</v>
      </c>
      <c r="AV1335" s="422" t="s">
        <v>2336</v>
      </c>
      <c r="AW1335" s="422" t="s">
        <v>2371</v>
      </c>
      <c r="AX1335" s="422" t="s">
        <v>2427</v>
      </c>
      <c r="AY1335" s="422" t="s">
        <v>2428</v>
      </c>
    </row>
    <row r="1336" spans="2:51" s="353" customFormat="1" ht="15.75" customHeight="1">
      <c r="B1336" s="432"/>
      <c r="E1336" s="433"/>
      <c r="F1336" s="901" t="s">
        <v>2450</v>
      </c>
      <c r="G1336" s="902"/>
      <c r="H1336" s="902"/>
      <c r="I1336" s="902"/>
      <c r="K1336" s="434">
        <v>218.024</v>
      </c>
      <c r="S1336" s="432"/>
      <c r="T1336" s="435"/>
      <c r="AA1336" s="436"/>
      <c r="AT1336" s="433" t="s">
        <v>2439</v>
      </c>
      <c r="AU1336" s="433" t="s">
        <v>2336</v>
      </c>
      <c r="AV1336" s="433" t="s">
        <v>2434</v>
      </c>
      <c r="AW1336" s="433" t="s">
        <v>2371</v>
      </c>
      <c r="AX1336" s="433" t="s">
        <v>2426</v>
      </c>
      <c r="AY1336" s="433" t="s">
        <v>2428</v>
      </c>
    </row>
    <row r="1337" spans="2:65" s="353" customFormat="1" ht="39" customHeight="1">
      <c r="B1337" s="354"/>
      <c r="C1337" s="409" t="s">
        <v>2601</v>
      </c>
      <c r="D1337" s="409" t="s">
        <v>2429</v>
      </c>
      <c r="E1337" s="410" t="s">
        <v>2602</v>
      </c>
      <c r="F1337" s="907" t="s">
        <v>2603</v>
      </c>
      <c r="G1337" s="908"/>
      <c r="H1337" s="908"/>
      <c r="I1337" s="908"/>
      <c r="J1337" s="412" t="s">
        <v>2770</v>
      </c>
      <c r="K1337" s="413">
        <v>286</v>
      </c>
      <c r="L1337" s="909">
        <v>0</v>
      </c>
      <c r="M1337" s="908"/>
      <c r="N1337" s="909">
        <f>ROUND($L$1337*$K$1337,2)</f>
        <v>0</v>
      </c>
      <c r="O1337" s="908"/>
      <c r="P1337" s="908"/>
      <c r="Q1337" s="908"/>
      <c r="R1337" s="411"/>
      <c r="S1337" s="354"/>
      <c r="T1337" s="414"/>
      <c r="U1337" s="415" t="s">
        <v>2358</v>
      </c>
      <c r="X1337" s="416">
        <v>0</v>
      </c>
      <c r="Y1337" s="416">
        <f>$X$1337*$K$1337</f>
        <v>0</v>
      </c>
      <c r="Z1337" s="416">
        <v>0.006</v>
      </c>
      <c r="AA1337" s="417">
        <f>$Z$1337*$K$1337</f>
        <v>1.716</v>
      </c>
      <c r="AR1337" s="360" t="s">
        <v>2749</v>
      </c>
      <c r="AT1337" s="360" t="s">
        <v>2429</v>
      </c>
      <c r="AU1337" s="360" t="s">
        <v>2336</v>
      </c>
      <c r="AY1337" s="353" t="s">
        <v>2428</v>
      </c>
      <c r="BE1337" s="418">
        <f>IF($U$1337="základní",$N$1337,0)</f>
        <v>0</v>
      </c>
      <c r="BF1337" s="418">
        <f>IF($U$1337="snížená",$N$1337,0)</f>
        <v>0</v>
      </c>
      <c r="BG1337" s="418">
        <f>IF($U$1337="zákl. přenesená",$N$1337,0)</f>
        <v>0</v>
      </c>
      <c r="BH1337" s="418">
        <f>IF($U$1337="sníž. přenesená",$N$1337,0)</f>
        <v>0</v>
      </c>
      <c r="BI1337" s="418">
        <f>IF($U$1337="nulová",$N$1337,0)</f>
        <v>0</v>
      </c>
      <c r="BJ1337" s="360" t="s">
        <v>2426</v>
      </c>
      <c r="BK1337" s="418">
        <f>ROUND($L$1337*$K$1337,2)</f>
        <v>0</v>
      </c>
      <c r="BL1337" s="360" t="s">
        <v>2749</v>
      </c>
      <c r="BM1337" s="360" t="s">
        <v>2604</v>
      </c>
    </row>
    <row r="1338" spans="2:47" s="353" customFormat="1" ht="27" customHeight="1">
      <c r="B1338" s="354"/>
      <c r="F1338" s="912" t="s">
        <v>2605</v>
      </c>
      <c r="G1338" s="873"/>
      <c r="H1338" s="873"/>
      <c r="I1338" s="873"/>
      <c r="J1338" s="873"/>
      <c r="K1338" s="873"/>
      <c r="L1338" s="873"/>
      <c r="M1338" s="873"/>
      <c r="N1338" s="873"/>
      <c r="O1338" s="873"/>
      <c r="P1338" s="873"/>
      <c r="Q1338" s="873"/>
      <c r="R1338" s="873"/>
      <c r="S1338" s="354"/>
      <c r="T1338" s="419"/>
      <c r="AA1338" s="420"/>
      <c r="AT1338" s="353" t="s">
        <v>2437</v>
      </c>
      <c r="AU1338" s="353" t="s">
        <v>2336</v>
      </c>
    </row>
    <row r="1339" spans="2:65" s="353" customFormat="1" ht="27" customHeight="1">
      <c r="B1339" s="354"/>
      <c r="C1339" s="409" t="s">
        <v>2606</v>
      </c>
      <c r="D1339" s="409" t="s">
        <v>2429</v>
      </c>
      <c r="E1339" s="410" t="s">
        <v>2607</v>
      </c>
      <c r="F1339" s="907" t="s">
        <v>2608</v>
      </c>
      <c r="G1339" s="908"/>
      <c r="H1339" s="908"/>
      <c r="I1339" s="908"/>
      <c r="J1339" s="412" t="s">
        <v>3779</v>
      </c>
      <c r="K1339" s="413">
        <v>1596.338</v>
      </c>
      <c r="L1339" s="909">
        <v>0</v>
      </c>
      <c r="M1339" s="908"/>
      <c r="N1339" s="909">
        <f>ROUND($L$1339*$K$1339,2)</f>
        <v>0</v>
      </c>
      <c r="O1339" s="908"/>
      <c r="P1339" s="908"/>
      <c r="Q1339" s="908"/>
      <c r="R1339" s="411"/>
      <c r="S1339" s="354"/>
      <c r="T1339" s="414"/>
      <c r="U1339" s="415" t="s">
        <v>2358</v>
      </c>
      <c r="X1339" s="416">
        <v>0.0002542463</v>
      </c>
      <c r="Y1339" s="416">
        <f>$X$1339*$K$1339</f>
        <v>0.4058630300494</v>
      </c>
      <c r="Z1339" s="416">
        <v>0</v>
      </c>
      <c r="AA1339" s="417">
        <f>$Z$1339*$K$1339</f>
        <v>0</v>
      </c>
      <c r="AR1339" s="360" t="s">
        <v>2749</v>
      </c>
      <c r="AT1339" s="360" t="s">
        <v>2429</v>
      </c>
      <c r="AU1339" s="360" t="s">
        <v>2336</v>
      </c>
      <c r="AY1339" s="353" t="s">
        <v>2428</v>
      </c>
      <c r="BE1339" s="418">
        <f>IF($U$1339="základní",$N$1339,0)</f>
        <v>0</v>
      </c>
      <c r="BF1339" s="418">
        <f>IF($U$1339="snížená",$N$1339,0)</f>
        <v>0</v>
      </c>
      <c r="BG1339" s="418">
        <f>IF($U$1339="zákl. přenesená",$N$1339,0)</f>
        <v>0</v>
      </c>
      <c r="BH1339" s="418">
        <f>IF($U$1339="sníž. přenesená",$N$1339,0)</f>
        <v>0</v>
      </c>
      <c r="BI1339" s="418">
        <f>IF($U$1339="nulová",$N$1339,0)</f>
        <v>0</v>
      </c>
      <c r="BJ1339" s="360" t="s">
        <v>2426</v>
      </c>
      <c r="BK1339" s="418">
        <f>ROUND($L$1339*$K$1339,2)</f>
        <v>0</v>
      </c>
      <c r="BL1339" s="360" t="s">
        <v>2749</v>
      </c>
      <c r="BM1339" s="360" t="s">
        <v>2609</v>
      </c>
    </row>
    <row r="1340" spans="2:47" s="353" customFormat="1" ht="16.5" customHeight="1">
      <c r="B1340" s="354"/>
      <c r="F1340" s="912" t="s">
        <v>2610</v>
      </c>
      <c r="G1340" s="873"/>
      <c r="H1340" s="873"/>
      <c r="I1340" s="873"/>
      <c r="J1340" s="873"/>
      <c r="K1340" s="873"/>
      <c r="L1340" s="873"/>
      <c r="M1340" s="873"/>
      <c r="N1340" s="873"/>
      <c r="O1340" s="873"/>
      <c r="P1340" s="873"/>
      <c r="Q1340" s="873"/>
      <c r="R1340" s="873"/>
      <c r="S1340" s="354"/>
      <c r="T1340" s="419"/>
      <c r="AA1340" s="420"/>
      <c r="AT1340" s="353" t="s">
        <v>2437</v>
      </c>
      <c r="AU1340" s="353" t="s">
        <v>2336</v>
      </c>
    </row>
    <row r="1341" spans="2:51" s="353" customFormat="1" ht="27" customHeight="1">
      <c r="B1341" s="421"/>
      <c r="E1341" s="422"/>
      <c r="F1341" s="899" t="s">
        <v>2611</v>
      </c>
      <c r="G1341" s="900"/>
      <c r="H1341" s="900"/>
      <c r="I1341" s="900"/>
      <c r="K1341" s="424">
        <v>781.2</v>
      </c>
      <c r="S1341" s="421"/>
      <c r="T1341" s="425"/>
      <c r="AA1341" s="426"/>
      <c r="AT1341" s="422" t="s">
        <v>2439</v>
      </c>
      <c r="AU1341" s="422" t="s">
        <v>2336</v>
      </c>
      <c r="AV1341" s="422" t="s">
        <v>2336</v>
      </c>
      <c r="AW1341" s="422" t="s">
        <v>2371</v>
      </c>
      <c r="AX1341" s="422" t="s">
        <v>2427</v>
      </c>
      <c r="AY1341" s="422" t="s">
        <v>2428</v>
      </c>
    </row>
    <row r="1342" spans="2:51" s="353" customFormat="1" ht="27" customHeight="1">
      <c r="B1342" s="421"/>
      <c r="E1342" s="422"/>
      <c r="F1342" s="899" t="s">
        <v>2612</v>
      </c>
      <c r="G1342" s="900"/>
      <c r="H1342" s="900"/>
      <c r="I1342" s="900"/>
      <c r="K1342" s="424">
        <v>204.12</v>
      </c>
      <c r="S1342" s="421"/>
      <c r="T1342" s="425"/>
      <c r="AA1342" s="426"/>
      <c r="AT1342" s="422" t="s">
        <v>2439</v>
      </c>
      <c r="AU1342" s="422" t="s">
        <v>2336</v>
      </c>
      <c r="AV1342" s="422" t="s">
        <v>2336</v>
      </c>
      <c r="AW1342" s="422" t="s">
        <v>2371</v>
      </c>
      <c r="AX1342" s="422" t="s">
        <v>2427</v>
      </c>
      <c r="AY1342" s="422" t="s">
        <v>2428</v>
      </c>
    </row>
    <row r="1343" spans="2:51" s="353" customFormat="1" ht="27" customHeight="1">
      <c r="B1343" s="421"/>
      <c r="E1343" s="422"/>
      <c r="F1343" s="899" t="s">
        <v>2613</v>
      </c>
      <c r="G1343" s="900"/>
      <c r="H1343" s="900"/>
      <c r="I1343" s="900"/>
      <c r="K1343" s="424">
        <v>57.855</v>
      </c>
      <c r="S1343" s="421"/>
      <c r="T1343" s="425"/>
      <c r="AA1343" s="426"/>
      <c r="AT1343" s="422" t="s">
        <v>2439</v>
      </c>
      <c r="AU1343" s="422" t="s">
        <v>2336</v>
      </c>
      <c r="AV1343" s="422" t="s">
        <v>2336</v>
      </c>
      <c r="AW1343" s="422" t="s">
        <v>2371</v>
      </c>
      <c r="AX1343" s="422" t="s">
        <v>2427</v>
      </c>
      <c r="AY1343" s="422" t="s">
        <v>2428</v>
      </c>
    </row>
    <row r="1344" spans="2:51" s="353" customFormat="1" ht="27" customHeight="1">
      <c r="B1344" s="421"/>
      <c r="E1344" s="422"/>
      <c r="F1344" s="899" t="s">
        <v>2614</v>
      </c>
      <c r="G1344" s="900"/>
      <c r="H1344" s="900"/>
      <c r="I1344" s="900"/>
      <c r="K1344" s="424">
        <v>286.02</v>
      </c>
      <c r="S1344" s="421"/>
      <c r="T1344" s="425"/>
      <c r="AA1344" s="426"/>
      <c r="AT1344" s="422" t="s">
        <v>2439</v>
      </c>
      <c r="AU1344" s="422" t="s">
        <v>2336</v>
      </c>
      <c r="AV1344" s="422" t="s">
        <v>2336</v>
      </c>
      <c r="AW1344" s="422" t="s">
        <v>2371</v>
      </c>
      <c r="AX1344" s="422" t="s">
        <v>2427</v>
      </c>
      <c r="AY1344" s="422" t="s">
        <v>2428</v>
      </c>
    </row>
    <row r="1345" spans="2:51" s="353" customFormat="1" ht="27" customHeight="1">
      <c r="B1345" s="421"/>
      <c r="E1345" s="422"/>
      <c r="F1345" s="899" t="s">
        <v>2615</v>
      </c>
      <c r="G1345" s="900"/>
      <c r="H1345" s="900"/>
      <c r="I1345" s="900"/>
      <c r="K1345" s="424">
        <v>52.476</v>
      </c>
      <c r="S1345" s="421"/>
      <c r="T1345" s="425"/>
      <c r="AA1345" s="426"/>
      <c r="AT1345" s="422" t="s">
        <v>2439</v>
      </c>
      <c r="AU1345" s="422" t="s">
        <v>2336</v>
      </c>
      <c r="AV1345" s="422" t="s">
        <v>2336</v>
      </c>
      <c r="AW1345" s="422" t="s">
        <v>2371</v>
      </c>
      <c r="AX1345" s="422" t="s">
        <v>2427</v>
      </c>
      <c r="AY1345" s="422" t="s">
        <v>2428</v>
      </c>
    </row>
    <row r="1346" spans="2:51" s="353" customFormat="1" ht="27" customHeight="1">
      <c r="B1346" s="421"/>
      <c r="E1346" s="422"/>
      <c r="F1346" s="899" t="s">
        <v>2616</v>
      </c>
      <c r="G1346" s="900"/>
      <c r="H1346" s="900"/>
      <c r="I1346" s="900"/>
      <c r="K1346" s="424">
        <v>76.536</v>
      </c>
      <c r="S1346" s="421"/>
      <c r="T1346" s="425"/>
      <c r="AA1346" s="426"/>
      <c r="AT1346" s="422" t="s">
        <v>2439</v>
      </c>
      <c r="AU1346" s="422" t="s">
        <v>2336</v>
      </c>
      <c r="AV1346" s="422" t="s">
        <v>2336</v>
      </c>
      <c r="AW1346" s="422" t="s">
        <v>2371</v>
      </c>
      <c r="AX1346" s="422" t="s">
        <v>2427</v>
      </c>
      <c r="AY1346" s="422" t="s">
        <v>2428</v>
      </c>
    </row>
    <row r="1347" spans="2:51" s="353" customFormat="1" ht="27" customHeight="1">
      <c r="B1347" s="421"/>
      <c r="E1347" s="422"/>
      <c r="F1347" s="899" t="s">
        <v>2617</v>
      </c>
      <c r="G1347" s="900"/>
      <c r="H1347" s="900"/>
      <c r="I1347" s="900"/>
      <c r="K1347" s="424">
        <v>28.8</v>
      </c>
      <c r="S1347" s="421"/>
      <c r="T1347" s="425"/>
      <c r="AA1347" s="426"/>
      <c r="AT1347" s="422" t="s">
        <v>2439</v>
      </c>
      <c r="AU1347" s="422" t="s">
        <v>2336</v>
      </c>
      <c r="AV1347" s="422" t="s">
        <v>2336</v>
      </c>
      <c r="AW1347" s="422" t="s">
        <v>2371</v>
      </c>
      <c r="AX1347" s="422" t="s">
        <v>2427</v>
      </c>
      <c r="AY1347" s="422" t="s">
        <v>2428</v>
      </c>
    </row>
    <row r="1348" spans="2:51" s="353" customFormat="1" ht="27" customHeight="1">
      <c r="B1348" s="421"/>
      <c r="E1348" s="422"/>
      <c r="F1348" s="899" t="s">
        <v>2618</v>
      </c>
      <c r="G1348" s="900"/>
      <c r="H1348" s="900"/>
      <c r="I1348" s="900"/>
      <c r="K1348" s="424">
        <v>32.139</v>
      </c>
      <c r="S1348" s="421"/>
      <c r="T1348" s="425"/>
      <c r="AA1348" s="426"/>
      <c r="AT1348" s="422" t="s">
        <v>2439</v>
      </c>
      <c r="AU1348" s="422" t="s">
        <v>2336</v>
      </c>
      <c r="AV1348" s="422" t="s">
        <v>2336</v>
      </c>
      <c r="AW1348" s="422" t="s">
        <v>2371</v>
      </c>
      <c r="AX1348" s="422" t="s">
        <v>2427</v>
      </c>
      <c r="AY1348" s="422" t="s">
        <v>2428</v>
      </c>
    </row>
    <row r="1349" spans="2:51" s="353" customFormat="1" ht="27" customHeight="1">
      <c r="B1349" s="421"/>
      <c r="E1349" s="422"/>
      <c r="F1349" s="899" t="s">
        <v>2619</v>
      </c>
      <c r="G1349" s="900"/>
      <c r="H1349" s="900"/>
      <c r="I1349" s="900"/>
      <c r="K1349" s="424">
        <v>16.522</v>
      </c>
      <c r="S1349" s="421"/>
      <c r="T1349" s="425"/>
      <c r="AA1349" s="426"/>
      <c r="AT1349" s="422" t="s">
        <v>2439</v>
      </c>
      <c r="AU1349" s="422" t="s">
        <v>2336</v>
      </c>
      <c r="AV1349" s="422" t="s">
        <v>2336</v>
      </c>
      <c r="AW1349" s="422" t="s">
        <v>2371</v>
      </c>
      <c r="AX1349" s="422" t="s">
        <v>2427</v>
      </c>
      <c r="AY1349" s="422" t="s">
        <v>2428</v>
      </c>
    </row>
    <row r="1350" spans="2:51" s="353" customFormat="1" ht="27" customHeight="1">
      <c r="B1350" s="421"/>
      <c r="E1350" s="422"/>
      <c r="F1350" s="899" t="s">
        <v>2620</v>
      </c>
      <c r="G1350" s="900"/>
      <c r="H1350" s="900"/>
      <c r="I1350" s="900"/>
      <c r="K1350" s="424">
        <v>34.575</v>
      </c>
      <c r="S1350" s="421"/>
      <c r="T1350" s="425"/>
      <c r="AA1350" s="426"/>
      <c r="AT1350" s="422" t="s">
        <v>2439</v>
      </c>
      <c r="AU1350" s="422" t="s">
        <v>2336</v>
      </c>
      <c r="AV1350" s="422" t="s">
        <v>2336</v>
      </c>
      <c r="AW1350" s="422" t="s">
        <v>2371</v>
      </c>
      <c r="AX1350" s="422" t="s">
        <v>2427</v>
      </c>
      <c r="AY1350" s="422" t="s">
        <v>2428</v>
      </c>
    </row>
    <row r="1351" spans="2:51" s="353" customFormat="1" ht="27" customHeight="1">
      <c r="B1351" s="421"/>
      <c r="E1351" s="422"/>
      <c r="F1351" s="899" t="s">
        <v>2621</v>
      </c>
      <c r="G1351" s="900"/>
      <c r="H1351" s="900"/>
      <c r="I1351" s="900"/>
      <c r="K1351" s="424">
        <v>26.095</v>
      </c>
      <c r="S1351" s="421"/>
      <c r="T1351" s="425"/>
      <c r="AA1351" s="426"/>
      <c r="AT1351" s="422" t="s">
        <v>2439</v>
      </c>
      <c r="AU1351" s="422" t="s">
        <v>2336</v>
      </c>
      <c r="AV1351" s="422" t="s">
        <v>2336</v>
      </c>
      <c r="AW1351" s="422" t="s">
        <v>2371</v>
      </c>
      <c r="AX1351" s="422" t="s">
        <v>2427</v>
      </c>
      <c r="AY1351" s="422" t="s">
        <v>2428</v>
      </c>
    </row>
    <row r="1352" spans="2:51" s="353" customFormat="1" ht="15.75" customHeight="1">
      <c r="B1352" s="432"/>
      <c r="E1352" s="433"/>
      <c r="F1352" s="901" t="s">
        <v>2450</v>
      </c>
      <c r="G1352" s="902"/>
      <c r="H1352" s="902"/>
      <c r="I1352" s="902"/>
      <c r="K1352" s="434">
        <v>1596.338</v>
      </c>
      <c r="S1352" s="432"/>
      <c r="T1352" s="435"/>
      <c r="AA1352" s="436"/>
      <c r="AT1352" s="433" t="s">
        <v>2439</v>
      </c>
      <c r="AU1352" s="433" t="s">
        <v>2336</v>
      </c>
      <c r="AV1352" s="433" t="s">
        <v>2434</v>
      </c>
      <c r="AW1352" s="433" t="s">
        <v>2371</v>
      </c>
      <c r="AX1352" s="433" t="s">
        <v>2426</v>
      </c>
      <c r="AY1352" s="433" t="s">
        <v>2428</v>
      </c>
    </row>
    <row r="1353" spans="2:65" s="353" customFormat="1" ht="27" customHeight="1">
      <c r="B1353" s="354"/>
      <c r="C1353" s="437" t="s">
        <v>2622</v>
      </c>
      <c r="D1353" s="437" t="s">
        <v>2462</v>
      </c>
      <c r="E1353" s="438" t="s">
        <v>2623</v>
      </c>
      <c r="F1353" s="915" t="s">
        <v>2624</v>
      </c>
      <c r="G1353" s="914"/>
      <c r="H1353" s="914"/>
      <c r="I1353" s="914"/>
      <c r="J1353" s="439" t="s">
        <v>3779</v>
      </c>
      <c r="K1353" s="440">
        <v>1596.338</v>
      </c>
      <c r="L1353" s="913">
        <v>0</v>
      </c>
      <c r="M1353" s="914"/>
      <c r="N1353" s="913">
        <f>ROUND($L$1353*$K$1353,2)</f>
        <v>0</v>
      </c>
      <c r="O1353" s="908"/>
      <c r="P1353" s="908"/>
      <c r="Q1353" s="908"/>
      <c r="R1353" s="411"/>
      <c r="S1353" s="354"/>
      <c r="T1353" s="414"/>
      <c r="U1353" s="415" t="s">
        <v>2358</v>
      </c>
      <c r="X1353" s="416">
        <v>0.0389</v>
      </c>
      <c r="Y1353" s="416">
        <f>$X$1353*$K$1353</f>
        <v>62.09754819999999</v>
      </c>
      <c r="Z1353" s="416">
        <v>0</v>
      </c>
      <c r="AA1353" s="417">
        <f>$Z$1353*$K$1353</f>
        <v>0</v>
      </c>
      <c r="AR1353" s="360" t="s">
        <v>2843</v>
      </c>
      <c r="AT1353" s="360" t="s">
        <v>2462</v>
      </c>
      <c r="AU1353" s="360" t="s">
        <v>2336</v>
      </c>
      <c r="AY1353" s="353" t="s">
        <v>2428</v>
      </c>
      <c r="BE1353" s="418">
        <f>IF($U$1353="základní",$N$1353,0)</f>
        <v>0</v>
      </c>
      <c r="BF1353" s="418">
        <f>IF($U$1353="snížená",$N$1353,0)</f>
        <v>0</v>
      </c>
      <c r="BG1353" s="418">
        <f>IF($U$1353="zákl. přenesená",$N$1353,0)</f>
        <v>0</v>
      </c>
      <c r="BH1353" s="418">
        <f>IF($U$1353="sníž. přenesená",$N$1353,0)</f>
        <v>0</v>
      </c>
      <c r="BI1353" s="418">
        <f>IF($U$1353="nulová",$N$1353,0)</f>
        <v>0</v>
      </c>
      <c r="BJ1353" s="360" t="s">
        <v>2426</v>
      </c>
      <c r="BK1353" s="418">
        <f>ROUND($L$1353*$K$1353,2)</f>
        <v>0</v>
      </c>
      <c r="BL1353" s="360" t="s">
        <v>2749</v>
      </c>
      <c r="BM1353" s="360" t="s">
        <v>2625</v>
      </c>
    </row>
    <row r="1354" spans="2:65" s="353" customFormat="1" ht="27" customHeight="1">
      <c r="B1354" s="354"/>
      <c r="C1354" s="412" t="s">
        <v>2626</v>
      </c>
      <c r="D1354" s="412" t="s">
        <v>2429</v>
      </c>
      <c r="E1354" s="410" t="s">
        <v>2627</v>
      </c>
      <c r="F1354" s="907" t="s">
        <v>2628</v>
      </c>
      <c r="G1354" s="908"/>
      <c r="H1354" s="908"/>
      <c r="I1354" s="908"/>
      <c r="J1354" s="412" t="s">
        <v>3779</v>
      </c>
      <c r="K1354" s="413">
        <v>37.785</v>
      </c>
      <c r="L1354" s="909">
        <v>0</v>
      </c>
      <c r="M1354" s="908"/>
      <c r="N1354" s="909">
        <f>ROUND($L$1354*$K$1354,2)</f>
        <v>0</v>
      </c>
      <c r="O1354" s="908"/>
      <c r="P1354" s="908"/>
      <c r="Q1354" s="908"/>
      <c r="R1354" s="411"/>
      <c r="S1354" s="354"/>
      <c r="T1354" s="414"/>
      <c r="U1354" s="415" t="s">
        <v>2358</v>
      </c>
      <c r="X1354" s="416">
        <v>0.00025</v>
      </c>
      <c r="Y1354" s="416">
        <f>$X$1354*$K$1354</f>
        <v>0.00944625</v>
      </c>
      <c r="Z1354" s="416">
        <v>0</v>
      </c>
      <c r="AA1354" s="417">
        <f>$Z$1354*$K$1354</f>
        <v>0</v>
      </c>
      <c r="AR1354" s="360" t="s">
        <v>2749</v>
      </c>
      <c r="AT1354" s="360" t="s">
        <v>2429</v>
      </c>
      <c r="AU1354" s="360" t="s">
        <v>2336</v>
      </c>
      <c r="AY1354" s="360" t="s">
        <v>2428</v>
      </c>
      <c r="BE1354" s="418">
        <f>IF($U$1354="základní",$N$1354,0)</f>
        <v>0</v>
      </c>
      <c r="BF1354" s="418">
        <f>IF($U$1354="snížená",$N$1354,0)</f>
        <v>0</v>
      </c>
      <c r="BG1354" s="418">
        <f>IF($U$1354="zákl. přenesená",$N$1354,0)</f>
        <v>0</v>
      </c>
      <c r="BH1354" s="418">
        <f>IF($U$1354="sníž. přenesená",$N$1354,0)</f>
        <v>0</v>
      </c>
      <c r="BI1354" s="418">
        <f>IF($U$1354="nulová",$N$1354,0)</f>
        <v>0</v>
      </c>
      <c r="BJ1354" s="360" t="s">
        <v>2426</v>
      </c>
      <c r="BK1354" s="418">
        <f>ROUND($L$1354*$K$1354,2)</f>
        <v>0</v>
      </c>
      <c r="BL1354" s="360" t="s">
        <v>2749</v>
      </c>
      <c r="BM1354" s="360" t="s">
        <v>2629</v>
      </c>
    </row>
    <row r="1355" spans="2:47" s="353" customFormat="1" ht="16.5" customHeight="1">
      <c r="B1355" s="354"/>
      <c r="F1355" s="912" t="s">
        <v>2610</v>
      </c>
      <c r="G1355" s="873"/>
      <c r="H1355" s="873"/>
      <c r="I1355" s="873"/>
      <c r="J1355" s="873"/>
      <c r="K1355" s="873"/>
      <c r="L1355" s="873"/>
      <c r="M1355" s="873"/>
      <c r="N1355" s="873"/>
      <c r="O1355" s="873"/>
      <c r="P1355" s="873"/>
      <c r="Q1355" s="873"/>
      <c r="R1355" s="873"/>
      <c r="S1355" s="354"/>
      <c r="T1355" s="419"/>
      <c r="AA1355" s="420"/>
      <c r="AT1355" s="353" t="s">
        <v>2437</v>
      </c>
      <c r="AU1355" s="353" t="s">
        <v>2336</v>
      </c>
    </row>
    <row r="1356" spans="2:51" s="353" customFormat="1" ht="27" customHeight="1">
      <c r="B1356" s="421"/>
      <c r="E1356" s="422"/>
      <c r="F1356" s="899" t="s">
        <v>2630</v>
      </c>
      <c r="G1356" s="900"/>
      <c r="H1356" s="900"/>
      <c r="I1356" s="900"/>
      <c r="K1356" s="424">
        <v>25.5</v>
      </c>
      <c r="S1356" s="421"/>
      <c r="T1356" s="425"/>
      <c r="AA1356" s="426"/>
      <c r="AT1356" s="422" t="s">
        <v>2439</v>
      </c>
      <c r="AU1356" s="422" t="s">
        <v>2336</v>
      </c>
      <c r="AV1356" s="422" t="s">
        <v>2336</v>
      </c>
      <c r="AW1356" s="422" t="s">
        <v>2371</v>
      </c>
      <c r="AX1356" s="422" t="s">
        <v>2427</v>
      </c>
      <c r="AY1356" s="422" t="s">
        <v>2428</v>
      </c>
    </row>
    <row r="1357" spans="2:51" s="353" customFormat="1" ht="15.75" customHeight="1">
      <c r="B1357" s="421"/>
      <c r="E1357" s="422"/>
      <c r="F1357" s="899" t="s">
        <v>2631</v>
      </c>
      <c r="G1357" s="900"/>
      <c r="H1357" s="900"/>
      <c r="I1357" s="900"/>
      <c r="K1357" s="424">
        <v>12.285</v>
      </c>
      <c r="S1357" s="421"/>
      <c r="T1357" s="425"/>
      <c r="AA1357" s="426"/>
      <c r="AT1357" s="422" t="s">
        <v>2439</v>
      </c>
      <c r="AU1357" s="422" t="s">
        <v>2336</v>
      </c>
      <c r="AV1357" s="422" t="s">
        <v>2336</v>
      </c>
      <c r="AW1357" s="422" t="s">
        <v>2371</v>
      </c>
      <c r="AX1357" s="422" t="s">
        <v>2427</v>
      </c>
      <c r="AY1357" s="422" t="s">
        <v>2428</v>
      </c>
    </row>
    <row r="1358" spans="2:51" s="353" customFormat="1" ht="15.75" customHeight="1">
      <c r="B1358" s="432"/>
      <c r="E1358" s="433"/>
      <c r="F1358" s="901" t="s">
        <v>2450</v>
      </c>
      <c r="G1358" s="902"/>
      <c r="H1358" s="902"/>
      <c r="I1358" s="902"/>
      <c r="K1358" s="434">
        <v>37.785</v>
      </c>
      <c r="S1358" s="432"/>
      <c r="T1358" s="435"/>
      <c r="AA1358" s="436"/>
      <c r="AT1358" s="433" t="s">
        <v>2439</v>
      </c>
      <c r="AU1358" s="433" t="s">
        <v>2336</v>
      </c>
      <c r="AV1358" s="433" t="s">
        <v>2434</v>
      </c>
      <c r="AW1358" s="433" t="s">
        <v>2371</v>
      </c>
      <c r="AX1358" s="433" t="s">
        <v>2426</v>
      </c>
      <c r="AY1358" s="433" t="s">
        <v>2428</v>
      </c>
    </row>
    <row r="1359" spans="2:65" s="353" customFormat="1" ht="27" customHeight="1">
      <c r="B1359" s="354"/>
      <c r="C1359" s="437" t="s">
        <v>2632</v>
      </c>
      <c r="D1359" s="437" t="s">
        <v>2462</v>
      </c>
      <c r="E1359" s="438" t="s">
        <v>2633</v>
      </c>
      <c r="F1359" s="915" t="s">
        <v>2634</v>
      </c>
      <c r="G1359" s="914"/>
      <c r="H1359" s="914"/>
      <c r="I1359" s="914"/>
      <c r="J1359" s="439" t="s">
        <v>3779</v>
      </c>
      <c r="K1359" s="440">
        <v>37.785</v>
      </c>
      <c r="L1359" s="913">
        <v>0</v>
      </c>
      <c r="M1359" s="914"/>
      <c r="N1359" s="913">
        <f>ROUND($L$1359*$K$1359,2)</f>
        <v>0</v>
      </c>
      <c r="O1359" s="908"/>
      <c r="P1359" s="908"/>
      <c r="Q1359" s="908"/>
      <c r="R1359" s="411"/>
      <c r="S1359" s="354"/>
      <c r="T1359" s="414"/>
      <c r="U1359" s="415" t="s">
        <v>2358</v>
      </c>
      <c r="X1359" s="416">
        <v>0.0389</v>
      </c>
      <c r="Y1359" s="416">
        <f>$X$1359*$K$1359</f>
        <v>1.4698364999999998</v>
      </c>
      <c r="Z1359" s="416">
        <v>0</v>
      </c>
      <c r="AA1359" s="417">
        <f>$Z$1359*$K$1359</f>
        <v>0</v>
      </c>
      <c r="AR1359" s="360" t="s">
        <v>2843</v>
      </c>
      <c r="AT1359" s="360" t="s">
        <v>2462</v>
      </c>
      <c r="AU1359" s="360" t="s">
        <v>2336</v>
      </c>
      <c r="AY1359" s="353" t="s">
        <v>2428</v>
      </c>
      <c r="BE1359" s="418">
        <f>IF($U$1359="základní",$N$1359,0)</f>
        <v>0</v>
      </c>
      <c r="BF1359" s="418">
        <f>IF($U$1359="snížená",$N$1359,0)</f>
        <v>0</v>
      </c>
      <c r="BG1359" s="418">
        <f>IF($U$1359="zákl. přenesená",$N$1359,0)</f>
        <v>0</v>
      </c>
      <c r="BH1359" s="418">
        <f>IF($U$1359="sníž. přenesená",$N$1359,0)</f>
        <v>0</v>
      </c>
      <c r="BI1359" s="418">
        <f>IF($U$1359="nulová",$N$1359,0)</f>
        <v>0</v>
      </c>
      <c r="BJ1359" s="360" t="s">
        <v>2426</v>
      </c>
      <c r="BK1359" s="418">
        <f>ROUND($L$1359*$K$1359,2)</f>
        <v>0</v>
      </c>
      <c r="BL1359" s="360" t="s">
        <v>2749</v>
      </c>
      <c r="BM1359" s="360" t="s">
        <v>2635</v>
      </c>
    </row>
    <row r="1360" spans="2:65" s="353" customFormat="1" ht="27" customHeight="1">
      <c r="B1360" s="354"/>
      <c r="C1360" s="412" t="s">
        <v>2636</v>
      </c>
      <c r="D1360" s="412" t="s">
        <v>2429</v>
      </c>
      <c r="E1360" s="410" t="s">
        <v>2637</v>
      </c>
      <c r="F1360" s="907" t="s">
        <v>2638</v>
      </c>
      <c r="G1360" s="908"/>
      <c r="H1360" s="908"/>
      <c r="I1360" s="908"/>
      <c r="J1360" s="412" t="s">
        <v>3779</v>
      </c>
      <c r="K1360" s="413">
        <v>1634.123</v>
      </c>
      <c r="L1360" s="909">
        <v>0</v>
      </c>
      <c r="M1360" s="908"/>
      <c r="N1360" s="909">
        <f>ROUND($L$1360*$K$1360,2)</f>
        <v>0</v>
      </c>
      <c r="O1360" s="908"/>
      <c r="P1360" s="908"/>
      <c r="Q1360" s="908"/>
      <c r="R1360" s="411"/>
      <c r="S1360" s="354"/>
      <c r="T1360" s="414"/>
      <c r="U1360" s="415" t="s">
        <v>2358</v>
      </c>
      <c r="X1360" s="416">
        <v>0</v>
      </c>
      <c r="Y1360" s="416">
        <f>$X$1360*$K$1360</f>
        <v>0</v>
      </c>
      <c r="Z1360" s="416">
        <v>0.0389</v>
      </c>
      <c r="AA1360" s="417">
        <f>$Z$1360*$K$1360</f>
        <v>63.5673847</v>
      </c>
      <c r="AR1360" s="360" t="s">
        <v>2749</v>
      </c>
      <c r="AT1360" s="360" t="s">
        <v>2429</v>
      </c>
      <c r="AU1360" s="360" t="s">
        <v>2336</v>
      </c>
      <c r="AY1360" s="360" t="s">
        <v>2428</v>
      </c>
      <c r="BE1360" s="418">
        <f>IF($U$1360="základní",$N$1360,0)</f>
        <v>0</v>
      </c>
      <c r="BF1360" s="418">
        <f>IF($U$1360="snížená",$N$1360,0)</f>
        <v>0</v>
      </c>
      <c r="BG1360" s="418">
        <f>IF($U$1360="zákl. přenesená",$N$1360,0)</f>
        <v>0</v>
      </c>
      <c r="BH1360" s="418">
        <f>IF($U$1360="sníž. přenesená",$N$1360,0)</f>
        <v>0</v>
      </c>
      <c r="BI1360" s="418">
        <f>IF($U$1360="nulová",$N$1360,0)</f>
        <v>0</v>
      </c>
      <c r="BJ1360" s="360" t="s">
        <v>2426</v>
      </c>
      <c r="BK1360" s="418">
        <f>ROUND($L$1360*$K$1360,2)</f>
        <v>0</v>
      </c>
      <c r="BL1360" s="360" t="s">
        <v>2749</v>
      </c>
      <c r="BM1360" s="360" t="s">
        <v>2639</v>
      </c>
    </row>
    <row r="1361" spans="2:47" s="353" customFormat="1" ht="16.5" customHeight="1">
      <c r="B1361" s="354"/>
      <c r="F1361" s="912" t="s">
        <v>2640</v>
      </c>
      <c r="G1361" s="873"/>
      <c r="H1361" s="873"/>
      <c r="I1361" s="873"/>
      <c r="J1361" s="873"/>
      <c r="K1361" s="873"/>
      <c r="L1361" s="873"/>
      <c r="M1361" s="873"/>
      <c r="N1361" s="873"/>
      <c r="O1361" s="873"/>
      <c r="P1361" s="873"/>
      <c r="Q1361" s="873"/>
      <c r="R1361" s="873"/>
      <c r="S1361" s="354"/>
      <c r="T1361" s="419"/>
      <c r="AA1361" s="420"/>
      <c r="AT1361" s="353" t="s">
        <v>2437</v>
      </c>
      <c r="AU1361" s="353" t="s">
        <v>2336</v>
      </c>
    </row>
    <row r="1362" spans="2:51" s="353" customFormat="1" ht="15.75" customHeight="1">
      <c r="B1362" s="421"/>
      <c r="E1362" s="422"/>
      <c r="F1362" s="899" t="s">
        <v>2641</v>
      </c>
      <c r="G1362" s="900"/>
      <c r="H1362" s="900"/>
      <c r="I1362" s="900"/>
      <c r="K1362" s="424">
        <v>1634.123</v>
      </c>
      <c r="S1362" s="421"/>
      <c r="T1362" s="425"/>
      <c r="AA1362" s="426"/>
      <c r="AT1362" s="422" t="s">
        <v>2439</v>
      </c>
      <c r="AU1362" s="422" t="s">
        <v>2336</v>
      </c>
      <c r="AV1362" s="422" t="s">
        <v>2336</v>
      </c>
      <c r="AW1362" s="422" t="s">
        <v>2371</v>
      </c>
      <c r="AX1362" s="422" t="s">
        <v>2426</v>
      </c>
      <c r="AY1362" s="422" t="s">
        <v>2428</v>
      </c>
    </row>
    <row r="1363" spans="2:65" s="353" customFormat="1" ht="27" customHeight="1">
      <c r="B1363" s="354"/>
      <c r="C1363" s="409" t="s">
        <v>2642</v>
      </c>
      <c r="D1363" s="409" t="s">
        <v>2429</v>
      </c>
      <c r="E1363" s="410" t="s">
        <v>2643</v>
      </c>
      <c r="F1363" s="907" t="s">
        <v>2644</v>
      </c>
      <c r="G1363" s="908"/>
      <c r="H1363" s="908"/>
      <c r="I1363" s="908"/>
      <c r="J1363" s="412" t="s">
        <v>2770</v>
      </c>
      <c r="K1363" s="413">
        <v>76</v>
      </c>
      <c r="L1363" s="909">
        <v>0</v>
      </c>
      <c r="M1363" s="908"/>
      <c r="N1363" s="909">
        <f>ROUND($L$1363*$K$1363,2)</f>
        <v>0</v>
      </c>
      <c r="O1363" s="908"/>
      <c r="P1363" s="908"/>
      <c r="Q1363" s="908"/>
      <c r="R1363" s="411" t="s">
        <v>2433</v>
      </c>
      <c r="S1363" s="354"/>
      <c r="T1363" s="414"/>
      <c r="U1363" s="415" t="s">
        <v>2358</v>
      </c>
      <c r="X1363" s="416">
        <v>0</v>
      </c>
      <c r="Y1363" s="416">
        <f>$X$1363*$K$1363</f>
        <v>0</v>
      </c>
      <c r="Z1363" s="416">
        <v>0</v>
      </c>
      <c r="AA1363" s="417">
        <f>$Z$1363*$K$1363</f>
        <v>0</v>
      </c>
      <c r="AR1363" s="360" t="s">
        <v>2749</v>
      </c>
      <c r="AT1363" s="360" t="s">
        <v>2429</v>
      </c>
      <c r="AU1363" s="360" t="s">
        <v>2336</v>
      </c>
      <c r="AY1363" s="353" t="s">
        <v>2428</v>
      </c>
      <c r="BE1363" s="418">
        <f>IF($U$1363="základní",$N$1363,0)</f>
        <v>0</v>
      </c>
      <c r="BF1363" s="418">
        <f>IF($U$1363="snížená",$N$1363,0)</f>
        <v>0</v>
      </c>
      <c r="BG1363" s="418">
        <f>IF($U$1363="zákl. přenesená",$N$1363,0)</f>
        <v>0</v>
      </c>
      <c r="BH1363" s="418">
        <f>IF($U$1363="sníž. přenesená",$N$1363,0)</f>
        <v>0</v>
      </c>
      <c r="BI1363" s="418">
        <f>IF($U$1363="nulová",$N$1363,0)</f>
        <v>0</v>
      </c>
      <c r="BJ1363" s="360" t="s">
        <v>2426</v>
      </c>
      <c r="BK1363" s="418">
        <f>ROUND($L$1363*$K$1363,2)</f>
        <v>0</v>
      </c>
      <c r="BL1363" s="360" t="s">
        <v>2749</v>
      </c>
      <c r="BM1363" s="360" t="s">
        <v>2645</v>
      </c>
    </row>
    <row r="1364" spans="2:47" s="353" customFormat="1" ht="16.5" customHeight="1">
      <c r="B1364" s="354"/>
      <c r="F1364" s="912" t="s">
        <v>2646</v>
      </c>
      <c r="G1364" s="873"/>
      <c r="H1364" s="873"/>
      <c r="I1364" s="873"/>
      <c r="J1364" s="873"/>
      <c r="K1364" s="873"/>
      <c r="L1364" s="873"/>
      <c r="M1364" s="873"/>
      <c r="N1364" s="873"/>
      <c r="O1364" s="873"/>
      <c r="P1364" s="873"/>
      <c r="Q1364" s="873"/>
      <c r="R1364" s="873"/>
      <c r="S1364" s="354"/>
      <c r="T1364" s="419"/>
      <c r="AA1364" s="420"/>
      <c r="AT1364" s="353" t="s">
        <v>2437</v>
      </c>
      <c r="AU1364" s="353" t="s">
        <v>2336</v>
      </c>
    </row>
    <row r="1365" spans="2:51" s="353" customFormat="1" ht="15.75" customHeight="1">
      <c r="B1365" s="421"/>
      <c r="E1365" s="422"/>
      <c r="F1365" s="899" t="s">
        <v>2647</v>
      </c>
      <c r="G1365" s="900"/>
      <c r="H1365" s="900"/>
      <c r="I1365" s="900"/>
      <c r="K1365" s="424">
        <v>76</v>
      </c>
      <c r="S1365" s="421"/>
      <c r="T1365" s="425"/>
      <c r="AA1365" s="426"/>
      <c r="AT1365" s="422" t="s">
        <v>2439</v>
      </c>
      <c r="AU1365" s="422" t="s">
        <v>2336</v>
      </c>
      <c r="AV1365" s="422" t="s">
        <v>2336</v>
      </c>
      <c r="AW1365" s="422" t="s">
        <v>2371</v>
      </c>
      <c r="AX1365" s="422" t="s">
        <v>2426</v>
      </c>
      <c r="AY1365" s="422" t="s">
        <v>2428</v>
      </c>
    </row>
    <row r="1366" spans="2:65" s="353" customFormat="1" ht="27" customHeight="1">
      <c r="B1366" s="354"/>
      <c r="C1366" s="437" t="s">
        <v>2648</v>
      </c>
      <c r="D1366" s="437" t="s">
        <v>2462</v>
      </c>
      <c r="E1366" s="438" t="s">
        <v>2649</v>
      </c>
      <c r="F1366" s="915" t="s">
        <v>2650</v>
      </c>
      <c r="G1366" s="914"/>
      <c r="H1366" s="914"/>
      <c r="I1366" s="914"/>
      <c r="J1366" s="439" t="s">
        <v>2770</v>
      </c>
      <c r="K1366" s="440">
        <v>37</v>
      </c>
      <c r="L1366" s="913">
        <v>0</v>
      </c>
      <c r="M1366" s="914"/>
      <c r="N1366" s="913">
        <f>ROUND($L$1366*$K$1366,2)</f>
        <v>0</v>
      </c>
      <c r="O1366" s="908"/>
      <c r="P1366" s="908"/>
      <c r="Q1366" s="908"/>
      <c r="R1366" s="411"/>
      <c r="S1366" s="354"/>
      <c r="T1366" s="414"/>
      <c r="U1366" s="415" t="s">
        <v>2358</v>
      </c>
      <c r="X1366" s="416">
        <v>0.0138</v>
      </c>
      <c r="Y1366" s="416">
        <f>$X$1366*$K$1366</f>
        <v>0.5105999999999999</v>
      </c>
      <c r="Z1366" s="416">
        <v>0</v>
      </c>
      <c r="AA1366" s="417">
        <f>$Z$1366*$K$1366</f>
        <v>0</v>
      </c>
      <c r="AR1366" s="360" t="s">
        <v>2843</v>
      </c>
      <c r="AT1366" s="360" t="s">
        <v>2462</v>
      </c>
      <c r="AU1366" s="360" t="s">
        <v>2336</v>
      </c>
      <c r="AY1366" s="353" t="s">
        <v>2428</v>
      </c>
      <c r="BE1366" s="418">
        <f>IF($U$1366="základní",$N$1366,0)</f>
        <v>0</v>
      </c>
      <c r="BF1366" s="418">
        <f>IF($U$1366="snížená",$N$1366,0)</f>
        <v>0</v>
      </c>
      <c r="BG1366" s="418">
        <f>IF($U$1366="zákl. přenesená",$N$1366,0)</f>
        <v>0</v>
      </c>
      <c r="BH1366" s="418">
        <f>IF($U$1366="sníž. přenesená",$N$1366,0)</f>
        <v>0</v>
      </c>
      <c r="BI1366" s="418">
        <f>IF($U$1366="nulová",$N$1366,0)</f>
        <v>0</v>
      </c>
      <c r="BJ1366" s="360" t="s">
        <v>2426</v>
      </c>
      <c r="BK1366" s="418">
        <f>ROUND($L$1366*$K$1366,2)</f>
        <v>0</v>
      </c>
      <c r="BL1366" s="360" t="s">
        <v>2749</v>
      </c>
      <c r="BM1366" s="360" t="s">
        <v>2651</v>
      </c>
    </row>
    <row r="1367" spans="2:51" s="353" customFormat="1" ht="15.75" customHeight="1">
      <c r="B1367" s="421"/>
      <c r="E1367" s="423"/>
      <c r="F1367" s="899" t="s">
        <v>2652</v>
      </c>
      <c r="G1367" s="900"/>
      <c r="H1367" s="900"/>
      <c r="I1367" s="900"/>
      <c r="K1367" s="424">
        <v>37</v>
      </c>
      <c r="S1367" s="421"/>
      <c r="T1367" s="425"/>
      <c r="AA1367" s="426"/>
      <c r="AT1367" s="422" t="s">
        <v>2439</v>
      </c>
      <c r="AU1367" s="422" t="s">
        <v>2336</v>
      </c>
      <c r="AV1367" s="422" t="s">
        <v>2336</v>
      </c>
      <c r="AW1367" s="422" t="s">
        <v>2371</v>
      </c>
      <c r="AX1367" s="422" t="s">
        <v>2426</v>
      </c>
      <c r="AY1367" s="422" t="s">
        <v>2428</v>
      </c>
    </row>
    <row r="1368" spans="2:65" s="353" customFormat="1" ht="27" customHeight="1">
      <c r="B1368" s="354"/>
      <c r="C1368" s="437" t="s">
        <v>2653</v>
      </c>
      <c r="D1368" s="437" t="s">
        <v>2462</v>
      </c>
      <c r="E1368" s="438" t="s">
        <v>2654</v>
      </c>
      <c r="F1368" s="915" t="s">
        <v>2655</v>
      </c>
      <c r="G1368" s="914"/>
      <c r="H1368" s="914"/>
      <c r="I1368" s="914"/>
      <c r="J1368" s="439" t="s">
        <v>2770</v>
      </c>
      <c r="K1368" s="440">
        <v>39</v>
      </c>
      <c r="L1368" s="913">
        <v>0</v>
      </c>
      <c r="M1368" s="914"/>
      <c r="N1368" s="913">
        <f>ROUND($L$1368*$K$1368,2)</f>
        <v>0</v>
      </c>
      <c r="O1368" s="908"/>
      <c r="P1368" s="908"/>
      <c r="Q1368" s="908"/>
      <c r="R1368" s="411"/>
      <c r="S1368" s="354"/>
      <c r="T1368" s="414"/>
      <c r="U1368" s="415" t="s">
        <v>2358</v>
      </c>
      <c r="X1368" s="416">
        <v>0.016</v>
      </c>
      <c r="Y1368" s="416">
        <f>$X$1368*$K$1368</f>
        <v>0.624</v>
      </c>
      <c r="Z1368" s="416">
        <v>0</v>
      </c>
      <c r="AA1368" s="417">
        <f>$Z$1368*$K$1368</f>
        <v>0</v>
      </c>
      <c r="AR1368" s="360" t="s">
        <v>2843</v>
      </c>
      <c r="AT1368" s="360" t="s">
        <v>2462</v>
      </c>
      <c r="AU1368" s="360" t="s">
        <v>2336</v>
      </c>
      <c r="AY1368" s="353" t="s">
        <v>2428</v>
      </c>
      <c r="BE1368" s="418">
        <f>IF($U$1368="základní",$N$1368,0)</f>
        <v>0</v>
      </c>
      <c r="BF1368" s="418">
        <f>IF($U$1368="snížená",$N$1368,0)</f>
        <v>0</v>
      </c>
      <c r="BG1368" s="418">
        <f>IF($U$1368="zákl. přenesená",$N$1368,0)</f>
        <v>0</v>
      </c>
      <c r="BH1368" s="418">
        <f>IF($U$1368="sníž. přenesená",$N$1368,0)</f>
        <v>0</v>
      </c>
      <c r="BI1368" s="418">
        <f>IF($U$1368="nulová",$N$1368,0)</f>
        <v>0</v>
      </c>
      <c r="BJ1368" s="360" t="s">
        <v>2426</v>
      </c>
      <c r="BK1368" s="418">
        <f>ROUND($L$1368*$K$1368,2)</f>
        <v>0</v>
      </c>
      <c r="BL1368" s="360" t="s">
        <v>2749</v>
      </c>
      <c r="BM1368" s="360" t="s">
        <v>2656</v>
      </c>
    </row>
    <row r="1369" spans="2:51" s="353" customFormat="1" ht="15.75" customHeight="1">
      <c r="B1369" s="421"/>
      <c r="E1369" s="423"/>
      <c r="F1369" s="899" t="s">
        <v>2657</v>
      </c>
      <c r="G1369" s="900"/>
      <c r="H1369" s="900"/>
      <c r="I1369" s="900"/>
      <c r="K1369" s="424">
        <v>39</v>
      </c>
      <c r="S1369" s="421"/>
      <c r="T1369" s="425"/>
      <c r="AA1369" s="426"/>
      <c r="AT1369" s="422" t="s">
        <v>2439</v>
      </c>
      <c r="AU1369" s="422" t="s">
        <v>2336</v>
      </c>
      <c r="AV1369" s="422" t="s">
        <v>2336</v>
      </c>
      <c r="AW1369" s="422" t="s">
        <v>2371</v>
      </c>
      <c r="AX1369" s="422" t="s">
        <v>2426</v>
      </c>
      <c r="AY1369" s="422" t="s">
        <v>2428</v>
      </c>
    </row>
    <row r="1370" spans="2:65" s="353" customFormat="1" ht="27" customHeight="1">
      <c r="B1370" s="354"/>
      <c r="C1370" s="409" t="s">
        <v>2658</v>
      </c>
      <c r="D1370" s="409" t="s">
        <v>2429</v>
      </c>
      <c r="E1370" s="410" t="s">
        <v>2659</v>
      </c>
      <c r="F1370" s="907" t="s">
        <v>2660</v>
      </c>
      <c r="G1370" s="908"/>
      <c r="H1370" s="908"/>
      <c r="I1370" s="908"/>
      <c r="J1370" s="412" t="s">
        <v>2770</v>
      </c>
      <c r="K1370" s="413">
        <v>1</v>
      </c>
      <c r="L1370" s="909">
        <v>0</v>
      </c>
      <c r="M1370" s="908"/>
      <c r="N1370" s="909">
        <f>ROUND($L$1370*$K$1370,2)</f>
        <v>0</v>
      </c>
      <c r="O1370" s="908"/>
      <c r="P1370" s="908"/>
      <c r="Q1370" s="908"/>
      <c r="R1370" s="411" t="s">
        <v>2433</v>
      </c>
      <c r="S1370" s="354"/>
      <c r="T1370" s="414"/>
      <c r="U1370" s="415" t="s">
        <v>2358</v>
      </c>
      <c r="X1370" s="416">
        <v>0</v>
      </c>
      <c r="Y1370" s="416">
        <f>$X$1370*$K$1370</f>
        <v>0</v>
      </c>
      <c r="Z1370" s="416">
        <v>0</v>
      </c>
      <c r="AA1370" s="417">
        <f>$Z$1370*$K$1370</f>
        <v>0</v>
      </c>
      <c r="AR1370" s="360" t="s">
        <v>2749</v>
      </c>
      <c r="AT1370" s="360" t="s">
        <v>2429</v>
      </c>
      <c r="AU1370" s="360" t="s">
        <v>2336</v>
      </c>
      <c r="AY1370" s="353" t="s">
        <v>2428</v>
      </c>
      <c r="BE1370" s="418">
        <f>IF($U$1370="základní",$N$1370,0)</f>
        <v>0</v>
      </c>
      <c r="BF1370" s="418">
        <f>IF($U$1370="snížená",$N$1370,0)</f>
        <v>0</v>
      </c>
      <c r="BG1370" s="418">
        <f>IF($U$1370="zákl. přenesená",$N$1370,0)</f>
        <v>0</v>
      </c>
      <c r="BH1370" s="418">
        <f>IF($U$1370="sníž. přenesená",$N$1370,0)</f>
        <v>0</v>
      </c>
      <c r="BI1370" s="418">
        <f>IF($U$1370="nulová",$N$1370,0)</f>
        <v>0</v>
      </c>
      <c r="BJ1370" s="360" t="s">
        <v>2426</v>
      </c>
      <c r="BK1370" s="418">
        <f>ROUND($L$1370*$K$1370,2)</f>
        <v>0</v>
      </c>
      <c r="BL1370" s="360" t="s">
        <v>2749</v>
      </c>
      <c r="BM1370" s="360" t="s">
        <v>2661</v>
      </c>
    </row>
    <row r="1371" spans="2:47" s="353" customFormat="1" ht="16.5" customHeight="1">
      <c r="B1371" s="354"/>
      <c r="F1371" s="912" t="s">
        <v>2662</v>
      </c>
      <c r="G1371" s="873"/>
      <c r="H1371" s="873"/>
      <c r="I1371" s="873"/>
      <c r="J1371" s="873"/>
      <c r="K1371" s="873"/>
      <c r="L1371" s="873"/>
      <c r="M1371" s="873"/>
      <c r="N1371" s="873"/>
      <c r="O1371" s="873"/>
      <c r="P1371" s="873"/>
      <c r="Q1371" s="873"/>
      <c r="R1371" s="873"/>
      <c r="S1371" s="354"/>
      <c r="T1371" s="419"/>
      <c r="AA1371" s="420"/>
      <c r="AT1371" s="353" t="s">
        <v>2437</v>
      </c>
      <c r="AU1371" s="353" t="s">
        <v>2336</v>
      </c>
    </row>
    <row r="1372" spans="2:65" s="353" customFormat="1" ht="27" customHeight="1">
      <c r="B1372" s="354"/>
      <c r="C1372" s="437" t="s">
        <v>2663</v>
      </c>
      <c r="D1372" s="437" t="s">
        <v>2462</v>
      </c>
      <c r="E1372" s="438" t="s">
        <v>2664</v>
      </c>
      <c r="F1372" s="915" t="s">
        <v>2665</v>
      </c>
      <c r="G1372" s="914"/>
      <c r="H1372" s="914"/>
      <c r="I1372" s="914"/>
      <c r="J1372" s="439" t="s">
        <v>2770</v>
      </c>
      <c r="K1372" s="440">
        <v>1</v>
      </c>
      <c r="L1372" s="913">
        <v>0</v>
      </c>
      <c r="M1372" s="914"/>
      <c r="N1372" s="913">
        <f>ROUND($L$1372*$K$1372,2)</f>
        <v>0</v>
      </c>
      <c r="O1372" s="908"/>
      <c r="P1372" s="908"/>
      <c r="Q1372" s="908"/>
      <c r="R1372" s="411"/>
      <c r="S1372" s="354"/>
      <c r="T1372" s="414"/>
      <c r="U1372" s="415" t="s">
        <v>2358</v>
      </c>
      <c r="X1372" s="416">
        <v>0.0175</v>
      </c>
      <c r="Y1372" s="416">
        <f>$X$1372*$K$1372</f>
        <v>0.0175</v>
      </c>
      <c r="Z1372" s="416">
        <v>0</v>
      </c>
      <c r="AA1372" s="417">
        <f>$Z$1372*$K$1372</f>
        <v>0</v>
      </c>
      <c r="AR1372" s="360" t="s">
        <v>2843</v>
      </c>
      <c r="AT1372" s="360" t="s">
        <v>2462</v>
      </c>
      <c r="AU1372" s="360" t="s">
        <v>2336</v>
      </c>
      <c r="AY1372" s="353" t="s">
        <v>2428</v>
      </c>
      <c r="BE1372" s="418">
        <f>IF($U$1372="základní",$N$1372,0)</f>
        <v>0</v>
      </c>
      <c r="BF1372" s="418">
        <f>IF($U$1372="snížená",$N$1372,0)</f>
        <v>0</v>
      </c>
      <c r="BG1372" s="418">
        <f>IF($U$1372="zákl. přenesená",$N$1372,0)</f>
        <v>0</v>
      </c>
      <c r="BH1372" s="418">
        <f>IF($U$1372="sníž. přenesená",$N$1372,0)</f>
        <v>0</v>
      </c>
      <c r="BI1372" s="418">
        <f>IF($U$1372="nulová",$N$1372,0)</f>
        <v>0</v>
      </c>
      <c r="BJ1372" s="360" t="s">
        <v>2426</v>
      </c>
      <c r="BK1372" s="418">
        <f>ROUND($L$1372*$K$1372,2)</f>
        <v>0</v>
      </c>
      <c r="BL1372" s="360" t="s">
        <v>2749</v>
      </c>
      <c r="BM1372" s="360" t="s">
        <v>2666</v>
      </c>
    </row>
    <row r="1373" spans="2:65" s="353" customFormat="1" ht="27" customHeight="1">
      <c r="B1373" s="354"/>
      <c r="C1373" s="412" t="s">
        <v>2667</v>
      </c>
      <c r="D1373" s="412" t="s">
        <v>2429</v>
      </c>
      <c r="E1373" s="410" t="s">
        <v>2668</v>
      </c>
      <c r="F1373" s="907" t="s">
        <v>2669</v>
      </c>
      <c r="G1373" s="908"/>
      <c r="H1373" s="908"/>
      <c r="I1373" s="908"/>
      <c r="J1373" s="412" t="s">
        <v>2770</v>
      </c>
      <c r="K1373" s="413">
        <v>99</v>
      </c>
      <c r="L1373" s="909">
        <v>0</v>
      </c>
      <c r="M1373" s="908"/>
      <c r="N1373" s="909">
        <f>ROUND($L$1373*$K$1373,2)</f>
        <v>0</v>
      </c>
      <c r="O1373" s="908"/>
      <c r="P1373" s="908"/>
      <c r="Q1373" s="908"/>
      <c r="R1373" s="411"/>
      <c r="S1373" s="354"/>
      <c r="T1373" s="414"/>
      <c r="U1373" s="415" t="s">
        <v>2358</v>
      </c>
      <c r="X1373" s="416">
        <v>0.086</v>
      </c>
      <c r="Y1373" s="416">
        <f>$X$1373*$K$1373</f>
        <v>8.514</v>
      </c>
      <c r="Z1373" s="416">
        <v>0</v>
      </c>
      <c r="AA1373" s="417">
        <f>$Z$1373*$K$1373</f>
        <v>0</v>
      </c>
      <c r="AR1373" s="360" t="s">
        <v>2749</v>
      </c>
      <c r="AT1373" s="360" t="s">
        <v>2429</v>
      </c>
      <c r="AU1373" s="360" t="s">
        <v>2336</v>
      </c>
      <c r="AY1373" s="360" t="s">
        <v>2428</v>
      </c>
      <c r="BE1373" s="418">
        <f>IF($U$1373="základní",$N$1373,0)</f>
        <v>0</v>
      </c>
      <c r="BF1373" s="418">
        <f>IF($U$1373="snížená",$N$1373,0)</f>
        <v>0</v>
      </c>
      <c r="BG1373" s="418">
        <f>IF($U$1373="zákl. přenesená",$N$1373,0)</f>
        <v>0</v>
      </c>
      <c r="BH1373" s="418">
        <f>IF($U$1373="sníž. přenesená",$N$1373,0)</f>
        <v>0</v>
      </c>
      <c r="BI1373" s="418">
        <f>IF($U$1373="nulová",$N$1373,0)</f>
        <v>0</v>
      </c>
      <c r="BJ1373" s="360" t="s">
        <v>2426</v>
      </c>
      <c r="BK1373" s="418">
        <f>ROUND($L$1373*$K$1373,2)</f>
        <v>0</v>
      </c>
      <c r="BL1373" s="360" t="s">
        <v>2749</v>
      </c>
      <c r="BM1373" s="360" t="s">
        <v>2670</v>
      </c>
    </row>
    <row r="1374" spans="2:47" s="353" customFormat="1" ht="16.5" customHeight="1">
      <c r="B1374" s="354"/>
      <c r="F1374" s="912" t="s">
        <v>2671</v>
      </c>
      <c r="G1374" s="873"/>
      <c r="H1374" s="873"/>
      <c r="I1374" s="873"/>
      <c r="J1374" s="873"/>
      <c r="K1374" s="873"/>
      <c r="L1374" s="873"/>
      <c r="M1374" s="873"/>
      <c r="N1374" s="873"/>
      <c r="O1374" s="873"/>
      <c r="P1374" s="873"/>
      <c r="Q1374" s="873"/>
      <c r="R1374" s="873"/>
      <c r="S1374" s="354"/>
      <c r="T1374" s="419"/>
      <c r="AA1374" s="420"/>
      <c r="AT1374" s="353" t="s">
        <v>2437</v>
      </c>
      <c r="AU1374" s="353" t="s">
        <v>2336</v>
      </c>
    </row>
    <row r="1375" spans="2:51" s="353" customFormat="1" ht="15.75" customHeight="1">
      <c r="B1375" s="421"/>
      <c r="E1375" s="422"/>
      <c r="F1375" s="899" t="s">
        <v>2672</v>
      </c>
      <c r="G1375" s="900"/>
      <c r="H1375" s="900"/>
      <c r="I1375" s="900"/>
      <c r="K1375" s="424">
        <v>99</v>
      </c>
      <c r="S1375" s="421"/>
      <c r="T1375" s="425"/>
      <c r="AA1375" s="426"/>
      <c r="AT1375" s="422" t="s">
        <v>2439</v>
      </c>
      <c r="AU1375" s="422" t="s">
        <v>2336</v>
      </c>
      <c r="AV1375" s="422" t="s">
        <v>2336</v>
      </c>
      <c r="AW1375" s="422" t="s">
        <v>2371</v>
      </c>
      <c r="AX1375" s="422" t="s">
        <v>2426</v>
      </c>
      <c r="AY1375" s="422" t="s">
        <v>2428</v>
      </c>
    </row>
    <row r="1376" spans="2:65" s="353" customFormat="1" ht="27" customHeight="1">
      <c r="B1376" s="354"/>
      <c r="C1376" s="409" t="s">
        <v>2673</v>
      </c>
      <c r="D1376" s="409" t="s">
        <v>2429</v>
      </c>
      <c r="E1376" s="410" t="s">
        <v>2674</v>
      </c>
      <c r="F1376" s="907" t="s">
        <v>2675</v>
      </c>
      <c r="G1376" s="908"/>
      <c r="H1376" s="908"/>
      <c r="I1376" s="908"/>
      <c r="J1376" s="412" t="s">
        <v>2770</v>
      </c>
      <c r="K1376" s="413">
        <v>8</v>
      </c>
      <c r="L1376" s="909">
        <v>0</v>
      </c>
      <c r="M1376" s="908"/>
      <c r="N1376" s="909">
        <f>ROUND($L$1376*$K$1376,2)</f>
        <v>0</v>
      </c>
      <c r="O1376" s="908"/>
      <c r="P1376" s="908"/>
      <c r="Q1376" s="908"/>
      <c r="R1376" s="411" t="s">
        <v>2433</v>
      </c>
      <c r="S1376" s="354"/>
      <c r="T1376" s="414"/>
      <c r="U1376" s="415" t="s">
        <v>2358</v>
      </c>
      <c r="X1376" s="416">
        <v>0</v>
      </c>
      <c r="Y1376" s="416">
        <f>$X$1376*$K$1376</f>
        <v>0</v>
      </c>
      <c r="Z1376" s="416">
        <v>0</v>
      </c>
      <c r="AA1376" s="417">
        <f>$Z$1376*$K$1376</f>
        <v>0</v>
      </c>
      <c r="AR1376" s="360" t="s">
        <v>2749</v>
      </c>
      <c r="AT1376" s="360" t="s">
        <v>2429</v>
      </c>
      <c r="AU1376" s="360" t="s">
        <v>2336</v>
      </c>
      <c r="AY1376" s="353" t="s">
        <v>2428</v>
      </c>
      <c r="BE1376" s="418">
        <f>IF($U$1376="základní",$N$1376,0)</f>
        <v>0</v>
      </c>
      <c r="BF1376" s="418">
        <f>IF($U$1376="snížená",$N$1376,0)</f>
        <v>0</v>
      </c>
      <c r="BG1376" s="418">
        <f>IF($U$1376="zákl. přenesená",$N$1376,0)</f>
        <v>0</v>
      </c>
      <c r="BH1376" s="418">
        <f>IF($U$1376="sníž. přenesená",$N$1376,0)</f>
        <v>0</v>
      </c>
      <c r="BI1376" s="418">
        <f>IF($U$1376="nulová",$N$1376,0)</f>
        <v>0</v>
      </c>
      <c r="BJ1376" s="360" t="s">
        <v>2426</v>
      </c>
      <c r="BK1376" s="418">
        <f>ROUND($L$1376*$K$1376,2)</f>
        <v>0</v>
      </c>
      <c r="BL1376" s="360" t="s">
        <v>2749</v>
      </c>
      <c r="BM1376" s="360" t="s">
        <v>2676</v>
      </c>
    </row>
    <row r="1377" spans="2:47" s="353" customFormat="1" ht="16.5" customHeight="1">
      <c r="B1377" s="354"/>
      <c r="F1377" s="912" t="s">
        <v>2677</v>
      </c>
      <c r="G1377" s="873"/>
      <c r="H1377" s="873"/>
      <c r="I1377" s="873"/>
      <c r="J1377" s="873"/>
      <c r="K1377" s="873"/>
      <c r="L1377" s="873"/>
      <c r="M1377" s="873"/>
      <c r="N1377" s="873"/>
      <c r="O1377" s="873"/>
      <c r="P1377" s="873"/>
      <c r="Q1377" s="873"/>
      <c r="R1377" s="873"/>
      <c r="S1377" s="354"/>
      <c r="T1377" s="419"/>
      <c r="AA1377" s="420"/>
      <c r="AT1377" s="353" t="s">
        <v>2437</v>
      </c>
      <c r="AU1377" s="353" t="s">
        <v>2336</v>
      </c>
    </row>
    <row r="1378" spans="2:51" s="353" customFormat="1" ht="15.75" customHeight="1">
      <c r="B1378" s="421"/>
      <c r="E1378" s="422"/>
      <c r="F1378" s="899" t="s">
        <v>2678</v>
      </c>
      <c r="G1378" s="900"/>
      <c r="H1378" s="900"/>
      <c r="I1378" s="900"/>
      <c r="K1378" s="424">
        <v>8</v>
      </c>
      <c r="S1378" s="421"/>
      <c r="T1378" s="425"/>
      <c r="AA1378" s="426"/>
      <c r="AT1378" s="422" t="s">
        <v>2439</v>
      </c>
      <c r="AU1378" s="422" t="s">
        <v>2336</v>
      </c>
      <c r="AV1378" s="422" t="s">
        <v>2336</v>
      </c>
      <c r="AW1378" s="422" t="s">
        <v>2371</v>
      </c>
      <c r="AX1378" s="422" t="s">
        <v>2426</v>
      </c>
      <c r="AY1378" s="422" t="s">
        <v>2428</v>
      </c>
    </row>
    <row r="1379" spans="2:65" s="353" customFormat="1" ht="39" customHeight="1">
      <c r="B1379" s="354"/>
      <c r="C1379" s="437" t="s">
        <v>2679</v>
      </c>
      <c r="D1379" s="437" t="s">
        <v>2462</v>
      </c>
      <c r="E1379" s="438" t="s">
        <v>2680</v>
      </c>
      <c r="F1379" s="915" t="s">
        <v>2681</v>
      </c>
      <c r="G1379" s="914"/>
      <c r="H1379" s="914"/>
      <c r="I1379" s="914"/>
      <c r="J1379" s="439" t="s">
        <v>2770</v>
      </c>
      <c r="K1379" s="440">
        <v>1</v>
      </c>
      <c r="L1379" s="913">
        <v>0</v>
      </c>
      <c r="M1379" s="914"/>
      <c r="N1379" s="913">
        <f>ROUND($L$1379*$K$1379,2)</f>
        <v>0</v>
      </c>
      <c r="O1379" s="908"/>
      <c r="P1379" s="908"/>
      <c r="Q1379" s="908"/>
      <c r="R1379" s="411"/>
      <c r="S1379" s="354"/>
      <c r="T1379" s="414"/>
      <c r="U1379" s="415" t="s">
        <v>2358</v>
      </c>
      <c r="X1379" s="416">
        <v>0.186</v>
      </c>
      <c r="Y1379" s="416">
        <f>$X$1379*$K$1379</f>
        <v>0.186</v>
      </c>
      <c r="Z1379" s="416">
        <v>0</v>
      </c>
      <c r="AA1379" s="417">
        <f>$Z$1379*$K$1379</f>
        <v>0</v>
      </c>
      <c r="AR1379" s="360" t="s">
        <v>2843</v>
      </c>
      <c r="AT1379" s="360" t="s">
        <v>2462</v>
      </c>
      <c r="AU1379" s="360" t="s">
        <v>2336</v>
      </c>
      <c r="AY1379" s="353" t="s">
        <v>2428</v>
      </c>
      <c r="BE1379" s="418">
        <f>IF($U$1379="základní",$N$1379,0)</f>
        <v>0</v>
      </c>
      <c r="BF1379" s="418">
        <f>IF($U$1379="snížená",$N$1379,0)</f>
        <v>0</v>
      </c>
      <c r="BG1379" s="418">
        <f>IF($U$1379="zákl. přenesená",$N$1379,0)</f>
        <v>0</v>
      </c>
      <c r="BH1379" s="418">
        <f>IF($U$1379="sníž. přenesená",$N$1379,0)</f>
        <v>0</v>
      </c>
      <c r="BI1379" s="418">
        <f>IF($U$1379="nulová",$N$1379,0)</f>
        <v>0</v>
      </c>
      <c r="BJ1379" s="360" t="s">
        <v>2426</v>
      </c>
      <c r="BK1379" s="418">
        <f>ROUND($L$1379*$K$1379,2)</f>
        <v>0</v>
      </c>
      <c r="BL1379" s="360" t="s">
        <v>2749</v>
      </c>
      <c r="BM1379" s="360" t="s">
        <v>2682</v>
      </c>
    </row>
    <row r="1380" spans="2:65" s="353" customFormat="1" ht="27" customHeight="1">
      <c r="B1380" s="354"/>
      <c r="C1380" s="439" t="s">
        <v>2683</v>
      </c>
      <c r="D1380" s="439" t="s">
        <v>2462</v>
      </c>
      <c r="E1380" s="438" t="s">
        <v>2684</v>
      </c>
      <c r="F1380" s="915" t="s">
        <v>2685</v>
      </c>
      <c r="G1380" s="914"/>
      <c r="H1380" s="914"/>
      <c r="I1380" s="914"/>
      <c r="J1380" s="439" t="s">
        <v>2770</v>
      </c>
      <c r="K1380" s="440">
        <v>1</v>
      </c>
      <c r="L1380" s="913">
        <v>0</v>
      </c>
      <c r="M1380" s="914"/>
      <c r="N1380" s="913">
        <f>ROUND($L$1380*$K$1380,2)</f>
        <v>0</v>
      </c>
      <c r="O1380" s="908"/>
      <c r="P1380" s="908"/>
      <c r="Q1380" s="908"/>
      <c r="R1380" s="411"/>
      <c r="S1380" s="354"/>
      <c r="T1380" s="414"/>
      <c r="U1380" s="415" t="s">
        <v>2358</v>
      </c>
      <c r="X1380" s="416">
        <v>0.118</v>
      </c>
      <c r="Y1380" s="416">
        <f>$X$1380*$K$1380</f>
        <v>0.118</v>
      </c>
      <c r="Z1380" s="416">
        <v>0</v>
      </c>
      <c r="AA1380" s="417">
        <f>$Z$1380*$K$1380</f>
        <v>0</v>
      </c>
      <c r="AR1380" s="360" t="s">
        <v>2843</v>
      </c>
      <c r="AT1380" s="360" t="s">
        <v>2462</v>
      </c>
      <c r="AU1380" s="360" t="s">
        <v>2336</v>
      </c>
      <c r="AY1380" s="360" t="s">
        <v>2428</v>
      </c>
      <c r="BE1380" s="418">
        <f>IF($U$1380="základní",$N$1380,0)</f>
        <v>0</v>
      </c>
      <c r="BF1380" s="418">
        <f>IF($U$1380="snížená",$N$1380,0)</f>
        <v>0</v>
      </c>
      <c r="BG1380" s="418">
        <f>IF($U$1380="zákl. přenesená",$N$1380,0)</f>
        <v>0</v>
      </c>
      <c r="BH1380" s="418">
        <f>IF($U$1380="sníž. přenesená",$N$1380,0)</f>
        <v>0</v>
      </c>
      <c r="BI1380" s="418">
        <f>IF($U$1380="nulová",$N$1380,0)</f>
        <v>0</v>
      </c>
      <c r="BJ1380" s="360" t="s">
        <v>2426</v>
      </c>
      <c r="BK1380" s="418">
        <f>ROUND($L$1380*$K$1380,2)</f>
        <v>0</v>
      </c>
      <c r="BL1380" s="360" t="s">
        <v>2749</v>
      </c>
      <c r="BM1380" s="360" t="s">
        <v>2686</v>
      </c>
    </row>
    <row r="1381" spans="2:65" s="353" customFormat="1" ht="39" customHeight="1">
      <c r="B1381" s="354"/>
      <c r="C1381" s="439" t="s">
        <v>2687</v>
      </c>
      <c r="D1381" s="439" t="s">
        <v>2462</v>
      </c>
      <c r="E1381" s="438" t="s">
        <v>2688</v>
      </c>
      <c r="F1381" s="915" t="s">
        <v>2689</v>
      </c>
      <c r="G1381" s="914"/>
      <c r="H1381" s="914"/>
      <c r="I1381" s="914"/>
      <c r="J1381" s="439" t="s">
        <v>2770</v>
      </c>
      <c r="K1381" s="440">
        <v>2</v>
      </c>
      <c r="L1381" s="913">
        <v>0</v>
      </c>
      <c r="M1381" s="914"/>
      <c r="N1381" s="913">
        <f>ROUND($L$1381*$K$1381,2)</f>
        <v>0</v>
      </c>
      <c r="O1381" s="908"/>
      <c r="P1381" s="908"/>
      <c r="Q1381" s="908"/>
      <c r="R1381" s="411"/>
      <c r="S1381" s="354"/>
      <c r="T1381" s="414"/>
      <c r="U1381" s="415" t="s">
        <v>2358</v>
      </c>
      <c r="X1381" s="416">
        <v>0.118</v>
      </c>
      <c r="Y1381" s="416">
        <f>$X$1381*$K$1381</f>
        <v>0.236</v>
      </c>
      <c r="Z1381" s="416">
        <v>0</v>
      </c>
      <c r="AA1381" s="417">
        <f>$Z$1381*$K$1381</f>
        <v>0</v>
      </c>
      <c r="AR1381" s="360" t="s">
        <v>2843</v>
      </c>
      <c r="AT1381" s="360" t="s">
        <v>2462</v>
      </c>
      <c r="AU1381" s="360" t="s">
        <v>2336</v>
      </c>
      <c r="AY1381" s="360" t="s">
        <v>2428</v>
      </c>
      <c r="BE1381" s="418">
        <f>IF($U$1381="základní",$N$1381,0)</f>
        <v>0</v>
      </c>
      <c r="BF1381" s="418">
        <f>IF($U$1381="snížená",$N$1381,0)</f>
        <v>0</v>
      </c>
      <c r="BG1381" s="418">
        <f>IF($U$1381="zákl. přenesená",$N$1381,0)</f>
        <v>0</v>
      </c>
      <c r="BH1381" s="418">
        <f>IF($U$1381="sníž. přenesená",$N$1381,0)</f>
        <v>0</v>
      </c>
      <c r="BI1381" s="418">
        <f>IF($U$1381="nulová",$N$1381,0)</f>
        <v>0</v>
      </c>
      <c r="BJ1381" s="360" t="s">
        <v>2426</v>
      </c>
      <c r="BK1381" s="418">
        <f>ROUND($L$1381*$K$1381,2)</f>
        <v>0</v>
      </c>
      <c r="BL1381" s="360" t="s">
        <v>2749</v>
      </c>
      <c r="BM1381" s="360" t="s">
        <v>2690</v>
      </c>
    </row>
    <row r="1382" spans="2:65" s="353" customFormat="1" ht="39" customHeight="1">
      <c r="B1382" s="354"/>
      <c r="C1382" s="439" t="s">
        <v>2691</v>
      </c>
      <c r="D1382" s="439" t="s">
        <v>2462</v>
      </c>
      <c r="E1382" s="438" t="s">
        <v>2692</v>
      </c>
      <c r="F1382" s="915" t="s">
        <v>2693</v>
      </c>
      <c r="G1382" s="914"/>
      <c r="H1382" s="914"/>
      <c r="I1382" s="914"/>
      <c r="J1382" s="439" t="s">
        <v>2770</v>
      </c>
      <c r="K1382" s="440">
        <v>2</v>
      </c>
      <c r="L1382" s="913">
        <v>0</v>
      </c>
      <c r="M1382" s="914"/>
      <c r="N1382" s="913">
        <f>ROUND($L$1382*$K$1382,2)</f>
        <v>0</v>
      </c>
      <c r="O1382" s="908"/>
      <c r="P1382" s="908"/>
      <c r="Q1382" s="908"/>
      <c r="R1382" s="411"/>
      <c r="S1382" s="354"/>
      <c r="T1382" s="414"/>
      <c r="U1382" s="415" t="s">
        <v>2358</v>
      </c>
      <c r="X1382" s="416">
        <v>0.118</v>
      </c>
      <c r="Y1382" s="416">
        <f>$X$1382*$K$1382</f>
        <v>0.236</v>
      </c>
      <c r="Z1382" s="416">
        <v>0</v>
      </c>
      <c r="AA1382" s="417">
        <f>$Z$1382*$K$1382</f>
        <v>0</v>
      </c>
      <c r="AR1382" s="360" t="s">
        <v>2843</v>
      </c>
      <c r="AT1382" s="360" t="s">
        <v>2462</v>
      </c>
      <c r="AU1382" s="360" t="s">
        <v>2336</v>
      </c>
      <c r="AY1382" s="360" t="s">
        <v>2428</v>
      </c>
      <c r="BE1382" s="418">
        <f>IF($U$1382="základní",$N$1382,0)</f>
        <v>0</v>
      </c>
      <c r="BF1382" s="418">
        <f>IF($U$1382="snížená",$N$1382,0)</f>
        <v>0</v>
      </c>
      <c r="BG1382" s="418">
        <f>IF($U$1382="zákl. přenesená",$N$1382,0)</f>
        <v>0</v>
      </c>
      <c r="BH1382" s="418">
        <f>IF($U$1382="sníž. přenesená",$N$1382,0)</f>
        <v>0</v>
      </c>
      <c r="BI1382" s="418">
        <f>IF($U$1382="nulová",$N$1382,0)</f>
        <v>0</v>
      </c>
      <c r="BJ1382" s="360" t="s">
        <v>2426</v>
      </c>
      <c r="BK1382" s="418">
        <f>ROUND($L$1382*$K$1382,2)</f>
        <v>0</v>
      </c>
      <c r="BL1382" s="360" t="s">
        <v>2749</v>
      </c>
      <c r="BM1382" s="360" t="s">
        <v>2694</v>
      </c>
    </row>
    <row r="1383" spans="2:65" s="353" customFormat="1" ht="39" customHeight="1">
      <c r="B1383" s="354"/>
      <c r="C1383" s="439" t="s">
        <v>2695</v>
      </c>
      <c r="D1383" s="439" t="s">
        <v>2462</v>
      </c>
      <c r="E1383" s="438" t="s">
        <v>2696</v>
      </c>
      <c r="F1383" s="915" t="s">
        <v>2697</v>
      </c>
      <c r="G1383" s="914"/>
      <c r="H1383" s="914"/>
      <c r="I1383" s="914"/>
      <c r="J1383" s="439" t="s">
        <v>2770</v>
      </c>
      <c r="K1383" s="440">
        <v>2</v>
      </c>
      <c r="L1383" s="913">
        <v>0</v>
      </c>
      <c r="M1383" s="914"/>
      <c r="N1383" s="913">
        <f>ROUND($L$1383*$K$1383,2)</f>
        <v>0</v>
      </c>
      <c r="O1383" s="908"/>
      <c r="P1383" s="908"/>
      <c r="Q1383" s="908"/>
      <c r="R1383" s="411"/>
      <c r="S1383" s="354"/>
      <c r="T1383" s="414"/>
      <c r="U1383" s="415" t="s">
        <v>2358</v>
      </c>
      <c r="X1383" s="416">
        <v>0.118</v>
      </c>
      <c r="Y1383" s="416">
        <f>$X$1383*$K$1383</f>
        <v>0.236</v>
      </c>
      <c r="Z1383" s="416">
        <v>0</v>
      </c>
      <c r="AA1383" s="417">
        <f>$Z$1383*$K$1383</f>
        <v>0</v>
      </c>
      <c r="AR1383" s="360" t="s">
        <v>2843</v>
      </c>
      <c r="AT1383" s="360" t="s">
        <v>2462</v>
      </c>
      <c r="AU1383" s="360" t="s">
        <v>2336</v>
      </c>
      <c r="AY1383" s="360" t="s">
        <v>2428</v>
      </c>
      <c r="BE1383" s="418">
        <f>IF($U$1383="základní",$N$1383,0)</f>
        <v>0</v>
      </c>
      <c r="BF1383" s="418">
        <f>IF($U$1383="snížená",$N$1383,0)</f>
        <v>0</v>
      </c>
      <c r="BG1383" s="418">
        <f>IF($U$1383="zákl. přenesená",$N$1383,0)</f>
        <v>0</v>
      </c>
      <c r="BH1383" s="418">
        <f>IF($U$1383="sníž. přenesená",$N$1383,0)</f>
        <v>0</v>
      </c>
      <c r="BI1383" s="418">
        <f>IF($U$1383="nulová",$N$1383,0)</f>
        <v>0</v>
      </c>
      <c r="BJ1383" s="360" t="s">
        <v>2426</v>
      </c>
      <c r="BK1383" s="418">
        <f>ROUND($L$1383*$K$1383,2)</f>
        <v>0</v>
      </c>
      <c r="BL1383" s="360" t="s">
        <v>2749</v>
      </c>
      <c r="BM1383" s="360" t="s">
        <v>2698</v>
      </c>
    </row>
    <row r="1384" spans="2:65" s="353" customFormat="1" ht="15.75" customHeight="1">
      <c r="B1384" s="354"/>
      <c r="C1384" s="412" t="s">
        <v>2699</v>
      </c>
      <c r="D1384" s="412" t="s">
        <v>2429</v>
      </c>
      <c r="E1384" s="410" t="s">
        <v>2700</v>
      </c>
      <c r="F1384" s="907" t="s">
        <v>2701</v>
      </c>
      <c r="G1384" s="908"/>
      <c r="H1384" s="908"/>
      <c r="I1384" s="908"/>
      <c r="J1384" s="412" t="s">
        <v>2770</v>
      </c>
      <c r="K1384" s="413">
        <v>85</v>
      </c>
      <c r="L1384" s="909">
        <v>0</v>
      </c>
      <c r="M1384" s="908"/>
      <c r="N1384" s="909">
        <f>ROUND($L$1384*$K$1384,2)</f>
        <v>0</v>
      </c>
      <c r="O1384" s="908"/>
      <c r="P1384" s="908"/>
      <c r="Q1384" s="908"/>
      <c r="R1384" s="411" t="s">
        <v>2433</v>
      </c>
      <c r="S1384" s="354"/>
      <c r="T1384" s="414"/>
      <c r="U1384" s="415" t="s">
        <v>2358</v>
      </c>
      <c r="X1384" s="416">
        <v>0</v>
      </c>
      <c r="Y1384" s="416">
        <f>$X$1384*$K$1384</f>
        <v>0</v>
      </c>
      <c r="Z1384" s="416">
        <v>0</v>
      </c>
      <c r="AA1384" s="417">
        <f>$Z$1384*$K$1384</f>
        <v>0</v>
      </c>
      <c r="AR1384" s="360" t="s">
        <v>2749</v>
      </c>
      <c r="AT1384" s="360" t="s">
        <v>2429</v>
      </c>
      <c r="AU1384" s="360" t="s">
        <v>2336</v>
      </c>
      <c r="AY1384" s="360" t="s">
        <v>2428</v>
      </c>
      <c r="BE1384" s="418">
        <f>IF($U$1384="základní",$N$1384,0)</f>
        <v>0</v>
      </c>
      <c r="BF1384" s="418">
        <f>IF($U$1384="snížená",$N$1384,0)</f>
        <v>0</v>
      </c>
      <c r="BG1384" s="418">
        <f>IF($U$1384="zákl. přenesená",$N$1384,0)</f>
        <v>0</v>
      </c>
      <c r="BH1384" s="418">
        <f>IF($U$1384="sníž. přenesená",$N$1384,0)</f>
        <v>0</v>
      </c>
      <c r="BI1384" s="418">
        <f>IF($U$1384="nulová",$N$1384,0)</f>
        <v>0</v>
      </c>
      <c r="BJ1384" s="360" t="s">
        <v>2426</v>
      </c>
      <c r="BK1384" s="418">
        <f>ROUND($L$1384*$K$1384,2)</f>
        <v>0</v>
      </c>
      <c r="BL1384" s="360" t="s">
        <v>2749</v>
      </c>
      <c r="BM1384" s="360" t="s">
        <v>2702</v>
      </c>
    </row>
    <row r="1385" spans="2:47" s="353" customFormat="1" ht="16.5" customHeight="1">
      <c r="B1385" s="354"/>
      <c r="F1385" s="912" t="s">
        <v>2703</v>
      </c>
      <c r="G1385" s="873"/>
      <c r="H1385" s="873"/>
      <c r="I1385" s="873"/>
      <c r="J1385" s="873"/>
      <c r="K1385" s="873"/>
      <c r="L1385" s="873"/>
      <c r="M1385" s="873"/>
      <c r="N1385" s="873"/>
      <c r="O1385" s="873"/>
      <c r="P1385" s="873"/>
      <c r="Q1385" s="873"/>
      <c r="R1385" s="873"/>
      <c r="S1385" s="354"/>
      <c r="T1385" s="419"/>
      <c r="AA1385" s="420"/>
      <c r="AT1385" s="353" t="s">
        <v>2437</v>
      </c>
      <c r="AU1385" s="353" t="s">
        <v>2336</v>
      </c>
    </row>
    <row r="1386" spans="2:65" s="353" customFormat="1" ht="15.75" customHeight="1">
      <c r="B1386" s="354"/>
      <c r="C1386" s="437" t="s">
        <v>2704</v>
      </c>
      <c r="D1386" s="437" t="s">
        <v>2462</v>
      </c>
      <c r="E1386" s="438" t="s">
        <v>2705</v>
      </c>
      <c r="F1386" s="915" t="s">
        <v>1010</v>
      </c>
      <c r="G1386" s="914"/>
      <c r="H1386" s="914"/>
      <c r="I1386" s="914"/>
      <c r="J1386" s="439" t="s">
        <v>3761</v>
      </c>
      <c r="K1386" s="440">
        <v>77</v>
      </c>
      <c r="L1386" s="913">
        <v>0</v>
      </c>
      <c r="M1386" s="914"/>
      <c r="N1386" s="913">
        <f>ROUND($L$1386*$K$1386,2)</f>
        <v>0</v>
      </c>
      <c r="O1386" s="908"/>
      <c r="P1386" s="908"/>
      <c r="Q1386" s="908"/>
      <c r="R1386" s="411" t="s">
        <v>2433</v>
      </c>
      <c r="S1386" s="354"/>
      <c r="T1386" s="414"/>
      <c r="U1386" s="415" t="s">
        <v>2358</v>
      </c>
      <c r="X1386" s="416">
        <v>0.00042</v>
      </c>
      <c r="Y1386" s="416">
        <f>$X$1386*$K$1386</f>
        <v>0.03234</v>
      </c>
      <c r="Z1386" s="416">
        <v>0</v>
      </c>
      <c r="AA1386" s="417">
        <f>$Z$1386*$K$1386</f>
        <v>0</v>
      </c>
      <c r="AR1386" s="360" t="s">
        <v>2843</v>
      </c>
      <c r="AT1386" s="360" t="s">
        <v>2462</v>
      </c>
      <c r="AU1386" s="360" t="s">
        <v>2336</v>
      </c>
      <c r="AY1386" s="353" t="s">
        <v>2428</v>
      </c>
      <c r="BE1386" s="418">
        <f>IF($U$1386="základní",$N$1386,0)</f>
        <v>0</v>
      </c>
      <c r="BF1386" s="418">
        <f>IF($U$1386="snížená",$N$1386,0)</f>
        <v>0</v>
      </c>
      <c r="BG1386" s="418">
        <f>IF($U$1386="zákl. přenesená",$N$1386,0)</f>
        <v>0</v>
      </c>
      <c r="BH1386" s="418">
        <f>IF($U$1386="sníž. přenesená",$N$1386,0)</f>
        <v>0</v>
      </c>
      <c r="BI1386" s="418">
        <f>IF($U$1386="nulová",$N$1386,0)</f>
        <v>0</v>
      </c>
      <c r="BJ1386" s="360" t="s">
        <v>2426</v>
      </c>
      <c r="BK1386" s="418">
        <f>ROUND($L$1386*$K$1386,2)</f>
        <v>0</v>
      </c>
      <c r="BL1386" s="360" t="s">
        <v>2749</v>
      </c>
      <c r="BM1386" s="360" t="s">
        <v>1011</v>
      </c>
    </row>
    <row r="1387" spans="2:65" s="353" customFormat="1" ht="27" customHeight="1">
      <c r="B1387" s="354"/>
      <c r="C1387" s="439" t="s">
        <v>1012</v>
      </c>
      <c r="D1387" s="439" t="s">
        <v>2462</v>
      </c>
      <c r="E1387" s="438" t="s">
        <v>1013</v>
      </c>
      <c r="F1387" s="915" t="s">
        <v>1014</v>
      </c>
      <c r="G1387" s="914"/>
      <c r="H1387" s="914"/>
      <c r="I1387" s="914"/>
      <c r="J1387" s="439" t="s">
        <v>2770</v>
      </c>
      <c r="K1387" s="440">
        <v>8</v>
      </c>
      <c r="L1387" s="913">
        <v>0</v>
      </c>
      <c r="M1387" s="914"/>
      <c r="N1387" s="913">
        <f>ROUND($L$1387*$K$1387,2)</f>
        <v>0</v>
      </c>
      <c r="O1387" s="908"/>
      <c r="P1387" s="908"/>
      <c r="Q1387" s="908"/>
      <c r="R1387" s="411" t="s">
        <v>2433</v>
      </c>
      <c r="S1387" s="354"/>
      <c r="T1387" s="414"/>
      <c r="U1387" s="415" t="s">
        <v>2358</v>
      </c>
      <c r="X1387" s="416">
        <v>0.0021</v>
      </c>
      <c r="Y1387" s="416">
        <f>$X$1387*$K$1387</f>
        <v>0.0168</v>
      </c>
      <c r="Z1387" s="416">
        <v>0</v>
      </c>
      <c r="AA1387" s="417">
        <f>$Z$1387*$K$1387</f>
        <v>0</v>
      </c>
      <c r="AR1387" s="360" t="s">
        <v>2843</v>
      </c>
      <c r="AT1387" s="360" t="s">
        <v>2462</v>
      </c>
      <c r="AU1387" s="360" t="s">
        <v>2336</v>
      </c>
      <c r="AY1387" s="360" t="s">
        <v>2428</v>
      </c>
      <c r="BE1387" s="418">
        <f>IF($U$1387="základní",$N$1387,0)</f>
        <v>0</v>
      </c>
      <c r="BF1387" s="418">
        <f>IF($U$1387="snížená",$N$1387,0)</f>
        <v>0</v>
      </c>
      <c r="BG1387" s="418">
        <f>IF($U$1387="zákl. přenesená",$N$1387,0)</f>
        <v>0</v>
      </c>
      <c r="BH1387" s="418">
        <f>IF($U$1387="sníž. přenesená",$N$1387,0)</f>
        <v>0</v>
      </c>
      <c r="BI1387" s="418">
        <f>IF($U$1387="nulová",$N$1387,0)</f>
        <v>0</v>
      </c>
      <c r="BJ1387" s="360" t="s">
        <v>2426</v>
      </c>
      <c r="BK1387" s="418">
        <f>ROUND($L$1387*$K$1387,2)</f>
        <v>0</v>
      </c>
      <c r="BL1387" s="360" t="s">
        <v>2749</v>
      </c>
      <c r="BM1387" s="360" t="s">
        <v>1015</v>
      </c>
    </row>
    <row r="1388" spans="2:65" s="353" customFormat="1" ht="27" customHeight="1">
      <c r="B1388" s="354"/>
      <c r="C1388" s="412" t="s">
        <v>1016</v>
      </c>
      <c r="D1388" s="412" t="s">
        <v>2429</v>
      </c>
      <c r="E1388" s="410" t="s">
        <v>1017</v>
      </c>
      <c r="F1388" s="907" t="s">
        <v>1018</v>
      </c>
      <c r="G1388" s="908"/>
      <c r="H1388" s="908"/>
      <c r="I1388" s="908"/>
      <c r="J1388" s="412" t="s">
        <v>2770</v>
      </c>
      <c r="K1388" s="413">
        <v>99</v>
      </c>
      <c r="L1388" s="909">
        <v>0</v>
      </c>
      <c r="M1388" s="908"/>
      <c r="N1388" s="909">
        <f>ROUND($L$1388*$K$1388,2)</f>
        <v>0</v>
      </c>
      <c r="O1388" s="908"/>
      <c r="P1388" s="908"/>
      <c r="Q1388" s="908"/>
      <c r="R1388" s="411" t="s">
        <v>2433</v>
      </c>
      <c r="S1388" s="354"/>
      <c r="T1388" s="414"/>
      <c r="U1388" s="415" t="s">
        <v>2358</v>
      </c>
      <c r="X1388" s="416">
        <v>0</v>
      </c>
      <c r="Y1388" s="416">
        <f>$X$1388*$K$1388</f>
        <v>0</v>
      </c>
      <c r="Z1388" s="416">
        <v>0.024</v>
      </c>
      <c r="AA1388" s="417">
        <f>$Z$1388*$K$1388</f>
        <v>2.376</v>
      </c>
      <c r="AR1388" s="360" t="s">
        <v>2749</v>
      </c>
      <c r="AT1388" s="360" t="s">
        <v>2429</v>
      </c>
      <c r="AU1388" s="360" t="s">
        <v>2336</v>
      </c>
      <c r="AY1388" s="360" t="s">
        <v>2428</v>
      </c>
      <c r="BE1388" s="418">
        <f>IF($U$1388="základní",$N$1388,0)</f>
        <v>0</v>
      </c>
      <c r="BF1388" s="418">
        <f>IF($U$1388="snížená",$N$1388,0)</f>
        <v>0</v>
      </c>
      <c r="BG1388" s="418">
        <f>IF($U$1388="zákl. přenesená",$N$1388,0)</f>
        <v>0</v>
      </c>
      <c r="BH1388" s="418">
        <f>IF($U$1388="sníž. přenesená",$N$1388,0)</f>
        <v>0</v>
      </c>
      <c r="BI1388" s="418">
        <f>IF($U$1388="nulová",$N$1388,0)</f>
        <v>0</v>
      </c>
      <c r="BJ1388" s="360" t="s">
        <v>2426</v>
      </c>
      <c r="BK1388" s="418">
        <f>ROUND($L$1388*$K$1388,2)</f>
        <v>0</v>
      </c>
      <c r="BL1388" s="360" t="s">
        <v>2749</v>
      </c>
      <c r="BM1388" s="360" t="s">
        <v>1019</v>
      </c>
    </row>
    <row r="1389" spans="2:47" s="353" customFormat="1" ht="16.5" customHeight="1">
      <c r="B1389" s="354"/>
      <c r="F1389" s="912" t="s">
        <v>1020</v>
      </c>
      <c r="G1389" s="873"/>
      <c r="H1389" s="873"/>
      <c r="I1389" s="873"/>
      <c r="J1389" s="873"/>
      <c r="K1389" s="873"/>
      <c r="L1389" s="873"/>
      <c r="M1389" s="873"/>
      <c r="N1389" s="873"/>
      <c r="O1389" s="873"/>
      <c r="P1389" s="873"/>
      <c r="Q1389" s="873"/>
      <c r="R1389" s="873"/>
      <c r="S1389" s="354"/>
      <c r="T1389" s="419"/>
      <c r="AA1389" s="420"/>
      <c r="AT1389" s="353" t="s">
        <v>2437</v>
      </c>
      <c r="AU1389" s="353" t="s">
        <v>2336</v>
      </c>
    </row>
    <row r="1390" spans="2:65" s="353" customFormat="1" ht="27" customHeight="1">
      <c r="B1390" s="354"/>
      <c r="C1390" s="409" t="s">
        <v>1021</v>
      </c>
      <c r="D1390" s="409" t="s">
        <v>2429</v>
      </c>
      <c r="E1390" s="410" t="s">
        <v>1022</v>
      </c>
      <c r="F1390" s="907" t="s">
        <v>1023</v>
      </c>
      <c r="G1390" s="908"/>
      <c r="H1390" s="908"/>
      <c r="I1390" s="908"/>
      <c r="J1390" s="412" t="s">
        <v>1974</v>
      </c>
      <c r="K1390" s="413">
        <v>242</v>
      </c>
      <c r="L1390" s="909">
        <v>0</v>
      </c>
      <c r="M1390" s="908"/>
      <c r="N1390" s="909">
        <f>ROUND($L$1390*$K$1390,2)</f>
        <v>0</v>
      </c>
      <c r="O1390" s="908"/>
      <c r="P1390" s="908"/>
      <c r="Q1390" s="908"/>
      <c r="R1390" s="411"/>
      <c r="S1390" s="354"/>
      <c r="T1390" s="414"/>
      <c r="U1390" s="415" t="s">
        <v>2358</v>
      </c>
      <c r="X1390" s="416">
        <v>0</v>
      </c>
      <c r="Y1390" s="416">
        <f>$X$1390*$K$1390</f>
        <v>0</v>
      </c>
      <c r="Z1390" s="416">
        <v>0</v>
      </c>
      <c r="AA1390" s="417">
        <f>$Z$1390*$K$1390</f>
        <v>0</v>
      </c>
      <c r="AR1390" s="360" t="s">
        <v>2749</v>
      </c>
      <c r="AT1390" s="360" t="s">
        <v>2429</v>
      </c>
      <c r="AU1390" s="360" t="s">
        <v>2336</v>
      </c>
      <c r="AY1390" s="353" t="s">
        <v>2428</v>
      </c>
      <c r="BE1390" s="418">
        <f>IF($U$1390="základní",$N$1390,0)</f>
        <v>0</v>
      </c>
      <c r="BF1390" s="418">
        <f>IF($U$1390="snížená",$N$1390,0)</f>
        <v>0</v>
      </c>
      <c r="BG1390" s="418">
        <f>IF($U$1390="zákl. přenesená",$N$1390,0)</f>
        <v>0</v>
      </c>
      <c r="BH1390" s="418">
        <f>IF($U$1390="sníž. přenesená",$N$1390,0)</f>
        <v>0</v>
      </c>
      <c r="BI1390" s="418">
        <f>IF($U$1390="nulová",$N$1390,0)</f>
        <v>0</v>
      </c>
      <c r="BJ1390" s="360" t="s">
        <v>2426</v>
      </c>
      <c r="BK1390" s="418">
        <f>ROUND($L$1390*$K$1390,2)</f>
        <v>0</v>
      </c>
      <c r="BL1390" s="360" t="s">
        <v>2749</v>
      </c>
      <c r="BM1390" s="360" t="s">
        <v>1024</v>
      </c>
    </row>
    <row r="1391" spans="2:47" s="353" customFormat="1" ht="16.5" customHeight="1">
      <c r="B1391" s="354"/>
      <c r="F1391" s="912" t="s">
        <v>1025</v>
      </c>
      <c r="G1391" s="873"/>
      <c r="H1391" s="873"/>
      <c r="I1391" s="873"/>
      <c r="J1391" s="873"/>
      <c r="K1391" s="873"/>
      <c r="L1391" s="873"/>
      <c r="M1391" s="873"/>
      <c r="N1391" s="873"/>
      <c r="O1391" s="873"/>
      <c r="P1391" s="873"/>
      <c r="Q1391" s="873"/>
      <c r="R1391" s="873"/>
      <c r="S1391" s="354"/>
      <c r="T1391" s="419"/>
      <c r="AA1391" s="420"/>
      <c r="AT1391" s="353" t="s">
        <v>2437</v>
      </c>
      <c r="AU1391" s="353" t="s">
        <v>2336</v>
      </c>
    </row>
    <row r="1392" spans="2:51" s="353" customFormat="1" ht="15.75" customHeight="1">
      <c r="B1392" s="421"/>
      <c r="E1392" s="422"/>
      <c r="F1392" s="899" t="s">
        <v>1026</v>
      </c>
      <c r="G1392" s="900"/>
      <c r="H1392" s="900"/>
      <c r="I1392" s="900"/>
      <c r="K1392" s="424">
        <v>193</v>
      </c>
      <c r="S1392" s="421"/>
      <c r="T1392" s="425"/>
      <c r="AA1392" s="426"/>
      <c r="AT1392" s="422" t="s">
        <v>2439</v>
      </c>
      <c r="AU1392" s="422" t="s">
        <v>2336</v>
      </c>
      <c r="AV1392" s="422" t="s">
        <v>2336</v>
      </c>
      <c r="AW1392" s="422" t="s">
        <v>2371</v>
      </c>
      <c r="AX1392" s="422" t="s">
        <v>2427</v>
      </c>
      <c r="AY1392" s="422" t="s">
        <v>2428</v>
      </c>
    </row>
    <row r="1393" spans="2:51" s="353" customFormat="1" ht="15.75" customHeight="1">
      <c r="B1393" s="421"/>
      <c r="E1393" s="422"/>
      <c r="F1393" s="899" t="s">
        <v>1027</v>
      </c>
      <c r="G1393" s="900"/>
      <c r="H1393" s="900"/>
      <c r="I1393" s="900"/>
      <c r="K1393" s="424">
        <v>25</v>
      </c>
      <c r="S1393" s="421"/>
      <c r="T1393" s="425"/>
      <c r="AA1393" s="426"/>
      <c r="AT1393" s="422" t="s">
        <v>2439</v>
      </c>
      <c r="AU1393" s="422" t="s">
        <v>2336</v>
      </c>
      <c r="AV1393" s="422" t="s">
        <v>2336</v>
      </c>
      <c r="AW1393" s="422" t="s">
        <v>2371</v>
      </c>
      <c r="AX1393" s="422" t="s">
        <v>2427</v>
      </c>
      <c r="AY1393" s="422" t="s">
        <v>2428</v>
      </c>
    </row>
    <row r="1394" spans="2:51" s="353" customFormat="1" ht="15.75" customHeight="1">
      <c r="B1394" s="421"/>
      <c r="E1394" s="422"/>
      <c r="F1394" s="899" t="s">
        <v>1028</v>
      </c>
      <c r="G1394" s="900"/>
      <c r="H1394" s="900"/>
      <c r="I1394" s="900"/>
      <c r="K1394" s="424">
        <v>20</v>
      </c>
      <c r="S1394" s="421"/>
      <c r="T1394" s="425"/>
      <c r="AA1394" s="426"/>
      <c r="AT1394" s="422" t="s">
        <v>2439</v>
      </c>
      <c r="AU1394" s="422" t="s">
        <v>2336</v>
      </c>
      <c r="AV1394" s="422" t="s">
        <v>2336</v>
      </c>
      <c r="AW1394" s="422" t="s">
        <v>2371</v>
      </c>
      <c r="AX1394" s="422" t="s">
        <v>2427</v>
      </c>
      <c r="AY1394" s="422" t="s">
        <v>2428</v>
      </c>
    </row>
    <row r="1395" spans="2:51" s="353" customFormat="1" ht="15.75" customHeight="1">
      <c r="B1395" s="421"/>
      <c r="E1395" s="422"/>
      <c r="F1395" s="899" t="s">
        <v>1029</v>
      </c>
      <c r="G1395" s="900"/>
      <c r="H1395" s="900"/>
      <c r="I1395" s="900"/>
      <c r="K1395" s="424">
        <v>4</v>
      </c>
      <c r="S1395" s="421"/>
      <c r="T1395" s="425"/>
      <c r="AA1395" s="426"/>
      <c r="AT1395" s="422" t="s">
        <v>2439</v>
      </c>
      <c r="AU1395" s="422" t="s">
        <v>2336</v>
      </c>
      <c r="AV1395" s="422" t="s">
        <v>2336</v>
      </c>
      <c r="AW1395" s="422" t="s">
        <v>2371</v>
      </c>
      <c r="AX1395" s="422" t="s">
        <v>2427</v>
      </c>
      <c r="AY1395" s="422" t="s">
        <v>2428</v>
      </c>
    </row>
    <row r="1396" spans="2:51" s="353" customFormat="1" ht="15.75" customHeight="1">
      <c r="B1396" s="432"/>
      <c r="E1396" s="433"/>
      <c r="F1396" s="901" t="s">
        <v>2450</v>
      </c>
      <c r="G1396" s="902"/>
      <c r="H1396" s="902"/>
      <c r="I1396" s="902"/>
      <c r="K1396" s="434">
        <v>242</v>
      </c>
      <c r="S1396" s="432"/>
      <c r="T1396" s="435"/>
      <c r="AA1396" s="436"/>
      <c r="AT1396" s="433" t="s">
        <v>2439</v>
      </c>
      <c r="AU1396" s="433" t="s">
        <v>2336</v>
      </c>
      <c r="AV1396" s="433" t="s">
        <v>2434</v>
      </c>
      <c r="AW1396" s="433" t="s">
        <v>2371</v>
      </c>
      <c r="AX1396" s="433" t="s">
        <v>2426</v>
      </c>
      <c r="AY1396" s="433" t="s">
        <v>2428</v>
      </c>
    </row>
    <row r="1397" spans="2:65" s="353" customFormat="1" ht="27" customHeight="1">
      <c r="B1397" s="354"/>
      <c r="C1397" s="437" t="s">
        <v>1030</v>
      </c>
      <c r="D1397" s="437" t="s">
        <v>2462</v>
      </c>
      <c r="E1397" s="438" t="s">
        <v>1031</v>
      </c>
      <c r="F1397" s="915" t="s">
        <v>1032</v>
      </c>
      <c r="G1397" s="914"/>
      <c r="H1397" s="914"/>
      <c r="I1397" s="914"/>
      <c r="J1397" s="439" t="s">
        <v>1974</v>
      </c>
      <c r="K1397" s="440">
        <v>266.2</v>
      </c>
      <c r="L1397" s="913">
        <v>0</v>
      </c>
      <c r="M1397" s="914"/>
      <c r="N1397" s="913">
        <f>ROUND($L$1397*$K$1397,2)</f>
        <v>0</v>
      </c>
      <c r="O1397" s="908"/>
      <c r="P1397" s="908"/>
      <c r="Q1397" s="908"/>
      <c r="R1397" s="411" t="s">
        <v>2433</v>
      </c>
      <c r="S1397" s="354"/>
      <c r="T1397" s="414"/>
      <c r="U1397" s="415" t="s">
        <v>2358</v>
      </c>
      <c r="X1397" s="416">
        <v>0.003</v>
      </c>
      <c r="Y1397" s="416">
        <f>$X$1397*$K$1397</f>
        <v>0.7986</v>
      </c>
      <c r="Z1397" s="416">
        <v>0</v>
      </c>
      <c r="AA1397" s="417">
        <f>$Z$1397*$K$1397</f>
        <v>0</v>
      </c>
      <c r="AR1397" s="360" t="s">
        <v>2843</v>
      </c>
      <c r="AT1397" s="360" t="s">
        <v>2462</v>
      </c>
      <c r="AU1397" s="360" t="s">
        <v>2336</v>
      </c>
      <c r="AY1397" s="353" t="s">
        <v>2428</v>
      </c>
      <c r="BE1397" s="418">
        <f>IF($U$1397="základní",$N$1397,0)</f>
        <v>0</v>
      </c>
      <c r="BF1397" s="418">
        <f>IF($U$1397="snížená",$N$1397,0)</f>
        <v>0</v>
      </c>
      <c r="BG1397" s="418">
        <f>IF($U$1397="zákl. přenesená",$N$1397,0)</f>
        <v>0</v>
      </c>
      <c r="BH1397" s="418">
        <f>IF($U$1397="sníž. přenesená",$N$1397,0)</f>
        <v>0</v>
      </c>
      <c r="BI1397" s="418">
        <f>IF($U$1397="nulová",$N$1397,0)</f>
        <v>0</v>
      </c>
      <c r="BJ1397" s="360" t="s">
        <v>2426</v>
      </c>
      <c r="BK1397" s="418">
        <f>ROUND($L$1397*$K$1397,2)</f>
        <v>0</v>
      </c>
      <c r="BL1397" s="360" t="s">
        <v>2749</v>
      </c>
      <c r="BM1397" s="360" t="s">
        <v>1033</v>
      </c>
    </row>
    <row r="1398" spans="2:51" s="353" customFormat="1" ht="15.75" customHeight="1">
      <c r="B1398" s="421"/>
      <c r="F1398" s="899" t="s">
        <v>1034</v>
      </c>
      <c r="G1398" s="900"/>
      <c r="H1398" s="900"/>
      <c r="I1398" s="900"/>
      <c r="K1398" s="424">
        <v>266.2</v>
      </c>
      <c r="S1398" s="421"/>
      <c r="T1398" s="425"/>
      <c r="AA1398" s="426"/>
      <c r="AT1398" s="422" t="s">
        <v>2439</v>
      </c>
      <c r="AU1398" s="422" t="s">
        <v>2336</v>
      </c>
      <c r="AV1398" s="422" t="s">
        <v>2336</v>
      </c>
      <c r="AW1398" s="422" t="s">
        <v>2427</v>
      </c>
      <c r="AX1398" s="422" t="s">
        <v>2426</v>
      </c>
      <c r="AY1398" s="422" t="s">
        <v>2428</v>
      </c>
    </row>
    <row r="1399" spans="2:65" s="353" customFormat="1" ht="15.75" customHeight="1">
      <c r="B1399" s="354"/>
      <c r="C1399" s="437" t="s">
        <v>1035</v>
      </c>
      <c r="D1399" s="437" t="s">
        <v>2462</v>
      </c>
      <c r="E1399" s="438" t="s">
        <v>1036</v>
      </c>
      <c r="F1399" s="915" t="s">
        <v>1037</v>
      </c>
      <c r="G1399" s="914"/>
      <c r="H1399" s="914"/>
      <c r="I1399" s="914"/>
      <c r="J1399" s="439" t="s">
        <v>2770</v>
      </c>
      <c r="K1399" s="440">
        <v>175.544</v>
      </c>
      <c r="L1399" s="913">
        <v>0</v>
      </c>
      <c r="M1399" s="914"/>
      <c r="N1399" s="913">
        <f>ROUND($L$1399*$K$1399,2)</f>
        <v>0</v>
      </c>
      <c r="O1399" s="908"/>
      <c r="P1399" s="908"/>
      <c r="Q1399" s="908"/>
      <c r="R1399" s="411" t="s">
        <v>2433</v>
      </c>
      <c r="S1399" s="354"/>
      <c r="T1399" s="414"/>
      <c r="U1399" s="415" t="s">
        <v>2358</v>
      </c>
      <c r="X1399" s="416">
        <v>6E-05</v>
      </c>
      <c r="Y1399" s="416">
        <f>$X$1399*$K$1399</f>
        <v>0.010532640000000001</v>
      </c>
      <c r="Z1399" s="416">
        <v>0</v>
      </c>
      <c r="AA1399" s="417">
        <f>$Z$1399*$K$1399</f>
        <v>0</v>
      </c>
      <c r="AR1399" s="360" t="s">
        <v>2843</v>
      </c>
      <c r="AT1399" s="360" t="s">
        <v>2462</v>
      </c>
      <c r="AU1399" s="360" t="s">
        <v>2336</v>
      </c>
      <c r="AY1399" s="353" t="s">
        <v>2428</v>
      </c>
      <c r="BE1399" s="418">
        <f>IF($U$1399="základní",$N$1399,0)</f>
        <v>0</v>
      </c>
      <c r="BF1399" s="418">
        <f>IF($U$1399="snížená",$N$1399,0)</f>
        <v>0</v>
      </c>
      <c r="BG1399" s="418">
        <f>IF($U$1399="zákl. přenesená",$N$1399,0)</f>
        <v>0</v>
      </c>
      <c r="BH1399" s="418">
        <f>IF($U$1399="sníž. přenesená",$N$1399,0)</f>
        <v>0</v>
      </c>
      <c r="BI1399" s="418">
        <f>IF($U$1399="nulová",$N$1399,0)</f>
        <v>0</v>
      </c>
      <c r="BJ1399" s="360" t="s">
        <v>2426</v>
      </c>
      <c r="BK1399" s="418">
        <f>ROUND($L$1399*$K$1399,2)</f>
        <v>0</v>
      </c>
      <c r="BL1399" s="360" t="s">
        <v>2749</v>
      </c>
      <c r="BM1399" s="360" t="s">
        <v>1038</v>
      </c>
    </row>
    <row r="1400" spans="2:51" s="353" customFormat="1" ht="27" customHeight="1">
      <c r="B1400" s="421"/>
      <c r="F1400" s="899" t="s">
        <v>1039</v>
      </c>
      <c r="G1400" s="900"/>
      <c r="H1400" s="900"/>
      <c r="I1400" s="900"/>
      <c r="K1400" s="424">
        <v>175.544</v>
      </c>
      <c r="S1400" s="421"/>
      <c r="T1400" s="425"/>
      <c r="AA1400" s="426"/>
      <c r="AT1400" s="422" t="s">
        <v>2439</v>
      </c>
      <c r="AU1400" s="422" t="s">
        <v>2336</v>
      </c>
      <c r="AV1400" s="422" t="s">
        <v>2336</v>
      </c>
      <c r="AW1400" s="422" t="s">
        <v>2427</v>
      </c>
      <c r="AX1400" s="422" t="s">
        <v>2426</v>
      </c>
      <c r="AY1400" s="422" t="s">
        <v>2428</v>
      </c>
    </row>
    <row r="1401" spans="2:65" s="353" customFormat="1" ht="27" customHeight="1">
      <c r="B1401" s="354"/>
      <c r="C1401" s="409" t="s">
        <v>1040</v>
      </c>
      <c r="D1401" s="409" t="s">
        <v>2429</v>
      </c>
      <c r="E1401" s="410" t="s">
        <v>1041</v>
      </c>
      <c r="F1401" s="907" t="s">
        <v>1042</v>
      </c>
      <c r="G1401" s="908"/>
      <c r="H1401" s="908"/>
      <c r="I1401" s="908"/>
      <c r="J1401" s="412" t="s">
        <v>2770</v>
      </c>
      <c r="K1401" s="413">
        <v>1</v>
      </c>
      <c r="L1401" s="909">
        <v>0</v>
      </c>
      <c r="M1401" s="908"/>
      <c r="N1401" s="909">
        <f>ROUND($L$1401*$K$1401,2)</f>
        <v>0</v>
      </c>
      <c r="O1401" s="908"/>
      <c r="P1401" s="908"/>
      <c r="Q1401" s="908"/>
      <c r="R1401" s="411" t="s">
        <v>2433</v>
      </c>
      <c r="S1401" s="354"/>
      <c r="T1401" s="414"/>
      <c r="U1401" s="415" t="s">
        <v>2358</v>
      </c>
      <c r="X1401" s="416">
        <v>0</v>
      </c>
      <c r="Y1401" s="416">
        <f>$X$1401*$K$1401</f>
        <v>0</v>
      </c>
      <c r="Z1401" s="416">
        <v>0</v>
      </c>
      <c r="AA1401" s="417">
        <f>$Z$1401*$K$1401</f>
        <v>0</v>
      </c>
      <c r="AR1401" s="360" t="s">
        <v>2749</v>
      </c>
      <c r="AT1401" s="360" t="s">
        <v>2429</v>
      </c>
      <c r="AU1401" s="360" t="s">
        <v>2336</v>
      </c>
      <c r="AY1401" s="353" t="s">
        <v>2428</v>
      </c>
      <c r="BE1401" s="418">
        <f>IF($U$1401="základní",$N$1401,0)</f>
        <v>0</v>
      </c>
      <c r="BF1401" s="418">
        <f>IF($U$1401="snížená",$N$1401,0)</f>
        <v>0</v>
      </c>
      <c r="BG1401" s="418">
        <f>IF($U$1401="zákl. přenesená",$N$1401,0)</f>
        <v>0</v>
      </c>
      <c r="BH1401" s="418">
        <f>IF($U$1401="sníž. přenesená",$N$1401,0)</f>
        <v>0</v>
      </c>
      <c r="BI1401" s="418">
        <f>IF($U$1401="nulová",$N$1401,0)</f>
        <v>0</v>
      </c>
      <c r="BJ1401" s="360" t="s">
        <v>2426</v>
      </c>
      <c r="BK1401" s="418">
        <f>ROUND($L$1401*$K$1401,2)</f>
        <v>0</v>
      </c>
      <c r="BL1401" s="360" t="s">
        <v>2749</v>
      </c>
      <c r="BM1401" s="360" t="s">
        <v>1043</v>
      </c>
    </row>
    <row r="1402" spans="2:47" s="353" customFormat="1" ht="16.5" customHeight="1">
      <c r="B1402" s="354"/>
      <c r="F1402" s="912" t="s">
        <v>1044</v>
      </c>
      <c r="G1402" s="873"/>
      <c r="H1402" s="873"/>
      <c r="I1402" s="873"/>
      <c r="J1402" s="873"/>
      <c r="K1402" s="873"/>
      <c r="L1402" s="873"/>
      <c r="M1402" s="873"/>
      <c r="N1402" s="873"/>
      <c r="O1402" s="873"/>
      <c r="P1402" s="873"/>
      <c r="Q1402" s="873"/>
      <c r="R1402" s="873"/>
      <c r="S1402" s="354"/>
      <c r="T1402" s="419"/>
      <c r="AA1402" s="420"/>
      <c r="AT1402" s="353" t="s">
        <v>2437</v>
      </c>
      <c r="AU1402" s="353" t="s">
        <v>2336</v>
      </c>
    </row>
    <row r="1403" spans="2:65" s="353" customFormat="1" ht="27" customHeight="1">
      <c r="B1403" s="354"/>
      <c r="C1403" s="437" t="s">
        <v>1045</v>
      </c>
      <c r="D1403" s="437" t="s">
        <v>2462</v>
      </c>
      <c r="E1403" s="438" t="s">
        <v>1046</v>
      </c>
      <c r="F1403" s="915" t="s">
        <v>1047</v>
      </c>
      <c r="G1403" s="914"/>
      <c r="H1403" s="914"/>
      <c r="I1403" s="914"/>
      <c r="J1403" s="439" t="s">
        <v>1974</v>
      </c>
      <c r="K1403" s="440">
        <v>3.08</v>
      </c>
      <c r="L1403" s="913">
        <v>0</v>
      </c>
      <c r="M1403" s="914"/>
      <c r="N1403" s="913">
        <f>ROUND($L$1403*$K$1403,2)</f>
        <v>0</v>
      </c>
      <c r="O1403" s="908"/>
      <c r="P1403" s="908"/>
      <c r="Q1403" s="908"/>
      <c r="R1403" s="411" t="s">
        <v>2433</v>
      </c>
      <c r="S1403" s="354"/>
      <c r="T1403" s="414"/>
      <c r="U1403" s="415" t="s">
        <v>2358</v>
      </c>
      <c r="X1403" s="416">
        <v>0.006</v>
      </c>
      <c r="Y1403" s="416">
        <f>$X$1403*$K$1403</f>
        <v>0.01848</v>
      </c>
      <c r="Z1403" s="416">
        <v>0</v>
      </c>
      <c r="AA1403" s="417">
        <f>$Z$1403*$K$1403</f>
        <v>0</v>
      </c>
      <c r="AR1403" s="360" t="s">
        <v>2843</v>
      </c>
      <c r="AT1403" s="360" t="s">
        <v>2462</v>
      </c>
      <c r="AU1403" s="360" t="s">
        <v>2336</v>
      </c>
      <c r="AY1403" s="353" t="s">
        <v>2428</v>
      </c>
      <c r="BE1403" s="418">
        <f>IF($U$1403="základní",$N$1403,0)</f>
        <v>0</v>
      </c>
      <c r="BF1403" s="418">
        <f>IF($U$1403="snížená",$N$1403,0)</f>
        <v>0</v>
      </c>
      <c r="BG1403" s="418">
        <f>IF($U$1403="zákl. přenesená",$N$1403,0)</f>
        <v>0</v>
      </c>
      <c r="BH1403" s="418">
        <f>IF($U$1403="sníž. přenesená",$N$1403,0)</f>
        <v>0</v>
      </c>
      <c r="BI1403" s="418">
        <f>IF($U$1403="nulová",$N$1403,0)</f>
        <v>0</v>
      </c>
      <c r="BJ1403" s="360" t="s">
        <v>2426</v>
      </c>
      <c r="BK1403" s="418">
        <f>ROUND($L$1403*$K$1403,2)</f>
        <v>0</v>
      </c>
      <c r="BL1403" s="360" t="s">
        <v>2749</v>
      </c>
      <c r="BM1403" s="360" t="s">
        <v>1048</v>
      </c>
    </row>
    <row r="1404" spans="2:51" s="353" customFormat="1" ht="15.75" customHeight="1">
      <c r="B1404" s="421"/>
      <c r="F1404" s="899" t="s">
        <v>1049</v>
      </c>
      <c r="G1404" s="900"/>
      <c r="H1404" s="900"/>
      <c r="I1404" s="900"/>
      <c r="K1404" s="424">
        <v>3.08</v>
      </c>
      <c r="S1404" s="421"/>
      <c r="T1404" s="425"/>
      <c r="AA1404" s="426"/>
      <c r="AT1404" s="422" t="s">
        <v>2439</v>
      </c>
      <c r="AU1404" s="422" t="s">
        <v>2336</v>
      </c>
      <c r="AV1404" s="422" t="s">
        <v>2336</v>
      </c>
      <c r="AW1404" s="422" t="s">
        <v>2427</v>
      </c>
      <c r="AX1404" s="422" t="s">
        <v>2426</v>
      </c>
      <c r="AY1404" s="422" t="s">
        <v>2428</v>
      </c>
    </row>
    <row r="1405" spans="2:65" s="353" customFormat="1" ht="15.75" customHeight="1">
      <c r="B1405" s="354"/>
      <c r="C1405" s="437" t="s">
        <v>1050</v>
      </c>
      <c r="D1405" s="437" t="s">
        <v>2462</v>
      </c>
      <c r="E1405" s="438" t="s">
        <v>1036</v>
      </c>
      <c r="F1405" s="915" t="s">
        <v>1037</v>
      </c>
      <c r="G1405" s="914"/>
      <c r="H1405" s="914"/>
      <c r="I1405" s="914"/>
      <c r="J1405" s="439" t="s">
        <v>2770</v>
      </c>
      <c r="K1405" s="440">
        <v>2</v>
      </c>
      <c r="L1405" s="913">
        <v>0</v>
      </c>
      <c r="M1405" s="914"/>
      <c r="N1405" s="913">
        <f>ROUND($L$1405*$K$1405,2)</f>
        <v>0</v>
      </c>
      <c r="O1405" s="908"/>
      <c r="P1405" s="908"/>
      <c r="Q1405" s="908"/>
      <c r="R1405" s="411" t="s">
        <v>2433</v>
      </c>
      <c r="S1405" s="354"/>
      <c r="T1405" s="414"/>
      <c r="U1405" s="415" t="s">
        <v>2358</v>
      </c>
      <c r="X1405" s="416">
        <v>6E-05</v>
      </c>
      <c r="Y1405" s="416">
        <f>$X$1405*$K$1405</f>
        <v>0.00012</v>
      </c>
      <c r="Z1405" s="416">
        <v>0</v>
      </c>
      <c r="AA1405" s="417">
        <f>$Z$1405*$K$1405</f>
        <v>0</v>
      </c>
      <c r="AR1405" s="360" t="s">
        <v>2843</v>
      </c>
      <c r="AT1405" s="360" t="s">
        <v>2462</v>
      </c>
      <c r="AU1405" s="360" t="s">
        <v>2336</v>
      </c>
      <c r="AY1405" s="353" t="s">
        <v>2428</v>
      </c>
      <c r="BE1405" s="418">
        <f>IF($U$1405="základní",$N$1405,0)</f>
        <v>0</v>
      </c>
      <c r="BF1405" s="418">
        <f>IF($U$1405="snížená",$N$1405,0)</f>
        <v>0</v>
      </c>
      <c r="BG1405" s="418">
        <f>IF($U$1405="zákl. přenesená",$N$1405,0)</f>
        <v>0</v>
      </c>
      <c r="BH1405" s="418">
        <f>IF($U$1405="sníž. přenesená",$N$1405,0)</f>
        <v>0</v>
      </c>
      <c r="BI1405" s="418">
        <f>IF($U$1405="nulová",$N$1405,0)</f>
        <v>0</v>
      </c>
      <c r="BJ1405" s="360" t="s">
        <v>2426</v>
      </c>
      <c r="BK1405" s="418">
        <f>ROUND($L$1405*$K$1405,2)</f>
        <v>0</v>
      </c>
      <c r="BL1405" s="360" t="s">
        <v>2749</v>
      </c>
      <c r="BM1405" s="360" t="s">
        <v>1051</v>
      </c>
    </row>
    <row r="1406" spans="2:65" s="353" customFormat="1" ht="27" customHeight="1">
      <c r="B1406" s="354"/>
      <c r="C1406" s="412" t="s">
        <v>1052</v>
      </c>
      <c r="D1406" s="412" t="s">
        <v>2429</v>
      </c>
      <c r="E1406" s="410" t="s">
        <v>1053</v>
      </c>
      <c r="F1406" s="907" t="s">
        <v>1054</v>
      </c>
      <c r="G1406" s="908"/>
      <c r="H1406" s="908"/>
      <c r="I1406" s="908"/>
      <c r="J1406" s="412" t="s">
        <v>1974</v>
      </c>
      <c r="K1406" s="413">
        <v>390.2</v>
      </c>
      <c r="L1406" s="909">
        <v>0</v>
      </c>
      <c r="M1406" s="908"/>
      <c r="N1406" s="909">
        <f>ROUND($L$1406*$K$1406,2)</f>
        <v>0</v>
      </c>
      <c r="O1406" s="908"/>
      <c r="P1406" s="908"/>
      <c r="Q1406" s="908"/>
      <c r="R1406" s="411"/>
      <c r="S1406" s="354"/>
      <c r="T1406" s="414"/>
      <c r="U1406" s="415" t="s">
        <v>2358</v>
      </c>
      <c r="X1406" s="416">
        <v>0</v>
      </c>
      <c r="Y1406" s="416">
        <f>$X$1406*$K$1406</f>
        <v>0</v>
      </c>
      <c r="Z1406" s="416">
        <v>0</v>
      </c>
      <c r="AA1406" s="417">
        <f>$Z$1406*$K$1406</f>
        <v>0</v>
      </c>
      <c r="AR1406" s="360" t="s">
        <v>2749</v>
      </c>
      <c r="AT1406" s="360" t="s">
        <v>2429</v>
      </c>
      <c r="AU1406" s="360" t="s">
        <v>2336</v>
      </c>
      <c r="AY1406" s="360" t="s">
        <v>2428</v>
      </c>
      <c r="BE1406" s="418">
        <f>IF($U$1406="základní",$N$1406,0)</f>
        <v>0</v>
      </c>
      <c r="BF1406" s="418">
        <f>IF($U$1406="snížená",$N$1406,0)</f>
        <v>0</v>
      </c>
      <c r="BG1406" s="418">
        <f>IF($U$1406="zákl. přenesená",$N$1406,0)</f>
        <v>0</v>
      </c>
      <c r="BH1406" s="418">
        <f>IF($U$1406="sníž. přenesená",$N$1406,0)</f>
        <v>0</v>
      </c>
      <c r="BI1406" s="418">
        <f>IF($U$1406="nulová",$N$1406,0)</f>
        <v>0</v>
      </c>
      <c r="BJ1406" s="360" t="s">
        <v>2426</v>
      </c>
      <c r="BK1406" s="418">
        <f>ROUND($L$1406*$K$1406,2)</f>
        <v>0</v>
      </c>
      <c r="BL1406" s="360" t="s">
        <v>2749</v>
      </c>
      <c r="BM1406" s="360" t="s">
        <v>1055</v>
      </c>
    </row>
    <row r="1407" spans="2:47" s="353" customFormat="1" ht="20.25" customHeight="1">
      <c r="B1407" s="354"/>
      <c r="F1407" s="912" t="s">
        <v>1054</v>
      </c>
      <c r="G1407" s="873"/>
      <c r="H1407" s="873"/>
      <c r="I1407" s="873"/>
      <c r="J1407" s="873"/>
      <c r="K1407" s="873"/>
      <c r="L1407" s="873"/>
      <c r="M1407" s="873"/>
      <c r="N1407" s="873"/>
      <c r="O1407" s="873"/>
      <c r="P1407" s="873"/>
      <c r="Q1407" s="873"/>
      <c r="R1407" s="873"/>
      <c r="S1407" s="354"/>
      <c r="T1407" s="419"/>
      <c r="AA1407" s="420"/>
      <c r="AT1407" s="353" t="s">
        <v>2437</v>
      </c>
      <c r="AU1407" s="353" t="s">
        <v>2336</v>
      </c>
    </row>
    <row r="1408" spans="2:51" s="353" customFormat="1" ht="15.75" customHeight="1">
      <c r="B1408" s="421"/>
      <c r="E1408" s="422"/>
      <c r="F1408" s="899" t="s">
        <v>1056</v>
      </c>
      <c r="G1408" s="900"/>
      <c r="H1408" s="900"/>
      <c r="I1408" s="900"/>
      <c r="K1408" s="424">
        <v>375</v>
      </c>
      <c r="S1408" s="421"/>
      <c r="T1408" s="425"/>
      <c r="AA1408" s="426"/>
      <c r="AT1408" s="422" t="s">
        <v>2439</v>
      </c>
      <c r="AU1408" s="422" t="s">
        <v>2336</v>
      </c>
      <c r="AV1408" s="422" t="s">
        <v>2336</v>
      </c>
      <c r="AW1408" s="422" t="s">
        <v>2371</v>
      </c>
      <c r="AX1408" s="422" t="s">
        <v>2427</v>
      </c>
      <c r="AY1408" s="422" t="s">
        <v>2428</v>
      </c>
    </row>
    <row r="1409" spans="2:51" s="353" customFormat="1" ht="15.75" customHeight="1">
      <c r="B1409" s="421"/>
      <c r="E1409" s="422"/>
      <c r="F1409" s="899" t="s">
        <v>1057</v>
      </c>
      <c r="G1409" s="900"/>
      <c r="H1409" s="900"/>
      <c r="I1409" s="900"/>
      <c r="K1409" s="424">
        <v>15.2</v>
      </c>
      <c r="S1409" s="421"/>
      <c r="T1409" s="425"/>
      <c r="AA1409" s="426"/>
      <c r="AT1409" s="422" t="s">
        <v>2439</v>
      </c>
      <c r="AU1409" s="422" t="s">
        <v>2336</v>
      </c>
      <c r="AV1409" s="422" t="s">
        <v>2336</v>
      </c>
      <c r="AW1409" s="422" t="s">
        <v>2371</v>
      </c>
      <c r="AX1409" s="422" t="s">
        <v>2427</v>
      </c>
      <c r="AY1409" s="422" t="s">
        <v>2428</v>
      </c>
    </row>
    <row r="1410" spans="2:51" s="353" customFormat="1" ht="15.75" customHeight="1">
      <c r="B1410" s="432"/>
      <c r="E1410" s="433"/>
      <c r="F1410" s="901" t="s">
        <v>2450</v>
      </c>
      <c r="G1410" s="902"/>
      <c r="H1410" s="902"/>
      <c r="I1410" s="902"/>
      <c r="K1410" s="434">
        <v>390.2</v>
      </c>
      <c r="S1410" s="432"/>
      <c r="T1410" s="435"/>
      <c r="AA1410" s="436"/>
      <c r="AT1410" s="433" t="s">
        <v>2439</v>
      </c>
      <c r="AU1410" s="433" t="s">
        <v>2336</v>
      </c>
      <c r="AV1410" s="433" t="s">
        <v>2434</v>
      </c>
      <c r="AW1410" s="433" t="s">
        <v>2371</v>
      </c>
      <c r="AX1410" s="433" t="s">
        <v>2426</v>
      </c>
      <c r="AY1410" s="433" t="s">
        <v>2428</v>
      </c>
    </row>
    <row r="1411" spans="2:65" s="353" customFormat="1" ht="27" customHeight="1">
      <c r="B1411" s="354"/>
      <c r="C1411" s="437" t="s">
        <v>1058</v>
      </c>
      <c r="D1411" s="437" t="s">
        <v>2462</v>
      </c>
      <c r="E1411" s="438" t="s">
        <v>1059</v>
      </c>
      <c r="F1411" s="915" t="s">
        <v>1060</v>
      </c>
      <c r="G1411" s="914"/>
      <c r="H1411" s="914"/>
      <c r="I1411" s="914"/>
      <c r="J1411" s="439" t="s">
        <v>1974</v>
      </c>
      <c r="K1411" s="440">
        <v>429.22</v>
      </c>
      <c r="L1411" s="913">
        <v>0</v>
      </c>
      <c r="M1411" s="914"/>
      <c r="N1411" s="913">
        <f>ROUND($L$1411*$K$1411,2)</f>
        <v>0</v>
      </c>
      <c r="O1411" s="908"/>
      <c r="P1411" s="908"/>
      <c r="Q1411" s="908"/>
      <c r="R1411" s="411"/>
      <c r="S1411" s="354"/>
      <c r="T1411" s="414"/>
      <c r="U1411" s="415" t="s">
        <v>2358</v>
      </c>
      <c r="X1411" s="416">
        <v>0.01</v>
      </c>
      <c r="Y1411" s="416">
        <f>$X$1411*$K$1411</f>
        <v>4.2922</v>
      </c>
      <c r="Z1411" s="416">
        <v>0</v>
      </c>
      <c r="AA1411" s="417">
        <f>$Z$1411*$K$1411</f>
        <v>0</v>
      </c>
      <c r="AR1411" s="360" t="s">
        <v>2843</v>
      </c>
      <c r="AT1411" s="360" t="s">
        <v>2462</v>
      </c>
      <c r="AU1411" s="360" t="s">
        <v>2336</v>
      </c>
      <c r="AY1411" s="353" t="s">
        <v>2428</v>
      </c>
      <c r="BE1411" s="418">
        <f>IF($U$1411="základní",$N$1411,0)</f>
        <v>0</v>
      </c>
      <c r="BF1411" s="418">
        <f>IF($U$1411="snížená",$N$1411,0)</f>
        <v>0</v>
      </c>
      <c r="BG1411" s="418">
        <f>IF($U$1411="zákl. přenesená",$N$1411,0)</f>
        <v>0</v>
      </c>
      <c r="BH1411" s="418">
        <f>IF($U$1411="sníž. přenesená",$N$1411,0)</f>
        <v>0</v>
      </c>
      <c r="BI1411" s="418">
        <f>IF($U$1411="nulová",$N$1411,0)</f>
        <v>0</v>
      </c>
      <c r="BJ1411" s="360" t="s">
        <v>2426</v>
      </c>
      <c r="BK1411" s="418">
        <f>ROUND($L$1411*$K$1411,2)</f>
        <v>0</v>
      </c>
      <c r="BL1411" s="360" t="s">
        <v>2749</v>
      </c>
      <c r="BM1411" s="360" t="s">
        <v>1061</v>
      </c>
    </row>
    <row r="1412" spans="2:51" s="353" customFormat="1" ht="15.75" customHeight="1">
      <c r="B1412" s="421"/>
      <c r="E1412" s="423"/>
      <c r="F1412" s="899" t="s">
        <v>1056</v>
      </c>
      <c r="G1412" s="900"/>
      <c r="H1412" s="900"/>
      <c r="I1412" s="900"/>
      <c r="K1412" s="424">
        <v>375</v>
      </c>
      <c r="S1412" s="421"/>
      <c r="T1412" s="425"/>
      <c r="AA1412" s="426"/>
      <c r="AT1412" s="422" t="s">
        <v>2439</v>
      </c>
      <c r="AU1412" s="422" t="s">
        <v>2336</v>
      </c>
      <c r="AV1412" s="422" t="s">
        <v>2336</v>
      </c>
      <c r="AW1412" s="422" t="s">
        <v>2371</v>
      </c>
      <c r="AX1412" s="422" t="s">
        <v>2427</v>
      </c>
      <c r="AY1412" s="422" t="s">
        <v>2428</v>
      </c>
    </row>
    <row r="1413" spans="2:51" s="353" customFormat="1" ht="15.75" customHeight="1">
      <c r="B1413" s="421"/>
      <c r="E1413" s="422"/>
      <c r="F1413" s="899" t="s">
        <v>1062</v>
      </c>
      <c r="G1413" s="900"/>
      <c r="H1413" s="900"/>
      <c r="I1413" s="900"/>
      <c r="K1413" s="424">
        <v>15.2</v>
      </c>
      <c r="S1413" s="421"/>
      <c r="T1413" s="425"/>
      <c r="AA1413" s="426"/>
      <c r="AT1413" s="422" t="s">
        <v>2439</v>
      </c>
      <c r="AU1413" s="422" t="s">
        <v>2336</v>
      </c>
      <c r="AV1413" s="422" t="s">
        <v>2336</v>
      </c>
      <c r="AW1413" s="422" t="s">
        <v>2371</v>
      </c>
      <c r="AX1413" s="422" t="s">
        <v>2427</v>
      </c>
      <c r="AY1413" s="422" t="s">
        <v>2428</v>
      </c>
    </row>
    <row r="1414" spans="2:51" s="353" customFormat="1" ht="15.75" customHeight="1">
      <c r="B1414" s="432"/>
      <c r="E1414" s="433"/>
      <c r="F1414" s="901" t="s">
        <v>2450</v>
      </c>
      <c r="G1414" s="902"/>
      <c r="H1414" s="902"/>
      <c r="I1414" s="902"/>
      <c r="K1414" s="434">
        <v>390.2</v>
      </c>
      <c r="S1414" s="432"/>
      <c r="T1414" s="435"/>
      <c r="AA1414" s="436"/>
      <c r="AT1414" s="433" t="s">
        <v>2439</v>
      </c>
      <c r="AU1414" s="433" t="s">
        <v>2336</v>
      </c>
      <c r="AV1414" s="433" t="s">
        <v>2434</v>
      </c>
      <c r="AW1414" s="433" t="s">
        <v>2371</v>
      </c>
      <c r="AX1414" s="433" t="s">
        <v>2426</v>
      </c>
      <c r="AY1414" s="433" t="s">
        <v>2428</v>
      </c>
    </row>
    <row r="1415" spans="2:51" s="353" customFormat="1" ht="15.75" customHeight="1">
      <c r="B1415" s="421"/>
      <c r="F1415" s="899" t="s">
        <v>1063</v>
      </c>
      <c r="G1415" s="900"/>
      <c r="H1415" s="900"/>
      <c r="I1415" s="900"/>
      <c r="K1415" s="424">
        <v>429.22</v>
      </c>
      <c r="S1415" s="421"/>
      <c r="T1415" s="425"/>
      <c r="AA1415" s="426"/>
      <c r="AT1415" s="422" t="s">
        <v>2439</v>
      </c>
      <c r="AU1415" s="422" t="s">
        <v>2336</v>
      </c>
      <c r="AV1415" s="422" t="s">
        <v>2336</v>
      </c>
      <c r="AW1415" s="422" t="s">
        <v>2427</v>
      </c>
      <c r="AX1415" s="422" t="s">
        <v>2426</v>
      </c>
      <c r="AY1415" s="422" t="s">
        <v>2428</v>
      </c>
    </row>
    <row r="1416" spans="2:65" s="353" customFormat="1" ht="27" customHeight="1">
      <c r="B1416" s="354"/>
      <c r="C1416" s="437" t="s">
        <v>1064</v>
      </c>
      <c r="D1416" s="437" t="s">
        <v>2462</v>
      </c>
      <c r="E1416" s="438" t="s">
        <v>1065</v>
      </c>
      <c r="F1416" s="915" t="s">
        <v>1066</v>
      </c>
      <c r="G1416" s="914"/>
      <c r="H1416" s="914"/>
      <c r="I1416" s="914"/>
      <c r="J1416" s="439" t="s">
        <v>1974</v>
      </c>
      <c r="K1416" s="440">
        <v>228.8</v>
      </c>
      <c r="L1416" s="913">
        <v>0</v>
      </c>
      <c r="M1416" s="914"/>
      <c r="N1416" s="913">
        <f>ROUND($L$1416*$K$1416,2)</f>
        <v>0</v>
      </c>
      <c r="O1416" s="908"/>
      <c r="P1416" s="908"/>
      <c r="Q1416" s="908"/>
      <c r="R1416" s="411"/>
      <c r="S1416" s="354"/>
      <c r="T1416" s="414"/>
      <c r="U1416" s="415" t="s">
        <v>2358</v>
      </c>
      <c r="X1416" s="416">
        <v>0.01</v>
      </c>
      <c r="Y1416" s="416">
        <f>$X$1416*$K$1416</f>
        <v>2.2880000000000003</v>
      </c>
      <c r="Z1416" s="416">
        <v>0</v>
      </c>
      <c r="AA1416" s="417">
        <f>$Z$1416*$K$1416</f>
        <v>0</v>
      </c>
      <c r="AR1416" s="360" t="s">
        <v>2843</v>
      </c>
      <c r="AT1416" s="360" t="s">
        <v>2462</v>
      </c>
      <c r="AU1416" s="360" t="s">
        <v>2336</v>
      </c>
      <c r="AY1416" s="353" t="s">
        <v>2428</v>
      </c>
      <c r="BE1416" s="418">
        <f>IF($U$1416="základní",$N$1416,0)</f>
        <v>0</v>
      </c>
      <c r="BF1416" s="418">
        <f>IF($U$1416="snížená",$N$1416,0)</f>
        <v>0</v>
      </c>
      <c r="BG1416" s="418">
        <f>IF($U$1416="zákl. přenesená",$N$1416,0)</f>
        <v>0</v>
      </c>
      <c r="BH1416" s="418">
        <f>IF($U$1416="sníž. přenesená",$N$1416,0)</f>
        <v>0</v>
      </c>
      <c r="BI1416" s="418">
        <f>IF($U$1416="nulová",$N$1416,0)</f>
        <v>0</v>
      </c>
      <c r="BJ1416" s="360" t="s">
        <v>2426</v>
      </c>
      <c r="BK1416" s="418">
        <f>ROUND($L$1416*$K$1416,2)</f>
        <v>0</v>
      </c>
      <c r="BL1416" s="360" t="s">
        <v>2749</v>
      </c>
      <c r="BM1416" s="360" t="s">
        <v>1067</v>
      </c>
    </row>
    <row r="1417" spans="2:51" s="353" customFormat="1" ht="15.75" customHeight="1">
      <c r="B1417" s="421"/>
      <c r="F1417" s="899" t="s">
        <v>1068</v>
      </c>
      <c r="G1417" s="900"/>
      <c r="H1417" s="900"/>
      <c r="I1417" s="900"/>
      <c r="K1417" s="424">
        <v>228.8</v>
      </c>
      <c r="S1417" s="421"/>
      <c r="T1417" s="425"/>
      <c r="AA1417" s="426"/>
      <c r="AT1417" s="422" t="s">
        <v>2439</v>
      </c>
      <c r="AU1417" s="422" t="s">
        <v>2336</v>
      </c>
      <c r="AV1417" s="422" t="s">
        <v>2336</v>
      </c>
      <c r="AW1417" s="422" t="s">
        <v>2427</v>
      </c>
      <c r="AX1417" s="422" t="s">
        <v>2426</v>
      </c>
      <c r="AY1417" s="422" t="s">
        <v>2428</v>
      </c>
    </row>
    <row r="1418" spans="2:65" s="353" customFormat="1" ht="27" customHeight="1">
      <c r="B1418" s="354"/>
      <c r="C1418" s="409" t="s">
        <v>1069</v>
      </c>
      <c r="D1418" s="409" t="s">
        <v>2429</v>
      </c>
      <c r="E1418" s="410" t="s">
        <v>1070</v>
      </c>
      <c r="F1418" s="907" t="s">
        <v>1071</v>
      </c>
      <c r="G1418" s="908"/>
      <c r="H1418" s="908"/>
      <c r="I1418" s="908"/>
      <c r="J1418" s="412" t="s">
        <v>2040</v>
      </c>
      <c r="K1418" s="413">
        <v>6</v>
      </c>
      <c r="L1418" s="909">
        <v>0</v>
      </c>
      <c r="M1418" s="908"/>
      <c r="N1418" s="909">
        <f>ROUND($L$1418*$K$1418,2)</f>
        <v>0</v>
      </c>
      <c r="O1418" s="908"/>
      <c r="P1418" s="908"/>
      <c r="Q1418" s="908"/>
      <c r="R1418" s="411"/>
      <c r="S1418" s="354"/>
      <c r="T1418" s="414"/>
      <c r="U1418" s="415" t="s">
        <v>2358</v>
      </c>
      <c r="X1418" s="416">
        <v>0</v>
      </c>
      <c r="Y1418" s="416">
        <f>$X$1418*$K$1418</f>
        <v>0</v>
      </c>
      <c r="Z1418" s="416">
        <v>0</v>
      </c>
      <c r="AA1418" s="417">
        <f>$Z$1418*$K$1418</f>
        <v>0</v>
      </c>
      <c r="AR1418" s="360" t="s">
        <v>2749</v>
      </c>
      <c r="AT1418" s="360" t="s">
        <v>2429</v>
      </c>
      <c r="AU1418" s="360" t="s">
        <v>2336</v>
      </c>
      <c r="AY1418" s="353" t="s">
        <v>2428</v>
      </c>
      <c r="BE1418" s="418">
        <f>IF($U$1418="základní",$N$1418,0)</f>
        <v>0</v>
      </c>
      <c r="BF1418" s="418">
        <f>IF($U$1418="snížená",$N$1418,0)</f>
        <v>0</v>
      </c>
      <c r="BG1418" s="418">
        <f>IF($U$1418="zákl. přenesená",$N$1418,0)</f>
        <v>0</v>
      </c>
      <c r="BH1418" s="418">
        <f>IF($U$1418="sníž. přenesená",$N$1418,0)</f>
        <v>0</v>
      </c>
      <c r="BI1418" s="418">
        <f>IF($U$1418="nulová",$N$1418,0)</f>
        <v>0</v>
      </c>
      <c r="BJ1418" s="360" t="s">
        <v>2426</v>
      </c>
      <c r="BK1418" s="418">
        <f>ROUND($L$1418*$K$1418,2)</f>
        <v>0</v>
      </c>
      <c r="BL1418" s="360" t="s">
        <v>2749</v>
      </c>
      <c r="BM1418" s="360" t="s">
        <v>1072</v>
      </c>
    </row>
    <row r="1419" spans="2:47" s="353" customFormat="1" ht="16.5" customHeight="1">
      <c r="B1419" s="354"/>
      <c r="F1419" s="912" t="s">
        <v>1071</v>
      </c>
      <c r="G1419" s="873"/>
      <c r="H1419" s="873"/>
      <c r="I1419" s="873"/>
      <c r="J1419" s="873"/>
      <c r="K1419" s="873"/>
      <c r="L1419" s="873"/>
      <c r="M1419" s="873"/>
      <c r="N1419" s="873"/>
      <c r="O1419" s="873"/>
      <c r="P1419" s="873"/>
      <c r="Q1419" s="873"/>
      <c r="R1419" s="873"/>
      <c r="S1419" s="354"/>
      <c r="T1419" s="419"/>
      <c r="AA1419" s="420"/>
      <c r="AT1419" s="353" t="s">
        <v>2437</v>
      </c>
      <c r="AU1419" s="353" t="s">
        <v>2336</v>
      </c>
    </row>
    <row r="1420" spans="2:51" s="353" customFormat="1" ht="15.75" customHeight="1">
      <c r="B1420" s="421"/>
      <c r="E1420" s="422"/>
      <c r="F1420" s="899" t="s">
        <v>1073</v>
      </c>
      <c r="G1420" s="900"/>
      <c r="H1420" s="900"/>
      <c r="I1420" s="900"/>
      <c r="K1420" s="424">
        <v>6</v>
      </c>
      <c r="S1420" s="421"/>
      <c r="T1420" s="425"/>
      <c r="AA1420" s="426"/>
      <c r="AT1420" s="422" t="s">
        <v>2439</v>
      </c>
      <c r="AU1420" s="422" t="s">
        <v>2336</v>
      </c>
      <c r="AV1420" s="422" t="s">
        <v>2336</v>
      </c>
      <c r="AW1420" s="422" t="s">
        <v>2371</v>
      </c>
      <c r="AX1420" s="422" t="s">
        <v>2426</v>
      </c>
      <c r="AY1420" s="422" t="s">
        <v>2428</v>
      </c>
    </row>
    <row r="1421" spans="2:65" s="353" customFormat="1" ht="27" customHeight="1">
      <c r="B1421" s="354"/>
      <c r="C1421" s="437" t="s">
        <v>1074</v>
      </c>
      <c r="D1421" s="437" t="s">
        <v>2462</v>
      </c>
      <c r="E1421" s="438" t="s">
        <v>1075</v>
      </c>
      <c r="F1421" s="915" t="s">
        <v>1076</v>
      </c>
      <c r="G1421" s="914"/>
      <c r="H1421" s="914"/>
      <c r="I1421" s="914"/>
      <c r="J1421" s="439" t="s">
        <v>2040</v>
      </c>
      <c r="K1421" s="440">
        <v>1</v>
      </c>
      <c r="L1421" s="931">
        <v>0</v>
      </c>
      <c r="M1421" s="931"/>
      <c r="N1421" s="913">
        <f>ROUND($L$1421*$K$1421,2)</f>
        <v>0</v>
      </c>
      <c r="O1421" s="908"/>
      <c r="P1421" s="908"/>
      <c r="Q1421" s="908"/>
      <c r="R1421" s="411"/>
      <c r="S1421" s="354"/>
      <c r="T1421" s="414"/>
      <c r="U1421" s="415" t="s">
        <v>2358</v>
      </c>
      <c r="X1421" s="416">
        <v>0.158</v>
      </c>
      <c r="Y1421" s="416">
        <f>$X$1421*$K$1421</f>
        <v>0.158</v>
      </c>
      <c r="Z1421" s="416">
        <v>0</v>
      </c>
      <c r="AA1421" s="417">
        <f>$Z$1421*$K$1421</f>
        <v>0</v>
      </c>
      <c r="AR1421" s="360" t="s">
        <v>2843</v>
      </c>
      <c r="AT1421" s="360" t="s">
        <v>2462</v>
      </c>
      <c r="AU1421" s="360" t="s">
        <v>2336</v>
      </c>
      <c r="AY1421" s="353" t="s">
        <v>2428</v>
      </c>
      <c r="BE1421" s="418">
        <f>IF($U$1421="základní",$N$1421,0)</f>
        <v>0</v>
      </c>
      <c r="BF1421" s="418">
        <f>IF($U$1421="snížená",$N$1421,0)</f>
        <v>0</v>
      </c>
      <c r="BG1421" s="418">
        <f>IF($U$1421="zákl. přenesená",$N$1421,0)</f>
        <v>0</v>
      </c>
      <c r="BH1421" s="418">
        <f>IF($U$1421="sníž. přenesená",$N$1421,0)</f>
        <v>0</v>
      </c>
      <c r="BI1421" s="418">
        <f>IF($U$1421="nulová",$N$1421,0)</f>
        <v>0</v>
      </c>
      <c r="BJ1421" s="360" t="s">
        <v>2426</v>
      </c>
      <c r="BK1421" s="418">
        <f>ROUND($L$1421*$K$1421,2)</f>
        <v>0</v>
      </c>
      <c r="BL1421" s="360" t="s">
        <v>2749</v>
      </c>
      <c r="BM1421" s="360" t="s">
        <v>1077</v>
      </c>
    </row>
    <row r="1422" spans="2:65" s="353" customFormat="1" ht="27" customHeight="1">
      <c r="B1422" s="354"/>
      <c r="C1422" s="439" t="s">
        <v>1078</v>
      </c>
      <c r="D1422" s="439" t="s">
        <v>2462</v>
      </c>
      <c r="E1422" s="438" t="s">
        <v>1079</v>
      </c>
      <c r="F1422" s="915" t="s">
        <v>1080</v>
      </c>
      <c r="G1422" s="914"/>
      <c r="H1422" s="914"/>
      <c r="I1422" s="914"/>
      <c r="J1422" s="439" t="s">
        <v>2040</v>
      </c>
      <c r="K1422" s="440">
        <v>3</v>
      </c>
      <c r="L1422" s="931">
        <v>0</v>
      </c>
      <c r="M1422" s="931"/>
      <c r="N1422" s="913">
        <f>ROUND($L$1422*$K$1422,2)</f>
        <v>0</v>
      </c>
      <c r="O1422" s="908"/>
      <c r="P1422" s="908"/>
      <c r="Q1422" s="908"/>
      <c r="R1422" s="411"/>
      <c r="S1422" s="354"/>
      <c r="T1422" s="414"/>
      <c r="U1422" s="415" t="s">
        <v>2358</v>
      </c>
      <c r="X1422" s="416">
        <v>0.158</v>
      </c>
      <c r="Y1422" s="416">
        <f>$X$1422*$K$1422</f>
        <v>0.474</v>
      </c>
      <c r="Z1422" s="416">
        <v>0</v>
      </c>
      <c r="AA1422" s="417">
        <f>$Z$1422*$K$1422</f>
        <v>0</v>
      </c>
      <c r="AR1422" s="360" t="s">
        <v>2843</v>
      </c>
      <c r="AT1422" s="360" t="s">
        <v>2462</v>
      </c>
      <c r="AU1422" s="360" t="s">
        <v>2336</v>
      </c>
      <c r="AY1422" s="360" t="s">
        <v>2428</v>
      </c>
      <c r="BE1422" s="418">
        <f>IF($U$1422="základní",$N$1422,0)</f>
        <v>0</v>
      </c>
      <c r="BF1422" s="418">
        <f>IF($U$1422="snížená",$N$1422,0)</f>
        <v>0</v>
      </c>
      <c r="BG1422" s="418">
        <f>IF($U$1422="zákl. přenesená",$N$1422,0)</f>
        <v>0</v>
      </c>
      <c r="BH1422" s="418">
        <f>IF($U$1422="sníž. přenesená",$N$1422,0)</f>
        <v>0</v>
      </c>
      <c r="BI1422" s="418">
        <f>IF($U$1422="nulová",$N$1422,0)</f>
        <v>0</v>
      </c>
      <c r="BJ1422" s="360" t="s">
        <v>2426</v>
      </c>
      <c r="BK1422" s="418">
        <f>ROUND($L$1422*$K$1422,2)</f>
        <v>0</v>
      </c>
      <c r="BL1422" s="360" t="s">
        <v>2749</v>
      </c>
      <c r="BM1422" s="360" t="s">
        <v>1081</v>
      </c>
    </row>
    <row r="1423" spans="2:65" s="353" customFormat="1" ht="27" customHeight="1">
      <c r="B1423" s="354"/>
      <c r="C1423" s="439" t="s">
        <v>1082</v>
      </c>
      <c r="D1423" s="439" t="s">
        <v>2462</v>
      </c>
      <c r="E1423" s="438" t="s">
        <v>1083</v>
      </c>
      <c r="F1423" s="915" t="s">
        <v>1084</v>
      </c>
      <c r="G1423" s="914"/>
      <c r="H1423" s="914"/>
      <c r="I1423" s="914"/>
      <c r="J1423" s="439" t="s">
        <v>2040</v>
      </c>
      <c r="K1423" s="440">
        <v>1</v>
      </c>
      <c r="L1423" s="931">
        <v>0</v>
      </c>
      <c r="M1423" s="931"/>
      <c r="N1423" s="913">
        <f>ROUND($L$1423*$K$1423,2)</f>
        <v>0</v>
      </c>
      <c r="O1423" s="908"/>
      <c r="P1423" s="908"/>
      <c r="Q1423" s="908"/>
      <c r="R1423" s="411"/>
      <c r="S1423" s="354"/>
      <c r="T1423" s="414"/>
      <c r="U1423" s="415" t="s">
        <v>2358</v>
      </c>
      <c r="X1423" s="416">
        <v>0.158</v>
      </c>
      <c r="Y1423" s="416">
        <f>$X$1423*$K$1423</f>
        <v>0.158</v>
      </c>
      <c r="Z1423" s="416">
        <v>0</v>
      </c>
      <c r="AA1423" s="417">
        <f>$Z$1423*$K$1423</f>
        <v>0</v>
      </c>
      <c r="AR1423" s="360" t="s">
        <v>2843</v>
      </c>
      <c r="AT1423" s="360" t="s">
        <v>2462</v>
      </c>
      <c r="AU1423" s="360" t="s">
        <v>2336</v>
      </c>
      <c r="AY1423" s="360" t="s">
        <v>2428</v>
      </c>
      <c r="BE1423" s="418">
        <f>IF($U$1423="základní",$N$1423,0)</f>
        <v>0</v>
      </c>
      <c r="BF1423" s="418">
        <f>IF($U$1423="snížená",$N$1423,0)</f>
        <v>0</v>
      </c>
      <c r="BG1423" s="418">
        <f>IF($U$1423="zákl. přenesená",$N$1423,0)</f>
        <v>0</v>
      </c>
      <c r="BH1423" s="418">
        <f>IF($U$1423="sníž. přenesená",$N$1423,0)</f>
        <v>0</v>
      </c>
      <c r="BI1423" s="418">
        <f>IF($U$1423="nulová",$N$1423,0)</f>
        <v>0</v>
      </c>
      <c r="BJ1423" s="360" t="s">
        <v>2426</v>
      </c>
      <c r="BK1423" s="418">
        <f>ROUND($L$1423*$K$1423,2)</f>
        <v>0</v>
      </c>
      <c r="BL1423" s="360" t="s">
        <v>2749</v>
      </c>
      <c r="BM1423" s="360" t="s">
        <v>1085</v>
      </c>
    </row>
    <row r="1424" spans="2:65" s="353" customFormat="1" ht="27" customHeight="1">
      <c r="B1424" s="354"/>
      <c r="C1424" s="439" t="s">
        <v>1086</v>
      </c>
      <c r="D1424" s="439" t="s">
        <v>2462</v>
      </c>
      <c r="E1424" s="438" t="s">
        <v>1087</v>
      </c>
      <c r="F1424" s="915" t="s">
        <v>1088</v>
      </c>
      <c r="G1424" s="914"/>
      <c r="H1424" s="914"/>
      <c r="I1424" s="914"/>
      <c r="J1424" s="439" t="s">
        <v>2040</v>
      </c>
      <c r="K1424" s="440">
        <v>1</v>
      </c>
      <c r="L1424" s="931">
        <v>0</v>
      </c>
      <c r="M1424" s="931"/>
      <c r="N1424" s="913">
        <f>ROUND($L$1424*$K$1424,2)</f>
        <v>0</v>
      </c>
      <c r="O1424" s="908"/>
      <c r="P1424" s="908"/>
      <c r="Q1424" s="908"/>
      <c r="R1424" s="411"/>
      <c r="S1424" s="354"/>
      <c r="T1424" s="414"/>
      <c r="U1424" s="415" t="s">
        <v>2358</v>
      </c>
      <c r="X1424" s="416">
        <v>0.158</v>
      </c>
      <c r="Y1424" s="416">
        <f>$X$1424*$K$1424</f>
        <v>0.158</v>
      </c>
      <c r="Z1424" s="416">
        <v>0</v>
      </c>
      <c r="AA1424" s="417">
        <f>$Z$1424*$K$1424</f>
        <v>0</v>
      </c>
      <c r="AR1424" s="360" t="s">
        <v>2843</v>
      </c>
      <c r="AT1424" s="360" t="s">
        <v>2462</v>
      </c>
      <c r="AU1424" s="360" t="s">
        <v>2336</v>
      </c>
      <c r="AY1424" s="360" t="s">
        <v>2428</v>
      </c>
      <c r="BE1424" s="418">
        <f>IF($U$1424="základní",$N$1424,0)</f>
        <v>0</v>
      </c>
      <c r="BF1424" s="418">
        <f>IF($U$1424="snížená",$N$1424,0)</f>
        <v>0</v>
      </c>
      <c r="BG1424" s="418">
        <f>IF($U$1424="zákl. přenesená",$N$1424,0)</f>
        <v>0</v>
      </c>
      <c r="BH1424" s="418">
        <f>IF($U$1424="sníž. přenesená",$N$1424,0)</f>
        <v>0</v>
      </c>
      <c r="BI1424" s="418">
        <f>IF($U$1424="nulová",$N$1424,0)</f>
        <v>0</v>
      </c>
      <c r="BJ1424" s="360" t="s">
        <v>2426</v>
      </c>
      <c r="BK1424" s="418">
        <f>ROUND($L$1424*$K$1424,2)</f>
        <v>0</v>
      </c>
      <c r="BL1424" s="360" t="s">
        <v>2749</v>
      </c>
      <c r="BM1424" s="360" t="s">
        <v>1089</v>
      </c>
    </row>
    <row r="1425" spans="2:65" s="353" customFormat="1" ht="43.5" customHeight="1">
      <c r="B1425" s="354"/>
      <c r="C1425" s="412" t="s">
        <v>1090</v>
      </c>
      <c r="D1425" s="412" t="s">
        <v>2429</v>
      </c>
      <c r="E1425" s="410" t="s">
        <v>1091</v>
      </c>
      <c r="F1425" s="919" t="s">
        <v>1092</v>
      </c>
      <c r="G1425" s="908"/>
      <c r="H1425" s="908"/>
      <c r="I1425" s="908"/>
      <c r="J1425" s="412" t="s">
        <v>1974</v>
      </c>
      <c r="K1425" s="413">
        <v>110</v>
      </c>
      <c r="L1425" s="909">
        <v>0</v>
      </c>
      <c r="M1425" s="908"/>
      <c r="N1425" s="909">
        <f>ROUND($L$1425*$K$1425,2)</f>
        <v>0</v>
      </c>
      <c r="O1425" s="908"/>
      <c r="P1425" s="908"/>
      <c r="Q1425" s="908"/>
      <c r="R1425" s="411"/>
      <c r="S1425" s="354"/>
      <c r="T1425" s="414"/>
      <c r="U1425" s="415" t="s">
        <v>2358</v>
      </c>
      <c r="X1425" s="416">
        <v>0.086</v>
      </c>
      <c r="Y1425" s="416">
        <f>$X$1425*$K$1425</f>
        <v>9.459999999999999</v>
      </c>
      <c r="Z1425" s="416">
        <v>0</v>
      </c>
      <c r="AA1425" s="417">
        <f>$Z$1425*$K$1425</f>
        <v>0</v>
      </c>
      <c r="AR1425" s="360" t="s">
        <v>2749</v>
      </c>
      <c r="AT1425" s="360" t="s">
        <v>2429</v>
      </c>
      <c r="AU1425" s="360" t="s">
        <v>2336</v>
      </c>
      <c r="AY1425" s="360" t="s">
        <v>2428</v>
      </c>
      <c r="BE1425" s="418">
        <f>IF($U$1425="základní",$N$1425,0)</f>
        <v>0</v>
      </c>
      <c r="BF1425" s="418">
        <f>IF($U$1425="snížená",$N$1425,0)</f>
        <v>0</v>
      </c>
      <c r="BG1425" s="418">
        <f>IF($U$1425="zákl. přenesená",$N$1425,0)</f>
        <v>0</v>
      </c>
      <c r="BH1425" s="418">
        <f>IF($U$1425="sníž. přenesená",$N$1425,0)</f>
        <v>0</v>
      </c>
      <c r="BI1425" s="418">
        <f>IF($U$1425="nulová",$N$1425,0)</f>
        <v>0</v>
      </c>
      <c r="BJ1425" s="360" t="s">
        <v>2426</v>
      </c>
      <c r="BK1425" s="418">
        <f>ROUND($L$1425*$K$1425,2)</f>
        <v>0</v>
      </c>
      <c r="BL1425" s="360" t="s">
        <v>2749</v>
      </c>
      <c r="BM1425" s="360" t="s">
        <v>1093</v>
      </c>
    </row>
    <row r="1426" spans="2:65" s="353" customFormat="1" ht="27" customHeight="1">
      <c r="B1426" s="354"/>
      <c r="C1426" s="409" t="s">
        <v>1094</v>
      </c>
      <c r="D1426" s="409" t="s">
        <v>2429</v>
      </c>
      <c r="E1426" s="410" t="s">
        <v>1095</v>
      </c>
      <c r="F1426" s="907" t="s">
        <v>1096</v>
      </c>
      <c r="G1426" s="908"/>
      <c r="H1426" s="908"/>
      <c r="I1426" s="908"/>
      <c r="J1426" s="412" t="s">
        <v>2770</v>
      </c>
      <c r="K1426" s="413">
        <v>4</v>
      </c>
      <c r="L1426" s="909">
        <v>0</v>
      </c>
      <c r="M1426" s="908"/>
      <c r="N1426" s="909">
        <f>ROUND($L$1426*$K$1426,2)</f>
        <v>0</v>
      </c>
      <c r="O1426" s="908"/>
      <c r="P1426" s="908"/>
      <c r="Q1426" s="908"/>
      <c r="R1426" s="411" t="s">
        <v>2433</v>
      </c>
      <c r="S1426" s="354"/>
      <c r="T1426" s="414"/>
      <c r="U1426" s="415" t="s">
        <v>2358</v>
      </c>
      <c r="X1426" s="416">
        <v>0</v>
      </c>
      <c r="Y1426" s="416">
        <f>$X$1426*$K$1426</f>
        <v>0</v>
      </c>
      <c r="Z1426" s="416">
        <v>0.174</v>
      </c>
      <c r="AA1426" s="417">
        <f>$Z$1426*$K$1426</f>
        <v>0.696</v>
      </c>
      <c r="AR1426" s="360" t="s">
        <v>2749</v>
      </c>
      <c r="AT1426" s="360" t="s">
        <v>2429</v>
      </c>
      <c r="AU1426" s="360" t="s">
        <v>2336</v>
      </c>
      <c r="AY1426" s="353" t="s">
        <v>2428</v>
      </c>
      <c r="BE1426" s="418">
        <f>IF($U$1426="základní",$N$1426,0)</f>
        <v>0</v>
      </c>
      <c r="BF1426" s="418">
        <f>IF($U$1426="snížená",$N$1426,0)</f>
        <v>0</v>
      </c>
      <c r="BG1426" s="418">
        <f>IF($U$1426="zákl. přenesená",$N$1426,0)</f>
        <v>0</v>
      </c>
      <c r="BH1426" s="418">
        <f>IF($U$1426="sníž. přenesená",$N$1426,0)</f>
        <v>0</v>
      </c>
      <c r="BI1426" s="418">
        <f>IF($U$1426="nulová",$N$1426,0)</f>
        <v>0</v>
      </c>
      <c r="BJ1426" s="360" t="s">
        <v>2426</v>
      </c>
      <c r="BK1426" s="418">
        <f>ROUND($L$1426*$K$1426,2)</f>
        <v>0</v>
      </c>
      <c r="BL1426" s="360" t="s">
        <v>2749</v>
      </c>
      <c r="BM1426" s="360" t="s">
        <v>1097</v>
      </c>
    </row>
    <row r="1427" spans="2:47" s="353" customFormat="1" ht="16.5" customHeight="1">
      <c r="B1427" s="354"/>
      <c r="F1427" s="912" t="s">
        <v>1098</v>
      </c>
      <c r="G1427" s="873"/>
      <c r="H1427" s="873"/>
      <c r="I1427" s="873"/>
      <c r="J1427" s="873"/>
      <c r="K1427" s="873"/>
      <c r="L1427" s="873"/>
      <c r="M1427" s="873"/>
      <c r="N1427" s="873"/>
      <c r="O1427" s="873"/>
      <c r="P1427" s="873"/>
      <c r="Q1427" s="873"/>
      <c r="R1427" s="873"/>
      <c r="S1427" s="354"/>
      <c r="T1427" s="419"/>
      <c r="AA1427" s="420"/>
      <c r="AT1427" s="353" t="s">
        <v>2437</v>
      </c>
      <c r="AU1427" s="353" t="s">
        <v>2336</v>
      </c>
    </row>
    <row r="1428" spans="2:65" s="353" customFormat="1" ht="27" customHeight="1">
      <c r="B1428" s="354"/>
      <c r="C1428" s="409" t="s">
        <v>1099</v>
      </c>
      <c r="D1428" s="409" t="s">
        <v>2429</v>
      </c>
      <c r="E1428" s="410" t="s">
        <v>1100</v>
      </c>
      <c r="F1428" s="907" t="s">
        <v>1101</v>
      </c>
      <c r="G1428" s="908"/>
      <c r="H1428" s="908"/>
      <c r="I1428" s="908"/>
      <c r="J1428" s="412" t="s">
        <v>2722</v>
      </c>
      <c r="K1428" s="413">
        <v>92.526</v>
      </c>
      <c r="L1428" s="909">
        <v>0</v>
      </c>
      <c r="M1428" s="908"/>
      <c r="N1428" s="909">
        <f>ROUND($L$1428*$K$1428,2)</f>
        <v>0</v>
      </c>
      <c r="O1428" s="908"/>
      <c r="P1428" s="908"/>
      <c r="Q1428" s="908"/>
      <c r="R1428" s="411" t="s">
        <v>2433</v>
      </c>
      <c r="S1428" s="354"/>
      <c r="T1428" s="414"/>
      <c r="U1428" s="415" t="s">
        <v>2358</v>
      </c>
      <c r="X1428" s="416">
        <v>0</v>
      </c>
      <c r="Y1428" s="416">
        <f>$X$1428*$K$1428</f>
        <v>0</v>
      </c>
      <c r="Z1428" s="416">
        <v>0</v>
      </c>
      <c r="AA1428" s="417">
        <f>$Z$1428*$K$1428</f>
        <v>0</v>
      </c>
      <c r="AR1428" s="360" t="s">
        <v>2749</v>
      </c>
      <c r="AT1428" s="360" t="s">
        <v>2429</v>
      </c>
      <c r="AU1428" s="360" t="s">
        <v>2336</v>
      </c>
      <c r="AY1428" s="353" t="s">
        <v>2428</v>
      </c>
      <c r="BE1428" s="418">
        <f>IF($U$1428="základní",$N$1428,0)</f>
        <v>0</v>
      </c>
      <c r="BF1428" s="418">
        <f>IF($U$1428="snížená",$N$1428,0)</f>
        <v>0</v>
      </c>
      <c r="BG1428" s="418">
        <f>IF($U$1428="zákl. přenesená",$N$1428,0)</f>
        <v>0</v>
      </c>
      <c r="BH1428" s="418">
        <f>IF($U$1428="sníž. přenesená",$N$1428,0)</f>
        <v>0</v>
      </c>
      <c r="BI1428" s="418">
        <f>IF($U$1428="nulová",$N$1428,0)</f>
        <v>0</v>
      </c>
      <c r="BJ1428" s="360" t="s">
        <v>2426</v>
      </c>
      <c r="BK1428" s="418">
        <f>ROUND($L$1428*$K$1428,2)</f>
        <v>0</v>
      </c>
      <c r="BL1428" s="360" t="s">
        <v>2749</v>
      </c>
      <c r="BM1428" s="360" t="s">
        <v>1102</v>
      </c>
    </row>
    <row r="1429" spans="2:47" s="353" customFormat="1" ht="27" customHeight="1">
      <c r="B1429" s="354"/>
      <c r="F1429" s="912" t="s">
        <v>1103</v>
      </c>
      <c r="G1429" s="873"/>
      <c r="H1429" s="873"/>
      <c r="I1429" s="873"/>
      <c r="J1429" s="873"/>
      <c r="K1429" s="873"/>
      <c r="L1429" s="873"/>
      <c r="M1429" s="873"/>
      <c r="N1429" s="873"/>
      <c r="O1429" s="873"/>
      <c r="P1429" s="873"/>
      <c r="Q1429" s="873"/>
      <c r="R1429" s="873"/>
      <c r="S1429" s="354"/>
      <c r="T1429" s="419"/>
      <c r="AA1429" s="420"/>
      <c r="AT1429" s="353" t="s">
        <v>2437</v>
      </c>
      <c r="AU1429" s="353" t="s">
        <v>2336</v>
      </c>
    </row>
    <row r="1430" spans="2:63" s="401" customFormat="1" ht="30.75" customHeight="1">
      <c r="B1430" s="400"/>
      <c r="D1430" s="408" t="s">
        <v>2402</v>
      </c>
      <c r="N1430" s="911">
        <f>$BK$1430</f>
        <v>0</v>
      </c>
      <c r="O1430" s="904"/>
      <c r="P1430" s="904"/>
      <c r="Q1430" s="904"/>
      <c r="S1430" s="400"/>
      <c r="T1430" s="404"/>
      <c r="W1430" s="405">
        <f>SUM($W$1431:$W$1477)</f>
        <v>0</v>
      </c>
      <c r="Y1430" s="405">
        <f>SUM($Y$1431:$Y$1477)</f>
        <v>16.346832</v>
      </c>
      <c r="AA1430" s="406">
        <f>SUM($AA$1431:$AA$1477)</f>
        <v>10.078891</v>
      </c>
      <c r="AR1430" s="403" t="s">
        <v>2336</v>
      </c>
      <c r="AT1430" s="403" t="s">
        <v>2425</v>
      </c>
      <c r="AU1430" s="403" t="s">
        <v>2426</v>
      </c>
      <c r="AY1430" s="403" t="s">
        <v>2428</v>
      </c>
      <c r="BK1430" s="407">
        <f>SUM($BK$1431:$BK$1477)</f>
        <v>0</v>
      </c>
    </row>
    <row r="1431" spans="2:65" s="353" customFormat="1" ht="15.75" customHeight="1">
      <c r="B1431" s="354"/>
      <c r="C1431" s="409" t="s">
        <v>1104</v>
      </c>
      <c r="D1431" s="409" t="s">
        <v>2429</v>
      </c>
      <c r="E1431" s="410" t="s">
        <v>1105</v>
      </c>
      <c r="F1431" s="907" t="s">
        <v>1106</v>
      </c>
      <c r="G1431" s="908"/>
      <c r="H1431" s="908"/>
      <c r="I1431" s="908"/>
      <c r="J1431" s="412" t="s">
        <v>3779</v>
      </c>
      <c r="K1431" s="413">
        <v>18.563</v>
      </c>
      <c r="L1431" s="909">
        <v>0</v>
      </c>
      <c r="M1431" s="908"/>
      <c r="N1431" s="909">
        <f>ROUND($L$1431*$K$1431,2)</f>
        <v>0</v>
      </c>
      <c r="O1431" s="908"/>
      <c r="P1431" s="908"/>
      <c r="Q1431" s="908"/>
      <c r="R1431" s="411" t="s">
        <v>2433</v>
      </c>
      <c r="S1431" s="354"/>
      <c r="T1431" s="414"/>
      <c r="U1431" s="415" t="s">
        <v>2358</v>
      </c>
      <c r="X1431" s="416">
        <v>0</v>
      </c>
      <c r="Y1431" s="416">
        <f>$X$1431*$K$1431</f>
        <v>0</v>
      </c>
      <c r="Z1431" s="416">
        <v>0.021</v>
      </c>
      <c r="AA1431" s="417">
        <f>$Z$1431*$K$1431</f>
        <v>0.389823</v>
      </c>
      <c r="AR1431" s="360" t="s">
        <v>2749</v>
      </c>
      <c r="AT1431" s="360" t="s">
        <v>2429</v>
      </c>
      <c r="AU1431" s="360" t="s">
        <v>2336</v>
      </c>
      <c r="AY1431" s="353" t="s">
        <v>2428</v>
      </c>
      <c r="BE1431" s="418">
        <f>IF($U$1431="základní",$N$1431,0)</f>
        <v>0</v>
      </c>
      <c r="BF1431" s="418">
        <f>IF($U$1431="snížená",$N$1431,0)</f>
        <v>0</v>
      </c>
      <c r="BG1431" s="418">
        <f>IF($U$1431="zákl. přenesená",$N$1431,0)</f>
        <v>0</v>
      </c>
      <c r="BH1431" s="418">
        <f>IF($U$1431="sníž. přenesená",$N$1431,0)</f>
        <v>0</v>
      </c>
      <c r="BI1431" s="418">
        <f>IF($U$1431="nulová",$N$1431,0)</f>
        <v>0</v>
      </c>
      <c r="BJ1431" s="360" t="s">
        <v>2426</v>
      </c>
      <c r="BK1431" s="418">
        <f>ROUND($L$1431*$K$1431,2)</f>
        <v>0</v>
      </c>
      <c r="BL1431" s="360" t="s">
        <v>2749</v>
      </c>
      <c r="BM1431" s="360" t="s">
        <v>1107</v>
      </c>
    </row>
    <row r="1432" spans="2:47" s="353" customFormat="1" ht="16.5" customHeight="1">
      <c r="B1432" s="354"/>
      <c r="F1432" s="912" t="s">
        <v>1108</v>
      </c>
      <c r="G1432" s="873"/>
      <c r="H1432" s="873"/>
      <c r="I1432" s="873"/>
      <c r="J1432" s="873"/>
      <c r="K1432" s="873"/>
      <c r="L1432" s="873"/>
      <c r="M1432" s="873"/>
      <c r="N1432" s="873"/>
      <c r="O1432" s="873"/>
      <c r="P1432" s="873"/>
      <c r="Q1432" s="873"/>
      <c r="R1432" s="873"/>
      <c r="S1432" s="354"/>
      <c r="T1432" s="419"/>
      <c r="AA1432" s="420"/>
      <c r="AT1432" s="353" t="s">
        <v>2437</v>
      </c>
      <c r="AU1432" s="353" t="s">
        <v>2336</v>
      </c>
    </row>
    <row r="1433" spans="2:51" s="353" customFormat="1" ht="15.75" customHeight="1">
      <c r="B1433" s="421"/>
      <c r="E1433" s="422"/>
      <c r="F1433" s="899" t="s">
        <v>1109</v>
      </c>
      <c r="G1433" s="900"/>
      <c r="H1433" s="900"/>
      <c r="I1433" s="900"/>
      <c r="K1433" s="424">
        <v>18.563</v>
      </c>
      <c r="S1433" s="421"/>
      <c r="T1433" s="425"/>
      <c r="AA1433" s="426"/>
      <c r="AT1433" s="422" t="s">
        <v>2439</v>
      </c>
      <c r="AU1433" s="422" t="s">
        <v>2336</v>
      </c>
      <c r="AV1433" s="422" t="s">
        <v>2336</v>
      </c>
      <c r="AW1433" s="422" t="s">
        <v>2371</v>
      </c>
      <c r="AX1433" s="422" t="s">
        <v>2426</v>
      </c>
      <c r="AY1433" s="422" t="s">
        <v>2428</v>
      </c>
    </row>
    <row r="1434" spans="2:65" s="353" customFormat="1" ht="15.75" customHeight="1">
      <c r="B1434" s="354"/>
      <c r="C1434" s="409" t="s">
        <v>1110</v>
      </c>
      <c r="D1434" s="409" t="s">
        <v>2429</v>
      </c>
      <c r="E1434" s="410" t="s">
        <v>1111</v>
      </c>
      <c r="F1434" s="907" t="s">
        <v>1112</v>
      </c>
      <c r="G1434" s="908"/>
      <c r="H1434" s="908"/>
      <c r="I1434" s="908"/>
      <c r="J1434" s="412" t="s">
        <v>3779</v>
      </c>
      <c r="K1434" s="413">
        <v>72.03</v>
      </c>
      <c r="L1434" s="909">
        <v>0</v>
      </c>
      <c r="M1434" s="908"/>
      <c r="N1434" s="909">
        <f>ROUND($L$1434*$K$1434,2)</f>
        <v>0</v>
      </c>
      <c r="O1434" s="908"/>
      <c r="P1434" s="908"/>
      <c r="Q1434" s="908"/>
      <c r="R1434" s="411" t="s">
        <v>2433</v>
      </c>
      <c r="S1434" s="354"/>
      <c r="T1434" s="414"/>
      <c r="U1434" s="415" t="s">
        <v>2358</v>
      </c>
      <c r="X1434" s="416">
        <v>0</v>
      </c>
      <c r="Y1434" s="416">
        <f>$X$1434*$K$1434</f>
        <v>0</v>
      </c>
      <c r="Z1434" s="416">
        <v>0.004</v>
      </c>
      <c r="AA1434" s="417">
        <f>$Z$1434*$K$1434</f>
        <v>0.28812</v>
      </c>
      <c r="AR1434" s="360" t="s">
        <v>2749</v>
      </c>
      <c r="AT1434" s="360" t="s">
        <v>2429</v>
      </c>
      <c r="AU1434" s="360" t="s">
        <v>2336</v>
      </c>
      <c r="AY1434" s="353" t="s">
        <v>2428</v>
      </c>
      <c r="BE1434" s="418">
        <f>IF($U$1434="základní",$N$1434,0)</f>
        <v>0</v>
      </c>
      <c r="BF1434" s="418">
        <f>IF($U$1434="snížená",$N$1434,0)</f>
        <v>0</v>
      </c>
      <c r="BG1434" s="418">
        <f>IF($U$1434="zákl. přenesená",$N$1434,0)</f>
        <v>0</v>
      </c>
      <c r="BH1434" s="418">
        <f>IF($U$1434="sníž. přenesená",$N$1434,0)</f>
        <v>0</v>
      </c>
      <c r="BI1434" s="418">
        <f>IF($U$1434="nulová",$N$1434,0)</f>
        <v>0</v>
      </c>
      <c r="BJ1434" s="360" t="s">
        <v>2426</v>
      </c>
      <c r="BK1434" s="418">
        <f>ROUND($L$1434*$K$1434,2)</f>
        <v>0</v>
      </c>
      <c r="BL1434" s="360" t="s">
        <v>2749</v>
      </c>
      <c r="BM1434" s="360" t="s">
        <v>1113</v>
      </c>
    </row>
    <row r="1435" spans="2:47" s="353" customFormat="1" ht="16.5" customHeight="1">
      <c r="B1435" s="354"/>
      <c r="F1435" s="912" t="s">
        <v>1114</v>
      </c>
      <c r="G1435" s="873"/>
      <c r="H1435" s="873"/>
      <c r="I1435" s="873"/>
      <c r="J1435" s="873"/>
      <c r="K1435" s="873"/>
      <c r="L1435" s="873"/>
      <c r="M1435" s="873"/>
      <c r="N1435" s="873"/>
      <c r="O1435" s="873"/>
      <c r="P1435" s="873"/>
      <c r="Q1435" s="873"/>
      <c r="R1435" s="873"/>
      <c r="S1435" s="354"/>
      <c r="T1435" s="419"/>
      <c r="AA1435" s="420"/>
      <c r="AT1435" s="353" t="s">
        <v>2437</v>
      </c>
      <c r="AU1435" s="353" t="s">
        <v>2336</v>
      </c>
    </row>
    <row r="1436" spans="2:51" s="353" customFormat="1" ht="15.75" customHeight="1">
      <c r="B1436" s="421"/>
      <c r="E1436" s="422"/>
      <c r="F1436" s="899" t="s">
        <v>1115</v>
      </c>
      <c r="G1436" s="900"/>
      <c r="H1436" s="900"/>
      <c r="I1436" s="900"/>
      <c r="K1436" s="424">
        <v>72.03</v>
      </c>
      <c r="S1436" s="421"/>
      <c r="T1436" s="425"/>
      <c r="AA1436" s="426"/>
      <c r="AT1436" s="422" t="s">
        <v>2439</v>
      </c>
      <c r="AU1436" s="422" t="s">
        <v>2336</v>
      </c>
      <c r="AV1436" s="422" t="s">
        <v>2336</v>
      </c>
      <c r="AW1436" s="422" t="s">
        <v>2371</v>
      </c>
      <c r="AX1436" s="422" t="s">
        <v>2426</v>
      </c>
      <c r="AY1436" s="422" t="s">
        <v>2428</v>
      </c>
    </row>
    <row r="1437" spans="2:65" s="353" customFormat="1" ht="15.75" customHeight="1">
      <c r="B1437" s="354"/>
      <c r="C1437" s="409" t="s">
        <v>1116</v>
      </c>
      <c r="D1437" s="409" t="s">
        <v>2429</v>
      </c>
      <c r="E1437" s="410" t="s">
        <v>1117</v>
      </c>
      <c r="F1437" s="907" t="s">
        <v>1118</v>
      </c>
      <c r="G1437" s="908"/>
      <c r="H1437" s="908"/>
      <c r="I1437" s="908"/>
      <c r="J1437" s="412" t="s">
        <v>3779</v>
      </c>
      <c r="K1437" s="413">
        <v>20.31</v>
      </c>
      <c r="L1437" s="909">
        <v>0</v>
      </c>
      <c r="M1437" s="908"/>
      <c r="N1437" s="909">
        <f>ROUND($L$1437*$K$1437,2)</f>
        <v>0</v>
      </c>
      <c r="O1437" s="908"/>
      <c r="P1437" s="908"/>
      <c r="Q1437" s="908"/>
      <c r="R1437" s="411" t="s">
        <v>2433</v>
      </c>
      <c r="S1437" s="354"/>
      <c r="T1437" s="414"/>
      <c r="U1437" s="415" t="s">
        <v>2358</v>
      </c>
      <c r="X1437" s="416">
        <v>0</v>
      </c>
      <c r="Y1437" s="416">
        <f>$X$1437*$K$1437</f>
        <v>0</v>
      </c>
      <c r="Z1437" s="416">
        <v>0.02</v>
      </c>
      <c r="AA1437" s="417">
        <f>$Z$1437*$K$1437</f>
        <v>0.4062</v>
      </c>
      <c r="AR1437" s="360" t="s">
        <v>2434</v>
      </c>
      <c r="AT1437" s="360" t="s">
        <v>2429</v>
      </c>
      <c r="AU1437" s="360" t="s">
        <v>2336</v>
      </c>
      <c r="AY1437" s="353" t="s">
        <v>2428</v>
      </c>
      <c r="BE1437" s="418">
        <f>IF($U$1437="základní",$N$1437,0)</f>
        <v>0</v>
      </c>
      <c r="BF1437" s="418">
        <f>IF($U$1437="snížená",$N$1437,0)</f>
        <v>0</v>
      </c>
      <c r="BG1437" s="418">
        <f>IF($U$1437="zákl. přenesená",$N$1437,0)</f>
        <v>0</v>
      </c>
      <c r="BH1437" s="418">
        <f>IF($U$1437="sníž. přenesená",$N$1437,0)</f>
        <v>0</v>
      </c>
      <c r="BI1437" s="418">
        <f>IF($U$1437="nulová",$N$1437,0)</f>
        <v>0</v>
      </c>
      <c r="BJ1437" s="360" t="s">
        <v>2426</v>
      </c>
      <c r="BK1437" s="418">
        <f>ROUND($L$1437*$K$1437,2)</f>
        <v>0</v>
      </c>
      <c r="BL1437" s="360" t="s">
        <v>2434</v>
      </c>
      <c r="BM1437" s="360" t="s">
        <v>1119</v>
      </c>
    </row>
    <row r="1438" spans="2:47" s="353" customFormat="1" ht="16.5" customHeight="1">
      <c r="B1438" s="354"/>
      <c r="F1438" s="912" t="s">
        <v>1120</v>
      </c>
      <c r="G1438" s="873"/>
      <c r="H1438" s="873"/>
      <c r="I1438" s="873"/>
      <c r="J1438" s="873"/>
      <c r="K1438" s="873"/>
      <c r="L1438" s="873"/>
      <c r="M1438" s="873"/>
      <c r="N1438" s="873"/>
      <c r="O1438" s="873"/>
      <c r="P1438" s="873"/>
      <c r="Q1438" s="873"/>
      <c r="R1438" s="873"/>
      <c r="S1438" s="354"/>
      <c r="T1438" s="419"/>
      <c r="AA1438" s="420"/>
      <c r="AT1438" s="353" t="s">
        <v>2437</v>
      </c>
      <c r="AU1438" s="353" t="s">
        <v>2336</v>
      </c>
    </row>
    <row r="1439" spans="2:51" s="353" customFormat="1" ht="15.75" customHeight="1">
      <c r="B1439" s="421"/>
      <c r="E1439" s="422"/>
      <c r="F1439" s="899" t="s">
        <v>1121</v>
      </c>
      <c r="G1439" s="900"/>
      <c r="H1439" s="900"/>
      <c r="I1439" s="900"/>
      <c r="K1439" s="424">
        <v>20.31</v>
      </c>
      <c r="S1439" s="421"/>
      <c r="T1439" s="425"/>
      <c r="AA1439" s="426"/>
      <c r="AT1439" s="422" t="s">
        <v>2439</v>
      </c>
      <c r="AU1439" s="422" t="s">
        <v>2336</v>
      </c>
      <c r="AV1439" s="422" t="s">
        <v>2336</v>
      </c>
      <c r="AW1439" s="422" t="s">
        <v>2371</v>
      </c>
      <c r="AX1439" s="422" t="s">
        <v>2426</v>
      </c>
      <c r="AY1439" s="422" t="s">
        <v>2428</v>
      </c>
    </row>
    <row r="1440" spans="2:65" s="353" customFormat="1" ht="15.75" customHeight="1">
      <c r="B1440" s="354"/>
      <c r="C1440" s="409" t="s">
        <v>1122</v>
      </c>
      <c r="D1440" s="409" t="s">
        <v>2429</v>
      </c>
      <c r="E1440" s="410" t="s">
        <v>1123</v>
      </c>
      <c r="F1440" s="907" t="s">
        <v>1124</v>
      </c>
      <c r="G1440" s="908"/>
      <c r="H1440" s="908"/>
      <c r="I1440" s="908"/>
      <c r="J1440" s="412" t="s">
        <v>3779</v>
      </c>
      <c r="K1440" s="413">
        <v>20.31</v>
      </c>
      <c r="L1440" s="909">
        <v>0</v>
      </c>
      <c r="M1440" s="908"/>
      <c r="N1440" s="909">
        <f>ROUND($L$1440*$K$1440,2)</f>
        <v>0</v>
      </c>
      <c r="O1440" s="908"/>
      <c r="P1440" s="908"/>
      <c r="Q1440" s="908"/>
      <c r="R1440" s="411" t="s">
        <v>2433</v>
      </c>
      <c r="S1440" s="354"/>
      <c r="T1440" s="414"/>
      <c r="U1440" s="415" t="s">
        <v>2358</v>
      </c>
      <c r="X1440" s="416">
        <v>0</v>
      </c>
      <c r="Y1440" s="416">
        <f>$X$1440*$K$1440</f>
        <v>0</v>
      </c>
      <c r="Z1440" s="416">
        <v>0.01</v>
      </c>
      <c r="AA1440" s="417">
        <f>$Z$1440*$K$1440</f>
        <v>0.2031</v>
      </c>
      <c r="AR1440" s="360" t="s">
        <v>2749</v>
      </c>
      <c r="AT1440" s="360" t="s">
        <v>2429</v>
      </c>
      <c r="AU1440" s="360" t="s">
        <v>2336</v>
      </c>
      <c r="AY1440" s="353" t="s">
        <v>2428</v>
      </c>
      <c r="BE1440" s="418">
        <f>IF($U$1440="základní",$N$1440,0)</f>
        <v>0</v>
      </c>
      <c r="BF1440" s="418">
        <f>IF($U$1440="snížená",$N$1440,0)</f>
        <v>0</v>
      </c>
      <c r="BG1440" s="418">
        <f>IF($U$1440="zákl. přenesená",$N$1440,0)</f>
        <v>0</v>
      </c>
      <c r="BH1440" s="418">
        <f>IF($U$1440="sníž. přenesená",$N$1440,0)</f>
        <v>0</v>
      </c>
      <c r="BI1440" s="418">
        <f>IF($U$1440="nulová",$N$1440,0)</f>
        <v>0</v>
      </c>
      <c r="BJ1440" s="360" t="s">
        <v>2426</v>
      </c>
      <c r="BK1440" s="418">
        <f>ROUND($L$1440*$K$1440,2)</f>
        <v>0</v>
      </c>
      <c r="BL1440" s="360" t="s">
        <v>2749</v>
      </c>
      <c r="BM1440" s="360" t="s">
        <v>1125</v>
      </c>
    </row>
    <row r="1441" spans="2:47" s="353" customFormat="1" ht="16.5" customHeight="1">
      <c r="B1441" s="354"/>
      <c r="F1441" s="912" t="s">
        <v>1126</v>
      </c>
      <c r="G1441" s="873"/>
      <c r="H1441" s="873"/>
      <c r="I1441" s="873"/>
      <c r="J1441" s="873"/>
      <c r="K1441" s="873"/>
      <c r="L1441" s="873"/>
      <c r="M1441" s="873"/>
      <c r="N1441" s="873"/>
      <c r="O1441" s="873"/>
      <c r="P1441" s="873"/>
      <c r="Q1441" s="873"/>
      <c r="R1441" s="873"/>
      <c r="S1441" s="354"/>
      <c r="T1441" s="419"/>
      <c r="AA1441" s="420"/>
      <c r="AT1441" s="353" t="s">
        <v>2437</v>
      </c>
      <c r="AU1441" s="353" t="s">
        <v>2336</v>
      </c>
    </row>
    <row r="1442" spans="2:65" s="353" customFormat="1" ht="27" customHeight="1">
      <c r="B1442" s="354"/>
      <c r="C1442" s="409" t="s">
        <v>1127</v>
      </c>
      <c r="D1442" s="409" t="s">
        <v>2429</v>
      </c>
      <c r="E1442" s="410" t="s">
        <v>1128</v>
      </c>
      <c r="F1442" s="907" t="s">
        <v>1129</v>
      </c>
      <c r="G1442" s="908"/>
      <c r="H1442" s="908"/>
      <c r="I1442" s="908"/>
      <c r="J1442" s="412" t="s">
        <v>3779</v>
      </c>
      <c r="K1442" s="413">
        <v>342.036</v>
      </c>
      <c r="L1442" s="909">
        <v>0</v>
      </c>
      <c r="M1442" s="908"/>
      <c r="N1442" s="909">
        <f>ROUND($L$1442*$K$1442,2)</f>
        <v>0</v>
      </c>
      <c r="O1442" s="908"/>
      <c r="P1442" s="908"/>
      <c r="Q1442" s="908"/>
      <c r="R1442" s="411"/>
      <c r="S1442" s="354"/>
      <c r="T1442" s="414"/>
      <c r="U1442" s="415" t="s">
        <v>2358</v>
      </c>
      <c r="X1442" s="416">
        <v>0.012</v>
      </c>
      <c r="Y1442" s="416">
        <f>$X$1442*$K$1442</f>
        <v>4.104432</v>
      </c>
      <c r="Z1442" s="416">
        <v>0</v>
      </c>
      <c r="AA1442" s="417">
        <f>$Z$1442*$K$1442</f>
        <v>0</v>
      </c>
      <c r="AR1442" s="360" t="s">
        <v>2749</v>
      </c>
      <c r="AT1442" s="360" t="s">
        <v>2429</v>
      </c>
      <c r="AU1442" s="360" t="s">
        <v>2336</v>
      </c>
      <c r="AY1442" s="353" t="s">
        <v>2428</v>
      </c>
      <c r="BE1442" s="418">
        <f>IF($U$1442="základní",$N$1442,0)</f>
        <v>0</v>
      </c>
      <c r="BF1442" s="418">
        <f>IF($U$1442="snížená",$N$1442,0)</f>
        <v>0</v>
      </c>
      <c r="BG1442" s="418">
        <f>IF($U$1442="zákl. přenesená",$N$1442,0)</f>
        <v>0</v>
      </c>
      <c r="BH1442" s="418">
        <f>IF($U$1442="sníž. přenesená",$N$1442,0)</f>
        <v>0</v>
      </c>
      <c r="BI1442" s="418">
        <f>IF($U$1442="nulová",$N$1442,0)</f>
        <v>0</v>
      </c>
      <c r="BJ1442" s="360" t="s">
        <v>2426</v>
      </c>
      <c r="BK1442" s="418">
        <f>ROUND($L$1442*$K$1442,2)</f>
        <v>0</v>
      </c>
      <c r="BL1442" s="360" t="s">
        <v>2749</v>
      </c>
      <c r="BM1442" s="360" t="s">
        <v>1130</v>
      </c>
    </row>
    <row r="1443" spans="2:47" s="353" customFormat="1" ht="16.5" customHeight="1">
      <c r="B1443" s="354"/>
      <c r="F1443" s="912" t="s">
        <v>1131</v>
      </c>
      <c r="G1443" s="873"/>
      <c r="H1443" s="873"/>
      <c r="I1443" s="873"/>
      <c r="J1443" s="873"/>
      <c r="K1443" s="873"/>
      <c r="L1443" s="873"/>
      <c r="M1443" s="873"/>
      <c r="N1443" s="873"/>
      <c r="O1443" s="873"/>
      <c r="P1443" s="873"/>
      <c r="Q1443" s="873"/>
      <c r="R1443" s="873"/>
      <c r="S1443" s="354"/>
      <c r="T1443" s="419"/>
      <c r="AA1443" s="420"/>
      <c r="AT1443" s="353" t="s">
        <v>2437</v>
      </c>
      <c r="AU1443" s="353" t="s">
        <v>2336</v>
      </c>
    </row>
    <row r="1444" spans="2:51" s="353" customFormat="1" ht="27" customHeight="1">
      <c r="B1444" s="421"/>
      <c r="E1444" s="422"/>
      <c r="F1444" s="899" t="s">
        <v>1132</v>
      </c>
      <c r="G1444" s="900"/>
      <c r="H1444" s="900"/>
      <c r="I1444" s="900"/>
      <c r="K1444" s="424">
        <v>285.254</v>
      </c>
      <c r="S1444" s="421"/>
      <c r="T1444" s="425"/>
      <c r="AA1444" s="426"/>
      <c r="AT1444" s="422" t="s">
        <v>2439</v>
      </c>
      <c r="AU1444" s="422" t="s">
        <v>2336</v>
      </c>
      <c r="AV1444" s="422" t="s">
        <v>2336</v>
      </c>
      <c r="AW1444" s="422" t="s">
        <v>2371</v>
      </c>
      <c r="AX1444" s="422" t="s">
        <v>2427</v>
      </c>
      <c r="AY1444" s="422" t="s">
        <v>2428</v>
      </c>
    </row>
    <row r="1445" spans="2:51" s="353" customFormat="1" ht="15.75" customHeight="1">
      <c r="B1445" s="421"/>
      <c r="E1445" s="422"/>
      <c r="F1445" s="899" t="s">
        <v>1133</v>
      </c>
      <c r="G1445" s="900"/>
      <c r="H1445" s="900"/>
      <c r="I1445" s="900"/>
      <c r="K1445" s="424">
        <v>56.782</v>
      </c>
      <c r="S1445" s="421"/>
      <c r="T1445" s="425"/>
      <c r="AA1445" s="426"/>
      <c r="AT1445" s="422" t="s">
        <v>2439</v>
      </c>
      <c r="AU1445" s="422" t="s">
        <v>2336</v>
      </c>
      <c r="AV1445" s="422" t="s">
        <v>2336</v>
      </c>
      <c r="AW1445" s="422" t="s">
        <v>2371</v>
      </c>
      <c r="AX1445" s="422" t="s">
        <v>2427</v>
      </c>
      <c r="AY1445" s="422" t="s">
        <v>2428</v>
      </c>
    </row>
    <row r="1446" spans="2:51" s="353" customFormat="1" ht="15.75" customHeight="1">
      <c r="B1446" s="432"/>
      <c r="E1446" s="433"/>
      <c r="F1446" s="901" t="s">
        <v>2450</v>
      </c>
      <c r="G1446" s="902"/>
      <c r="H1446" s="902"/>
      <c r="I1446" s="902"/>
      <c r="K1446" s="434">
        <v>342.036</v>
      </c>
      <c r="S1446" s="432"/>
      <c r="T1446" s="435"/>
      <c r="AA1446" s="436"/>
      <c r="AT1446" s="433" t="s">
        <v>2439</v>
      </c>
      <c r="AU1446" s="433" t="s">
        <v>2336</v>
      </c>
      <c r="AV1446" s="433" t="s">
        <v>2434</v>
      </c>
      <c r="AW1446" s="433" t="s">
        <v>2371</v>
      </c>
      <c r="AX1446" s="433" t="s">
        <v>2426</v>
      </c>
      <c r="AY1446" s="433" t="s">
        <v>2428</v>
      </c>
    </row>
    <row r="1447" spans="2:65" s="353" customFormat="1" ht="39" customHeight="1">
      <c r="B1447" s="354"/>
      <c r="C1447" s="437" t="s">
        <v>1134</v>
      </c>
      <c r="D1447" s="437" t="s">
        <v>2462</v>
      </c>
      <c r="E1447" s="438" t="s">
        <v>1135</v>
      </c>
      <c r="F1447" s="915" t="s">
        <v>1136</v>
      </c>
      <c r="G1447" s="914"/>
      <c r="H1447" s="914"/>
      <c r="I1447" s="914"/>
      <c r="J1447" s="439" t="s">
        <v>2770</v>
      </c>
      <c r="K1447" s="440">
        <v>1</v>
      </c>
      <c r="L1447" s="931">
        <v>0</v>
      </c>
      <c r="M1447" s="931"/>
      <c r="N1447" s="913">
        <f>ROUND($L$1447*$K$1447,2)</f>
        <v>0</v>
      </c>
      <c r="O1447" s="908"/>
      <c r="P1447" s="908"/>
      <c r="Q1447" s="908"/>
      <c r="R1447" s="411"/>
      <c r="S1447" s="354"/>
      <c r="T1447" s="414"/>
      <c r="U1447" s="415" t="s">
        <v>2358</v>
      </c>
      <c r="X1447" s="416">
        <v>0.5</v>
      </c>
      <c r="Y1447" s="416">
        <f>$X$1447*$K$1447</f>
        <v>0.5</v>
      </c>
      <c r="Z1447" s="416">
        <v>0</v>
      </c>
      <c r="AA1447" s="417">
        <f>$Z$1447*$K$1447</f>
        <v>0</v>
      </c>
      <c r="AR1447" s="360" t="s">
        <v>2843</v>
      </c>
      <c r="AT1447" s="360" t="s">
        <v>2462</v>
      </c>
      <c r="AU1447" s="360" t="s">
        <v>2336</v>
      </c>
      <c r="AY1447" s="353" t="s">
        <v>2428</v>
      </c>
      <c r="BE1447" s="418">
        <f>IF($U$1447="základní",$N$1447,0)</f>
        <v>0</v>
      </c>
      <c r="BF1447" s="418">
        <f>IF($U$1447="snížená",$N$1447,0)</f>
        <v>0</v>
      </c>
      <c r="BG1447" s="418">
        <f>IF($U$1447="zákl. přenesená",$N$1447,0)</f>
        <v>0</v>
      </c>
      <c r="BH1447" s="418">
        <f>IF($U$1447="sníž. přenesená",$N$1447,0)</f>
        <v>0</v>
      </c>
      <c r="BI1447" s="418">
        <f>IF($U$1447="nulová",$N$1447,0)</f>
        <v>0</v>
      </c>
      <c r="BJ1447" s="360" t="s">
        <v>2426</v>
      </c>
      <c r="BK1447" s="418">
        <f>ROUND($L$1447*$K$1447,2)</f>
        <v>0</v>
      </c>
      <c r="BL1447" s="360" t="s">
        <v>2749</v>
      </c>
      <c r="BM1447" s="360" t="s">
        <v>1137</v>
      </c>
    </row>
    <row r="1448" spans="2:65" s="353" customFormat="1" ht="39" customHeight="1">
      <c r="B1448" s="354"/>
      <c r="C1448" s="439" t="s">
        <v>1138</v>
      </c>
      <c r="D1448" s="439" t="s">
        <v>2462</v>
      </c>
      <c r="E1448" s="438" t="s">
        <v>1139</v>
      </c>
      <c r="F1448" s="915" t="s">
        <v>1140</v>
      </c>
      <c r="G1448" s="914"/>
      <c r="H1448" s="914"/>
      <c r="I1448" s="914"/>
      <c r="J1448" s="439" t="s">
        <v>2770</v>
      </c>
      <c r="K1448" s="440">
        <v>1</v>
      </c>
      <c r="L1448" s="931">
        <v>0</v>
      </c>
      <c r="M1448" s="931"/>
      <c r="N1448" s="913">
        <f>ROUND($L$1448*$K$1448,2)</f>
        <v>0</v>
      </c>
      <c r="O1448" s="908"/>
      <c r="P1448" s="908"/>
      <c r="Q1448" s="908"/>
      <c r="R1448" s="411"/>
      <c r="S1448" s="354"/>
      <c r="T1448" s="414"/>
      <c r="U1448" s="415" t="s">
        <v>2358</v>
      </c>
      <c r="X1448" s="416">
        <v>0.5</v>
      </c>
      <c r="Y1448" s="416">
        <f>$X$1448*$K$1448</f>
        <v>0.5</v>
      </c>
      <c r="Z1448" s="416">
        <v>0</v>
      </c>
      <c r="AA1448" s="417">
        <f>$Z$1448*$K$1448</f>
        <v>0</v>
      </c>
      <c r="AR1448" s="360" t="s">
        <v>2843</v>
      </c>
      <c r="AT1448" s="360" t="s">
        <v>2462</v>
      </c>
      <c r="AU1448" s="360" t="s">
        <v>2336</v>
      </c>
      <c r="AY1448" s="360" t="s">
        <v>2428</v>
      </c>
      <c r="BE1448" s="418">
        <f>IF($U$1448="základní",$N$1448,0)</f>
        <v>0</v>
      </c>
      <c r="BF1448" s="418">
        <f>IF($U$1448="snížená",$N$1448,0)</f>
        <v>0</v>
      </c>
      <c r="BG1448" s="418">
        <f>IF($U$1448="zákl. přenesená",$N$1448,0)</f>
        <v>0</v>
      </c>
      <c r="BH1448" s="418">
        <f>IF($U$1448="sníž. přenesená",$N$1448,0)</f>
        <v>0</v>
      </c>
      <c r="BI1448" s="418">
        <f>IF($U$1448="nulová",$N$1448,0)</f>
        <v>0</v>
      </c>
      <c r="BJ1448" s="360" t="s">
        <v>2426</v>
      </c>
      <c r="BK1448" s="418">
        <f>ROUND($L$1448*$K$1448,2)</f>
        <v>0</v>
      </c>
      <c r="BL1448" s="360" t="s">
        <v>2749</v>
      </c>
      <c r="BM1448" s="360" t="s">
        <v>1141</v>
      </c>
    </row>
    <row r="1449" spans="2:65" s="353" customFormat="1" ht="39" customHeight="1">
      <c r="B1449" s="354"/>
      <c r="C1449" s="439" t="s">
        <v>1142</v>
      </c>
      <c r="D1449" s="439" t="s">
        <v>2462</v>
      </c>
      <c r="E1449" s="438" t="s">
        <v>1143</v>
      </c>
      <c r="F1449" s="915" t="s">
        <v>1144</v>
      </c>
      <c r="G1449" s="914"/>
      <c r="H1449" s="914"/>
      <c r="I1449" s="914"/>
      <c r="J1449" s="439" t="s">
        <v>2770</v>
      </c>
      <c r="K1449" s="440">
        <v>1</v>
      </c>
      <c r="L1449" s="931">
        <v>0</v>
      </c>
      <c r="M1449" s="931"/>
      <c r="N1449" s="913">
        <f>ROUND($L$1449*$K$1449,2)</f>
        <v>0</v>
      </c>
      <c r="O1449" s="908"/>
      <c r="P1449" s="908"/>
      <c r="Q1449" s="908"/>
      <c r="R1449" s="411"/>
      <c r="S1449" s="354"/>
      <c r="T1449" s="414"/>
      <c r="U1449" s="415" t="s">
        <v>2358</v>
      </c>
      <c r="X1449" s="416">
        <v>0.35</v>
      </c>
      <c r="Y1449" s="416">
        <f>$X$1449*$K$1449</f>
        <v>0.35</v>
      </c>
      <c r="Z1449" s="416">
        <v>0</v>
      </c>
      <c r="AA1449" s="417">
        <f>$Z$1449*$K$1449</f>
        <v>0</v>
      </c>
      <c r="AR1449" s="360" t="s">
        <v>2843</v>
      </c>
      <c r="AT1449" s="360" t="s">
        <v>2462</v>
      </c>
      <c r="AU1449" s="360" t="s">
        <v>2336</v>
      </c>
      <c r="AY1449" s="360" t="s">
        <v>2428</v>
      </c>
      <c r="BE1449" s="418">
        <f>IF($U$1449="základní",$N$1449,0)</f>
        <v>0</v>
      </c>
      <c r="BF1449" s="418">
        <f>IF($U$1449="snížená",$N$1449,0)</f>
        <v>0</v>
      </c>
      <c r="BG1449" s="418">
        <f>IF($U$1449="zákl. přenesená",$N$1449,0)</f>
        <v>0</v>
      </c>
      <c r="BH1449" s="418">
        <f>IF($U$1449="sníž. přenesená",$N$1449,0)</f>
        <v>0</v>
      </c>
      <c r="BI1449" s="418">
        <f>IF($U$1449="nulová",$N$1449,0)</f>
        <v>0</v>
      </c>
      <c r="BJ1449" s="360" t="s">
        <v>2426</v>
      </c>
      <c r="BK1449" s="418">
        <f>ROUND($L$1449*$K$1449,2)</f>
        <v>0</v>
      </c>
      <c r="BL1449" s="360" t="s">
        <v>2749</v>
      </c>
      <c r="BM1449" s="360" t="s">
        <v>1145</v>
      </c>
    </row>
    <row r="1450" spans="2:65" s="353" customFormat="1" ht="39" customHeight="1">
      <c r="B1450" s="354"/>
      <c r="C1450" s="439" t="s">
        <v>1146</v>
      </c>
      <c r="D1450" s="439" t="s">
        <v>2462</v>
      </c>
      <c r="E1450" s="438" t="s">
        <v>1147</v>
      </c>
      <c r="F1450" s="915" t="s">
        <v>1148</v>
      </c>
      <c r="G1450" s="914"/>
      <c r="H1450" s="914"/>
      <c r="I1450" s="914"/>
      <c r="J1450" s="439" t="s">
        <v>2770</v>
      </c>
      <c r="K1450" s="440">
        <v>1</v>
      </c>
      <c r="L1450" s="931">
        <v>0</v>
      </c>
      <c r="M1450" s="931"/>
      <c r="N1450" s="913">
        <f>ROUND($L$1450*$K$1450,2)</f>
        <v>0</v>
      </c>
      <c r="O1450" s="908"/>
      <c r="P1450" s="908"/>
      <c r="Q1450" s="908"/>
      <c r="R1450" s="411"/>
      <c r="S1450" s="354"/>
      <c r="T1450" s="414"/>
      <c r="U1450" s="415" t="s">
        <v>2358</v>
      </c>
      <c r="X1450" s="416">
        <v>0.4</v>
      </c>
      <c r="Y1450" s="416">
        <f>$X$1450*$K$1450</f>
        <v>0.4</v>
      </c>
      <c r="Z1450" s="416">
        <v>0</v>
      </c>
      <c r="AA1450" s="417">
        <f>$Z$1450*$K$1450</f>
        <v>0</v>
      </c>
      <c r="AR1450" s="360" t="s">
        <v>2843</v>
      </c>
      <c r="AT1450" s="360" t="s">
        <v>2462</v>
      </c>
      <c r="AU1450" s="360" t="s">
        <v>2336</v>
      </c>
      <c r="AY1450" s="360" t="s">
        <v>2428</v>
      </c>
      <c r="BE1450" s="418">
        <f>IF($U$1450="základní",$N$1450,0)</f>
        <v>0</v>
      </c>
      <c r="BF1450" s="418">
        <f>IF($U$1450="snížená",$N$1450,0)</f>
        <v>0</v>
      </c>
      <c r="BG1450" s="418">
        <f>IF($U$1450="zákl. přenesená",$N$1450,0)</f>
        <v>0</v>
      </c>
      <c r="BH1450" s="418">
        <f>IF($U$1450="sníž. přenesená",$N$1450,0)</f>
        <v>0</v>
      </c>
      <c r="BI1450" s="418">
        <f>IF($U$1450="nulová",$N$1450,0)</f>
        <v>0</v>
      </c>
      <c r="BJ1450" s="360" t="s">
        <v>2426</v>
      </c>
      <c r="BK1450" s="418">
        <f>ROUND($L$1450*$K$1450,2)</f>
        <v>0</v>
      </c>
      <c r="BL1450" s="360" t="s">
        <v>2749</v>
      </c>
      <c r="BM1450" s="360" t="s">
        <v>1149</v>
      </c>
    </row>
    <row r="1451" spans="2:65" s="353" customFormat="1" ht="39" customHeight="1">
      <c r="B1451" s="354"/>
      <c r="C1451" s="439" t="s">
        <v>1150</v>
      </c>
      <c r="D1451" s="439" t="s">
        <v>2462</v>
      </c>
      <c r="E1451" s="438" t="s">
        <v>1151</v>
      </c>
      <c r="F1451" s="915" t="s">
        <v>1152</v>
      </c>
      <c r="G1451" s="914"/>
      <c r="H1451" s="914"/>
      <c r="I1451" s="914"/>
      <c r="J1451" s="439" t="s">
        <v>2770</v>
      </c>
      <c r="K1451" s="440">
        <v>1</v>
      </c>
      <c r="L1451" s="931">
        <v>0</v>
      </c>
      <c r="M1451" s="931"/>
      <c r="N1451" s="913">
        <f>ROUND($L$1451*$K$1451,2)</f>
        <v>0</v>
      </c>
      <c r="O1451" s="908"/>
      <c r="P1451" s="908"/>
      <c r="Q1451" s="908"/>
      <c r="R1451" s="411"/>
      <c r="S1451" s="354"/>
      <c r="T1451" s="414"/>
      <c r="U1451" s="415" t="s">
        <v>2358</v>
      </c>
      <c r="X1451" s="416">
        <v>0.2</v>
      </c>
      <c r="Y1451" s="416">
        <f>$X$1451*$K$1451</f>
        <v>0.2</v>
      </c>
      <c r="Z1451" s="416">
        <v>0</v>
      </c>
      <c r="AA1451" s="417">
        <f>$Z$1451*$K$1451</f>
        <v>0</v>
      </c>
      <c r="AR1451" s="360" t="s">
        <v>2843</v>
      </c>
      <c r="AT1451" s="360" t="s">
        <v>2462</v>
      </c>
      <c r="AU1451" s="360" t="s">
        <v>2336</v>
      </c>
      <c r="AY1451" s="360" t="s">
        <v>2428</v>
      </c>
      <c r="BE1451" s="418">
        <f>IF($U$1451="základní",$N$1451,0)</f>
        <v>0</v>
      </c>
      <c r="BF1451" s="418">
        <f>IF($U$1451="snížená",$N$1451,0)</f>
        <v>0</v>
      </c>
      <c r="BG1451" s="418">
        <f>IF($U$1451="zákl. přenesená",$N$1451,0)</f>
        <v>0</v>
      </c>
      <c r="BH1451" s="418">
        <f>IF($U$1451="sníž. přenesená",$N$1451,0)</f>
        <v>0</v>
      </c>
      <c r="BI1451" s="418">
        <f>IF($U$1451="nulová",$N$1451,0)</f>
        <v>0</v>
      </c>
      <c r="BJ1451" s="360" t="s">
        <v>2426</v>
      </c>
      <c r="BK1451" s="418">
        <f>ROUND($L$1451*$K$1451,2)</f>
        <v>0</v>
      </c>
      <c r="BL1451" s="360" t="s">
        <v>2749</v>
      </c>
      <c r="BM1451" s="360" t="s">
        <v>1153</v>
      </c>
    </row>
    <row r="1452" spans="2:65" s="353" customFormat="1" ht="39" customHeight="1">
      <c r="B1452" s="354"/>
      <c r="C1452" s="439" t="s">
        <v>1154</v>
      </c>
      <c r="D1452" s="439" t="s">
        <v>2462</v>
      </c>
      <c r="E1452" s="438" t="s">
        <v>1155</v>
      </c>
      <c r="F1452" s="915" t="s">
        <v>1156</v>
      </c>
      <c r="G1452" s="914"/>
      <c r="H1452" s="914"/>
      <c r="I1452" s="914"/>
      <c r="J1452" s="439" t="s">
        <v>2770</v>
      </c>
      <c r="K1452" s="440">
        <v>1</v>
      </c>
      <c r="L1452" s="931">
        <v>0</v>
      </c>
      <c r="M1452" s="931"/>
      <c r="N1452" s="913">
        <f>ROUND($L$1452*$K$1452,2)</f>
        <v>0</v>
      </c>
      <c r="O1452" s="908"/>
      <c r="P1452" s="908"/>
      <c r="Q1452" s="908"/>
      <c r="R1452" s="411"/>
      <c r="S1452" s="354"/>
      <c r="T1452" s="414"/>
      <c r="U1452" s="415" t="s">
        <v>2358</v>
      </c>
      <c r="X1452" s="416">
        <v>1.5</v>
      </c>
      <c r="Y1452" s="416">
        <f>$X$1452*$K$1452</f>
        <v>1.5</v>
      </c>
      <c r="Z1452" s="416">
        <v>0</v>
      </c>
      <c r="AA1452" s="417">
        <f>$Z$1452*$K$1452</f>
        <v>0</v>
      </c>
      <c r="AR1452" s="360" t="s">
        <v>2843</v>
      </c>
      <c r="AT1452" s="360" t="s">
        <v>2462</v>
      </c>
      <c r="AU1452" s="360" t="s">
        <v>2336</v>
      </c>
      <c r="AY1452" s="360" t="s">
        <v>2428</v>
      </c>
      <c r="BE1452" s="418">
        <f>IF($U$1452="základní",$N$1452,0)</f>
        <v>0</v>
      </c>
      <c r="BF1452" s="418">
        <f>IF($U$1452="snížená",$N$1452,0)</f>
        <v>0</v>
      </c>
      <c r="BG1452" s="418">
        <f>IF($U$1452="zákl. přenesená",$N$1452,0)</f>
        <v>0</v>
      </c>
      <c r="BH1452" s="418">
        <f>IF($U$1452="sníž. přenesená",$N$1452,0)</f>
        <v>0</v>
      </c>
      <c r="BI1452" s="418">
        <f>IF($U$1452="nulová",$N$1452,0)</f>
        <v>0</v>
      </c>
      <c r="BJ1452" s="360" t="s">
        <v>2426</v>
      </c>
      <c r="BK1452" s="418">
        <f>ROUND($L$1452*$K$1452,2)</f>
        <v>0</v>
      </c>
      <c r="BL1452" s="360" t="s">
        <v>2749</v>
      </c>
      <c r="BM1452" s="360" t="s">
        <v>1157</v>
      </c>
    </row>
    <row r="1453" spans="2:65" s="353" customFormat="1" ht="39" customHeight="1">
      <c r="B1453" s="354"/>
      <c r="C1453" s="439" t="s">
        <v>1158</v>
      </c>
      <c r="D1453" s="439" t="s">
        <v>2462</v>
      </c>
      <c r="E1453" s="438" t="s">
        <v>1159</v>
      </c>
      <c r="F1453" s="915" t="s">
        <v>1160</v>
      </c>
      <c r="G1453" s="914"/>
      <c r="H1453" s="914"/>
      <c r="I1453" s="914"/>
      <c r="J1453" s="439" t="s">
        <v>2770</v>
      </c>
      <c r="K1453" s="440">
        <v>1</v>
      </c>
      <c r="L1453" s="931">
        <v>0</v>
      </c>
      <c r="M1453" s="931"/>
      <c r="N1453" s="913">
        <f>ROUND($L$1453*$K$1453,2)</f>
        <v>0</v>
      </c>
      <c r="O1453" s="908"/>
      <c r="P1453" s="908"/>
      <c r="Q1453" s="908"/>
      <c r="R1453" s="411"/>
      <c r="S1453" s="354"/>
      <c r="T1453" s="414"/>
      <c r="U1453" s="415" t="s">
        <v>2358</v>
      </c>
      <c r="X1453" s="416">
        <v>1.5</v>
      </c>
      <c r="Y1453" s="416">
        <f>$X$1453*$K$1453</f>
        <v>1.5</v>
      </c>
      <c r="Z1453" s="416">
        <v>0</v>
      </c>
      <c r="AA1453" s="417">
        <f>$Z$1453*$K$1453</f>
        <v>0</v>
      </c>
      <c r="AR1453" s="360" t="s">
        <v>2843</v>
      </c>
      <c r="AT1453" s="360" t="s">
        <v>2462</v>
      </c>
      <c r="AU1453" s="360" t="s">
        <v>2336</v>
      </c>
      <c r="AY1453" s="360" t="s">
        <v>2428</v>
      </c>
      <c r="BE1453" s="418">
        <f>IF($U$1453="základní",$N$1453,0)</f>
        <v>0</v>
      </c>
      <c r="BF1453" s="418">
        <f>IF($U$1453="snížená",$N$1453,0)</f>
        <v>0</v>
      </c>
      <c r="BG1453" s="418">
        <f>IF($U$1453="zákl. přenesená",$N$1453,0)</f>
        <v>0</v>
      </c>
      <c r="BH1453" s="418">
        <f>IF($U$1453="sníž. přenesená",$N$1453,0)</f>
        <v>0</v>
      </c>
      <c r="BI1453" s="418">
        <f>IF($U$1453="nulová",$N$1453,0)</f>
        <v>0</v>
      </c>
      <c r="BJ1453" s="360" t="s">
        <v>2426</v>
      </c>
      <c r="BK1453" s="418">
        <f>ROUND($L$1453*$K$1453,2)</f>
        <v>0</v>
      </c>
      <c r="BL1453" s="360" t="s">
        <v>2749</v>
      </c>
      <c r="BM1453" s="360" t="s">
        <v>1161</v>
      </c>
    </row>
    <row r="1454" spans="2:65" s="353" customFormat="1" ht="39" customHeight="1">
      <c r="B1454" s="354"/>
      <c r="C1454" s="439" t="s">
        <v>1162</v>
      </c>
      <c r="D1454" s="439" t="s">
        <v>2462</v>
      </c>
      <c r="E1454" s="438" t="s">
        <v>1163</v>
      </c>
      <c r="F1454" s="915" t="s">
        <v>1164</v>
      </c>
      <c r="G1454" s="914"/>
      <c r="H1454" s="914"/>
      <c r="I1454" s="914"/>
      <c r="J1454" s="439" t="s">
        <v>2770</v>
      </c>
      <c r="K1454" s="440">
        <v>1</v>
      </c>
      <c r="L1454" s="931">
        <v>0</v>
      </c>
      <c r="M1454" s="931"/>
      <c r="N1454" s="913">
        <f>ROUND($L$1454*$K$1454,2)</f>
        <v>0</v>
      </c>
      <c r="O1454" s="908"/>
      <c r="P1454" s="908"/>
      <c r="Q1454" s="908"/>
      <c r="R1454" s="411"/>
      <c r="S1454" s="354"/>
      <c r="T1454" s="414"/>
      <c r="U1454" s="415" t="s">
        <v>2358</v>
      </c>
      <c r="X1454" s="416">
        <v>1.5</v>
      </c>
      <c r="Y1454" s="416">
        <f>$X$1454*$K$1454</f>
        <v>1.5</v>
      </c>
      <c r="Z1454" s="416">
        <v>0</v>
      </c>
      <c r="AA1454" s="417">
        <f>$Z$1454*$K$1454</f>
        <v>0</v>
      </c>
      <c r="AR1454" s="360" t="s">
        <v>2843</v>
      </c>
      <c r="AT1454" s="360" t="s">
        <v>2462</v>
      </c>
      <c r="AU1454" s="360" t="s">
        <v>2336</v>
      </c>
      <c r="AY1454" s="360" t="s">
        <v>2428</v>
      </c>
      <c r="BE1454" s="418">
        <f>IF($U$1454="základní",$N$1454,0)</f>
        <v>0</v>
      </c>
      <c r="BF1454" s="418">
        <f>IF($U$1454="snížená",$N$1454,0)</f>
        <v>0</v>
      </c>
      <c r="BG1454" s="418">
        <f>IF($U$1454="zákl. přenesená",$N$1454,0)</f>
        <v>0</v>
      </c>
      <c r="BH1454" s="418">
        <f>IF($U$1454="sníž. přenesená",$N$1454,0)</f>
        <v>0</v>
      </c>
      <c r="BI1454" s="418">
        <f>IF($U$1454="nulová",$N$1454,0)</f>
        <v>0</v>
      </c>
      <c r="BJ1454" s="360" t="s">
        <v>2426</v>
      </c>
      <c r="BK1454" s="418">
        <f>ROUND($L$1454*$K$1454,2)</f>
        <v>0</v>
      </c>
      <c r="BL1454" s="360" t="s">
        <v>2749</v>
      </c>
      <c r="BM1454" s="360" t="s">
        <v>1165</v>
      </c>
    </row>
    <row r="1455" spans="2:65" s="353" customFormat="1" ht="39" customHeight="1">
      <c r="B1455" s="354"/>
      <c r="C1455" s="439" t="s">
        <v>1166</v>
      </c>
      <c r="D1455" s="439" t="s">
        <v>2462</v>
      </c>
      <c r="E1455" s="438" t="s">
        <v>1167</v>
      </c>
      <c r="F1455" s="915" t="s">
        <v>1168</v>
      </c>
      <c r="G1455" s="914"/>
      <c r="H1455" s="914"/>
      <c r="I1455" s="914"/>
      <c r="J1455" s="439" t="s">
        <v>2770</v>
      </c>
      <c r="K1455" s="440">
        <v>1</v>
      </c>
      <c r="L1455" s="931">
        <v>0</v>
      </c>
      <c r="M1455" s="931"/>
      <c r="N1455" s="913">
        <f>ROUND($L$1455*$K$1455,2)</f>
        <v>0</v>
      </c>
      <c r="O1455" s="908"/>
      <c r="P1455" s="908"/>
      <c r="Q1455" s="908"/>
      <c r="R1455" s="411"/>
      <c r="S1455" s="354"/>
      <c r="T1455" s="414"/>
      <c r="U1455" s="415" t="s">
        <v>2358</v>
      </c>
      <c r="X1455" s="416">
        <v>1.5</v>
      </c>
      <c r="Y1455" s="416">
        <f>$X$1455*$K$1455</f>
        <v>1.5</v>
      </c>
      <c r="Z1455" s="416">
        <v>0</v>
      </c>
      <c r="AA1455" s="417">
        <f>$Z$1455*$K$1455</f>
        <v>0</v>
      </c>
      <c r="AR1455" s="360" t="s">
        <v>2843</v>
      </c>
      <c r="AT1455" s="360" t="s">
        <v>2462</v>
      </c>
      <c r="AU1455" s="360" t="s">
        <v>2336</v>
      </c>
      <c r="AY1455" s="360" t="s">
        <v>2428</v>
      </c>
      <c r="BE1455" s="418">
        <f>IF($U$1455="základní",$N$1455,0)</f>
        <v>0</v>
      </c>
      <c r="BF1455" s="418">
        <f>IF($U$1455="snížená",$N$1455,0)</f>
        <v>0</v>
      </c>
      <c r="BG1455" s="418">
        <f>IF($U$1455="zákl. přenesená",$N$1455,0)</f>
        <v>0</v>
      </c>
      <c r="BH1455" s="418">
        <f>IF($U$1455="sníž. přenesená",$N$1455,0)</f>
        <v>0</v>
      </c>
      <c r="BI1455" s="418">
        <f>IF($U$1455="nulová",$N$1455,0)</f>
        <v>0</v>
      </c>
      <c r="BJ1455" s="360" t="s">
        <v>2426</v>
      </c>
      <c r="BK1455" s="418">
        <f>ROUND($L$1455*$K$1455,2)</f>
        <v>0</v>
      </c>
      <c r="BL1455" s="360" t="s">
        <v>2749</v>
      </c>
      <c r="BM1455" s="360" t="s">
        <v>1169</v>
      </c>
    </row>
    <row r="1456" spans="2:65" s="353" customFormat="1" ht="39" customHeight="1">
      <c r="B1456" s="354"/>
      <c r="C1456" s="439" t="s">
        <v>1170</v>
      </c>
      <c r="D1456" s="439" t="s">
        <v>2462</v>
      </c>
      <c r="E1456" s="438" t="s">
        <v>1171</v>
      </c>
      <c r="F1456" s="915" t="s">
        <v>1172</v>
      </c>
      <c r="G1456" s="914"/>
      <c r="H1456" s="914"/>
      <c r="I1456" s="914"/>
      <c r="J1456" s="439" t="s">
        <v>2770</v>
      </c>
      <c r="K1456" s="440">
        <v>1</v>
      </c>
      <c r="L1456" s="931">
        <v>0</v>
      </c>
      <c r="M1456" s="931"/>
      <c r="N1456" s="913">
        <f>ROUND($L$1456*$K$1456,2)</f>
        <v>0</v>
      </c>
      <c r="O1456" s="908"/>
      <c r="P1456" s="908"/>
      <c r="Q1456" s="908"/>
      <c r="R1456" s="411"/>
      <c r="S1456" s="354"/>
      <c r="T1456" s="414"/>
      <c r="U1456" s="415" t="s">
        <v>2358</v>
      </c>
      <c r="X1456" s="416">
        <v>1.5</v>
      </c>
      <c r="Y1456" s="416">
        <f>$X$1456*$K$1456</f>
        <v>1.5</v>
      </c>
      <c r="Z1456" s="416">
        <v>0</v>
      </c>
      <c r="AA1456" s="417">
        <f>$Z$1456*$K$1456</f>
        <v>0</v>
      </c>
      <c r="AR1456" s="360" t="s">
        <v>2843</v>
      </c>
      <c r="AT1456" s="360" t="s">
        <v>2462</v>
      </c>
      <c r="AU1456" s="360" t="s">
        <v>2336</v>
      </c>
      <c r="AY1456" s="360" t="s">
        <v>2428</v>
      </c>
      <c r="BE1456" s="418">
        <f>IF($U$1456="základní",$N$1456,0)</f>
        <v>0</v>
      </c>
      <c r="BF1456" s="418">
        <f>IF($U$1456="snížená",$N$1456,0)</f>
        <v>0</v>
      </c>
      <c r="BG1456" s="418">
        <f>IF($U$1456="zákl. přenesená",$N$1456,0)</f>
        <v>0</v>
      </c>
      <c r="BH1456" s="418">
        <f>IF($U$1456="sníž. přenesená",$N$1456,0)</f>
        <v>0</v>
      </c>
      <c r="BI1456" s="418">
        <f>IF($U$1456="nulová",$N$1456,0)</f>
        <v>0</v>
      </c>
      <c r="BJ1456" s="360" t="s">
        <v>2426</v>
      </c>
      <c r="BK1456" s="418">
        <f>ROUND($L$1456*$K$1456,2)</f>
        <v>0</v>
      </c>
      <c r="BL1456" s="360" t="s">
        <v>2749</v>
      </c>
      <c r="BM1456" s="360" t="s">
        <v>1173</v>
      </c>
    </row>
    <row r="1457" spans="2:65" s="353" customFormat="1" ht="15.75" customHeight="1">
      <c r="B1457" s="354"/>
      <c r="C1457" s="412" t="s">
        <v>1174</v>
      </c>
      <c r="D1457" s="412" t="s">
        <v>2429</v>
      </c>
      <c r="E1457" s="410" t="s">
        <v>1175</v>
      </c>
      <c r="F1457" s="907" t="s">
        <v>1176</v>
      </c>
      <c r="G1457" s="908"/>
      <c r="H1457" s="908"/>
      <c r="I1457" s="908"/>
      <c r="J1457" s="412" t="s">
        <v>3779</v>
      </c>
      <c r="K1457" s="413">
        <v>342.036</v>
      </c>
      <c r="L1457" s="909">
        <v>0</v>
      </c>
      <c r="M1457" s="908"/>
      <c r="N1457" s="909">
        <f>ROUND($L$1457*$K$1457,2)</f>
        <v>0</v>
      </c>
      <c r="O1457" s="908"/>
      <c r="P1457" s="908"/>
      <c r="Q1457" s="908"/>
      <c r="R1457" s="411" t="s">
        <v>2433</v>
      </c>
      <c r="S1457" s="354"/>
      <c r="T1457" s="414"/>
      <c r="U1457" s="415" t="s">
        <v>2358</v>
      </c>
      <c r="X1457" s="416">
        <v>0</v>
      </c>
      <c r="Y1457" s="416">
        <f>$X$1457*$K$1457</f>
        <v>0</v>
      </c>
      <c r="Z1457" s="416">
        <v>0.018</v>
      </c>
      <c r="AA1457" s="417">
        <f>$Z$1457*$K$1457</f>
        <v>6.156648</v>
      </c>
      <c r="AR1457" s="360" t="s">
        <v>2749</v>
      </c>
      <c r="AT1457" s="360" t="s">
        <v>2429</v>
      </c>
      <c r="AU1457" s="360" t="s">
        <v>2336</v>
      </c>
      <c r="AY1457" s="360" t="s">
        <v>2428</v>
      </c>
      <c r="BE1457" s="418">
        <f>IF($U$1457="základní",$N$1457,0)</f>
        <v>0</v>
      </c>
      <c r="BF1457" s="418">
        <f>IF($U$1457="snížená",$N$1457,0)</f>
        <v>0</v>
      </c>
      <c r="BG1457" s="418">
        <f>IF($U$1457="zákl. přenesená",$N$1457,0)</f>
        <v>0</v>
      </c>
      <c r="BH1457" s="418">
        <f>IF($U$1457="sníž. přenesená",$N$1457,0)</f>
        <v>0</v>
      </c>
      <c r="BI1457" s="418">
        <f>IF($U$1457="nulová",$N$1457,0)</f>
        <v>0</v>
      </c>
      <c r="BJ1457" s="360" t="s">
        <v>2426</v>
      </c>
      <c r="BK1457" s="418">
        <f>ROUND($L$1457*$K$1457,2)</f>
        <v>0</v>
      </c>
      <c r="BL1457" s="360" t="s">
        <v>2749</v>
      </c>
      <c r="BM1457" s="360" t="s">
        <v>1177</v>
      </c>
    </row>
    <row r="1458" spans="2:47" s="353" customFormat="1" ht="16.5" customHeight="1">
      <c r="B1458" s="354"/>
      <c r="F1458" s="912" t="s">
        <v>1176</v>
      </c>
      <c r="G1458" s="873"/>
      <c r="H1458" s="873"/>
      <c r="I1458" s="873"/>
      <c r="J1458" s="873"/>
      <c r="K1458" s="873"/>
      <c r="L1458" s="873"/>
      <c r="M1458" s="873"/>
      <c r="N1458" s="873"/>
      <c r="O1458" s="873"/>
      <c r="P1458" s="873"/>
      <c r="Q1458" s="873"/>
      <c r="R1458" s="873"/>
      <c r="S1458" s="354"/>
      <c r="T1458" s="419"/>
      <c r="AA1458" s="420"/>
      <c r="AT1458" s="353" t="s">
        <v>2437</v>
      </c>
      <c r="AU1458" s="353" t="s">
        <v>2336</v>
      </c>
    </row>
    <row r="1459" spans="2:51" s="353" customFormat="1" ht="15.75" customHeight="1">
      <c r="B1459" s="421"/>
      <c r="E1459" s="422"/>
      <c r="F1459" s="899" t="s">
        <v>1178</v>
      </c>
      <c r="G1459" s="900"/>
      <c r="H1459" s="900"/>
      <c r="I1459" s="900"/>
      <c r="K1459" s="424">
        <v>342.036</v>
      </c>
      <c r="S1459" s="421"/>
      <c r="T1459" s="425"/>
      <c r="AA1459" s="426"/>
      <c r="AT1459" s="422" t="s">
        <v>2439</v>
      </c>
      <c r="AU1459" s="422" t="s">
        <v>2336</v>
      </c>
      <c r="AV1459" s="422" t="s">
        <v>2336</v>
      </c>
      <c r="AW1459" s="422" t="s">
        <v>2371</v>
      </c>
      <c r="AX1459" s="422" t="s">
        <v>2426</v>
      </c>
      <c r="AY1459" s="422" t="s">
        <v>2428</v>
      </c>
    </row>
    <row r="1460" spans="2:65" s="353" customFormat="1" ht="15.75" customHeight="1">
      <c r="B1460" s="354"/>
      <c r="C1460" s="409" t="s">
        <v>1179</v>
      </c>
      <c r="D1460" s="409" t="s">
        <v>2429</v>
      </c>
      <c r="E1460" s="410" t="s">
        <v>1180</v>
      </c>
      <c r="F1460" s="907" t="s">
        <v>1181</v>
      </c>
      <c r="G1460" s="908"/>
      <c r="H1460" s="908"/>
      <c r="I1460" s="908"/>
      <c r="J1460" s="412" t="s">
        <v>2770</v>
      </c>
      <c r="K1460" s="413">
        <v>2</v>
      </c>
      <c r="L1460" s="909">
        <v>0</v>
      </c>
      <c r="M1460" s="908"/>
      <c r="N1460" s="909">
        <f>ROUND($L$1460*$K$1460,2)</f>
        <v>0</v>
      </c>
      <c r="O1460" s="908"/>
      <c r="P1460" s="908"/>
      <c r="Q1460" s="908"/>
      <c r="R1460" s="411"/>
      <c r="S1460" s="354"/>
      <c r="T1460" s="414"/>
      <c r="U1460" s="415" t="s">
        <v>2358</v>
      </c>
      <c r="X1460" s="416">
        <v>0.045</v>
      </c>
      <c r="Y1460" s="416">
        <f>$X$1460*$K$1460</f>
        <v>0.09</v>
      </c>
      <c r="Z1460" s="416">
        <v>0</v>
      </c>
      <c r="AA1460" s="417">
        <f>$Z$1460*$K$1460</f>
        <v>0</v>
      </c>
      <c r="AR1460" s="360" t="s">
        <v>2749</v>
      </c>
      <c r="AT1460" s="360" t="s">
        <v>2429</v>
      </c>
      <c r="AU1460" s="360" t="s">
        <v>2336</v>
      </c>
      <c r="AY1460" s="353" t="s">
        <v>2428</v>
      </c>
      <c r="BE1460" s="418">
        <f>IF($U$1460="základní",$N$1460,0)</f>
        <v>0</v>
      </c>
      <c r="BF1460" s="418">
        <f>IF($U$1460="snížená",$N$1460,0)</f>
        <v>0</v>
      </c>
      <c r="BG1460" s="418">
        <f>IF($U$1460="zákl. přenesená",$N$1460,0)</f>
        <v>0</v>
      </c>
      <c r="BH1460" s="418">
        <f>IF($U$1460="sníž. přenesená",$N$1460,0)</f>
        <v>0</v>
      </c>
      <c r="BI1460" s="418">
        <f>IF($U$1460="nulová",$N$1460,0)</f>
        <v>0</v>
      </c>
      <c r="BJ1460" s="360" t="s">
        <v>2426</v>
      </c>
      <c r="BK1460" s="418">
        <f>ROUND($L$1460*$K$1460,2)</f>
        <v>0</v>
      </c>
      <c r="BL1460" s="360" t="s">
        <v>2749</v>
      </c>
      <c r="BM1460" s="360" t="s">
        <v>1182</v>
      </c>
    </row>
    <row r="1461" spans="2:65" s="353" customFormat="1" ht="15.75" customHeight="1">
      <c r="B1461" s="354"/>
      <c r="C1461" s="409" t="s">
        <v>1183</v>
      </c>
      <c r="D1461" s="409" t="s">
        <v>2429</v>
      </c>
      <c r="E1461" s="410" t="s">
        <v>1184</v>
      </c>
      <c r="F1461" s="907" t="s">
        <v>1185</v>
      </c>
      <c r="G1461" s="908"/>
      <c r="H1461" s="908"/>
      <c r="I1461" s="908"/>
      <c r="J1461" s="412" t="s">
        <v>2770</v>
      </c>
      <c r="K1461" s="413">
        <v>1</v>
      </c>
      <c r="L1461" s="909">
        <v>0</v>
      </c>
      <c r="M1461" s="908"/>
      <c r="N1461" s="909">
        <f>ROUND($L$1461*$K$1461,2)</f>
        <v>0</v>
      </c>
      <c r="O1461" s="908"/>
      <c r="P1461" s="908"/>
      <c r="Q1461" s="908"/>
      <c r="R1461" s="411"/>
      <c r="S1461" s="354"/>
      <c r="T1461" s="414"/>
      <c r="U1461" s="415" t="s">
        <v>2358</v>
      </c>
      <c r="X1461" s="416">
        <v>0.045</v>
      </c>
      <c r="Y1461" s="416">
        <f>$X$1461*$K$1461</f>
        <v>0.045</v>
      </c>
      <c r="Z1461" s="416">
        <v>0</v>
      </c>
      <c r="AA1461" s="417">
        <f>$Z$1461*$K$1461</f>
        <v>0</v>
      </c>
      <c r="AR1461" s="360" t="s">
        <v>2749</v>
      </c>
      <c r="AT1461" s="360" t="s">
        <v>2429</v>
      </c>
      <c r="AU1461" s="360" t="s">
        <v>2336</v>
      </c>
      <c r="AY1461" s="353" t="s">
        <v>2428</v>
      </c>
      <c r="BE1461" s="418">
        <f>IF($U$1461="základní",$N$1461,0)</f>
        <v>0</v>
      </c>
      <c r="BF1461" s="418">
        <f>IF($U$1461="snížená",$N$1461,0)</f>
        <v>0</v>
      </c>
      <c r="BG1461" s="418">
        <f>IF($U$1461="zákl. přenesená",$N$1461,0)</f>
        <v>0</v>
      </c>
      <c r="BH1461" s="418">
        <f>IF($U$1461="sníž. přenesená",$N$1461,0)</f>
        <v>0</v>
      </c>
      <c r="BI1461" s="418">
        <f>IF($U$1461="nulová",$N$1461,0)</f>
        <v>0</v>
      </c>
      <c r="BJ1461" s="360" t="s">
        <v>2426</v>
      </c>
      <c r="BK1461" s="418">
        <f>ROUND($L$1461*$K$1461,2)</f>
        <v>0</v>
      </c>
      <c r="BL1461" s="360" t="s">
        <v>2749</v>
      </c>
      <c r="BM1461" s="360" t="s">
        <v>1186</v>
      </c>
    </row>
    <row r="1462" spans="2:65" s="353" customFormat="1" ht="27" customHeight="1">
      <c r="B1462" s="354"/>
      <c r="C1462" s="409" t="s">
        <v>1187</v>
      </c>
      <c r="D1462" s="409" t="s">
        <v>2429</v>
      </c>
      <c r="E1462" s="410" t="s">
        <v>1188</v>
      </c>
      <c r="F1462" s="907" t="s">
        <v>1189</v>
      </c>
      <c r="G1462" s="908"/>
      <c r="H1462" s="908"/>
      <c r="I1462" s="908"/>
      <c r="J1462" s="412" t="s">
        <v>2770</v>
      </c>
      <c r="K1462" s="413">
        <v>3</v>
      </c>
      <c r="L1462" s="909">
        <v>0</v>
      </c>
      <c r="M1462" s="908"/>
      <c r="N1462" s="909">
        <f>ROUND($L$1462*$K$1462,2)</f>
        <v>0</v>
      </c>
      <c r="O1462" s="908"/>
      <c r="P1462" s="908"/>
      <c r="Q1462" s="908"/>
      <c r="R1462" s="411"/>
      <c r="S1462" s="354"/>
      <c r="T1462" s="414"/>
      <c r="U1462" s="415" t="s">
        <v>2358</v>
      </c>
      <c r="X1462" s="416">
        <v>0.186</v>
      </c>
      <c r="Y1462" s="416">
        <f>$X$1462*$K$1462</f>
        <v>0.558</v>
      </c>
      <c r="Z1462" s="416">
        <v>0</v>
      </c>
      <c r="AA1462" s="417">
        <f>$Z$1462*$K$1462</f>
        <v>0</v>
      </c>
      <c r="AR1462" s="360" t="s">
        <v>2749</v>
      </c>
      <c r="AT1462" s="360" t="s">
        <v>2429</v>
      </c>
      <c r="AU1462" s="360" t="s">
        <v>2336</v>
      </c>
      <c r="AY1462" s="353" t="s">
        <v>2428</v>
      </c>
      <c r="BE1462" s="418">
        <f>IF($U$1462="základní",$N$1462,0)</f>
        <v>0</v>
      </c>
      <c r="BF1462" s="418">
        <f>IF($U$1462="snížená",$N$1462,0)</f>
        <v>0</v>
      </c>
      <c r="BG1462" s="418">
        <f>IF($U$1462="zákl. přenesená",$N$1462,0)</f>
        <v>0</v>
      </c>
      <c r="BH1462" s="418">
        <f>IF($U$1462="sníž. přenesená",$N$1462,0)</f>
        <v>0</v>
      </c>
      <c r="BI1462" s="418">
        <f>IF($U$1462="nulová",$N$1462,0)</f>
        <v>0</v>
      </c>
      <c r="BJ1462" s="360" t="s">
        <v>2426</v>
      </c>
      <c r="BK1462" s="418">
        <f>ROUND($L$1462*$K$1462,2)</f>
        <v>0</v>
      </c>
      <c r="BL1462" s="360" t="s">
        <v>2749</v>
      </c>
      <c r="BM1462" s="360" t="s">
        <v>1190</v>
      </c>
    </row>
    <row r="1463" spans="2:65" s="353" customFormat="1" ht="27" customHeight="1">
      <c r="B1463" s="354"/>
      <c r="C1463" s="409" t="s">
        <v>1191</v>
      </c>
      <c r="D1463" s="409" t="s">
        <v>2429</v>
      </c>
      <c r="E1463" s="410" t="s">
        <v>1192</v>
      </c>
      <c r="F1463" s="907" t="s">
        <v>1193</v>
      </c>
      <c r="G1463" s="908"/>
      <c r="H1463" s="908"/>
      <c r="I1463" s="908"/>
      <c r="J1463" s="412" t="s">
        <v>2770</v>
      </c>
      <c r="K1463" s="413">
        <v>1</v>
      </c>
      <c r="L1463" s="909">
        <v>0</v>
      </c>
      <c r="M1463" s="908"/>
      <c r="N1463" s="909">
        <f>ROUND($L$1463*$K$1463,2)</f>
        <v>0</v>
      </c>
      <c r="O1463" s="908"/>
      <c r="P1463" s="908"/>
      <c r="Q1463" s="908"/>
      <c r="R1463" s="411"/>
      <c r="S1463" s="354"/>
      <c r="T1463" s="414"/>
      <c r="U1463" s="415" t="s">
        <v>2358</v>
      </c>
      <c r="X1463" s="416">
        <v>0.186</v>
      </c>
      <c r="Y1463" s="416">
        <f>$X$1463*$K$1463</f>
        <v>0.186</v>
      </c>
      <c r="Z1463" s="416">
        <v>0</v>
      </c>
      <c r="AA1463" s="417">
        <f>$Z$1463*$K$1463</f>
        <v>0</v>
      </c>
      <c r="AR1463" s="360" t="s">
        <v>2749</v>
      </c>
      <c r="AT1463" s="360" t="s">
        <v>2429</v>
      </c>
      <c r="AU1463" s="360" t="s">
        <v>2336</v>
      </c>
      <c r="AY1463" s="353" t="s">
        <v>2428</v>
      </c>
      <c r="BE1463" s="418">
        <f>IF($U$1463="základní",$N$1463,0)</f>
        <v>0</v>
      </c>
      <c r="BF1463" s="418">
        <f>IF($U$1463="snížená",$N$1463,0)</f>
        <v>0</v>
      </c>
      <c r="BG1463" s="418">
        <f>IF($U$1463="zákl. přenesená",$N$1463,0)</f>
        <v>0</v>
      </c>
      <c r="BH1463" s="418">
        <f>IF($U$1463="sníž. přenesená",$N$1463,0)</f>
        <v>0</v>
      </c>
      <c r="BI1463" s="418">
        <f>IF($U$1463="nulová",$N$1463,0)</f>
        <v>0</v>
      </c>
      <c r="BJ1463" s="360" t="s">
        <v>2426</v>
      </c>
      <c r="BK1463" s="418">
        <f>ROUND($L$1463*$K$1463,2)</f>
        <v>0</v>
      </c>
      <c r="BL1463" s="360" t="s">
        <v>2749</v>
      </c>
      <c r="BM1463" s="360" t="s">
        <v>1194</v>
      </c>
    </row>
    <row r="1464" spans="2:65" s="353" customFormat="1" ht="15.75" customHeight="1">
      <c r="B1464" s="354"/>
      <c r="C1464" s="409" t="s">
        <v>1195</v>
      </c>
      <c r="D1464" s="409" t="s">
        <v>2429</v>
      </c>
      <c r="E1464" s="410" t="s">
        <v>1196</v>
      </c>
      <c r="F1464" s="907" t="s">
        <v>1197</v>
      </c>
      <c r="G1464" s="908"/>
      <c r="H1464" s="908"/>
      <c r="I1464" s="908"/>
      <c r="J1464" s="412" t="s">
        <v>2770</v>
      </c>
      <c r="K1464" s="413">
        <v>1</v>
      </c>
      <c r="L1464" s="909">
        <v>0</v>
      </c>
      <c r="M1464" s="908"/>
      <c r="N1464" s="909">
        <f>ROUND($L$1464*$K$1464,2)</f>
        <v>0</v>
      </c>
      <c r="O1464" s="908"/>
      <c r="P1464" s="908"/>
      <c r="Q1464" s="908"/>
      <c r="R1464" s="411"/>
      <c r="S1464" s="354"/>
      <c r="T1464" s="414"/>
      <c r="U1464" s="415" t="s">
        <v>2358</v>
      </c>
      <c r="X1464" s="416">
        <v>0.286</v>
      </c>
      <c r="Y1464" s="416">
        <f>$X$1464*$K$1464</f>
        <v>0.286</v>
      </c>
      <c r="Z1464" s="416">
        <v>0</v>
      </c>
      <c r="AA1464" s="417">
        <f>$Z$1464*$K$1464</f>
        <v>0</v>
      </c>
      <c r="AR1464" s="360" t="s">
        <v>2749</v>
      </c>
      <c r="AT1464" s="360" t="s">
        <v>2429</v>
      </c>
      <c r="AU1464" s="360" t="s">
        <v>2336</v>
      </c>
      <c r="AY1464" s="353" t="s">
        <v>2428</v>
      </c>
      <c r="BE1464" s="418">
        <f>IF($U$1464="základní",$N$1464,0)</f>
        <v>0</v>
      </c>
      <c r="BF1464" s="418">
        <f>IF($U$1464="snížená",$N$1464,0)</f>
        <v>0</v>
      </c>
      <c r="BG1464" s="418">
        <f>IF($U$1464="zákl. přenesená",$N$1464,0)</f>
        <v>0</v>
      </c>
      <c r="BH1464" s="418">
        <f>IF($U$1464="sníž. přenesená",$N$1464,0)</f>
        <v>0</v>
      </c>
      <c r="BI1464" s="418">
        <f>IF($U$1464="nulová",$N$1464,0)</f>
        <v>0</v>
      </c>
      <c r="BJ1464" s="360" t="s">
        <v>2426</v>
      </c>
      <c r="BK1464" s="418">
        <f>ROUND($L$1464*$K$1464,2)</f>
        <v>0</v>
      </c>
      <c r="BL1464" s="360" t="s">
        <v>2749</v>
      </c>
      <c r="BM1464" s="360" t="s">
        <v>1198</v>
      </c>
    </row>
    <row r="1465" spans="2:65" s="353" customFormat="1" ht="27" customHeight="1">
      <c r="B1465" s="354"/>
      <c r="C1465" s="409" t="s">
        <v>1199</v>
      </c>
      <c r="D1465" s="409" t="s">
        <v>2429</v>
      </c>
      <c r="E1465" s="410" t="s">
        <v>1200</v>
      </c>
      <c r="F1465" s="907" t="s">
        <v>1201</v>
      </c>
      <c r="G1465" s="908"/>
      <c r="H1465" s="908"/>
      <c r="I1465" s="908"/>
      <c r="J1465" s="412" t="s">
        <v>1202</v>
      </c>
      <c r="K1465" s="413">
        <v>1</v>
      </c>
      <c r="L1465" s="909">
        <v>0</v>
      </c>
      <c r="M1465" s="908"/>
      <c r="N1465" s="909">
        <f>ROUND($L$1465*$K$1465,2)</f>
        <v>0</v>
      </c>
      <c r="O1465" s="908"/>
      <c r="P1465" s="908"/>
      <c r="Q1465" s="908"/>
      <c r="R1465" s="411"/>
      <c r="S1465" s="354"/>
      <c r="T1465" s="414"/>
      <c r="U1465" s="415" t="s">
        <v>2358</v>
      </c>
      <c r="X1465" s="416">
        <v>0.286</v>
      </c>
      <c r="Y1465" s="416">
        <f>$X$1465*$K$1465</f>
        <v>0.286</v>
      </c>
      <c r="Z1465" s="416">
        <v>0</v>
      </c>
      <c r="AA1465" s="417">
        <f>$Z$1465*$K$1465</f>
        <v>0</v>
      </c>
      <c r="AR1465" s="360" t="s">
        <v>2749</v>
      </c>
      <c r="AT1465" s="360" t="s">
        <v>2429</v>
      </c>
      <c r="AU1465" s="360" t="s">
        <v>2336</v>
      </c>
      <c r="AY1465" s="353" t="s">
        <v>2428</v>
      </c>
      <c r="BE1465" s="418">
        <f>IF($U$1465="základní",$N$1465,0)</f>
        <v>0</v>
      </c>
      <c r="BF1465" s="418">
        <f>IF($U$1465="snížená",$N$1465,0)</f>
        <v>0</v>
      </c>
      <c r="BG1465" s="418">
        <f>IF($U$1465="zákl. přenesená",$N$1465,0)</f>
        <v>0</v>
      </c>
      <c r="BH1465" s="418">
        <f>IF($U$1465="sníž. přenesená",$N$1465,0)</f>
        <v>0</v>
      </c>
      <c r="BI1465" s="418">
        <f>IF($U$1465="nulová",$N$1465,0)</f>
        <v>0</v>
      </c>
      <c r="BJ1465" s="360" t="s">
        <v>2426</v>
      </c>
      <c r="BK1465" s="418">
        <f>ROUND($L$1465*$K$1465,2)</f>
        <v>0</v>
      </c>
      <c r="BL1465" s="360" t="s">
        <v>2749</v>
      </c>
      <c r="BM1465" s="360" t="s">
        <v>1203</v>
      </c>
    </row>
    <row r="1466" spans="2:65" s="353" customFormat="1" ht="27" customHeight="1">
      <c r="B1466" s="354"/>
      <c r="C1466" s="409" t="s">
        <v>1204</v>
      </c>
      <c r="D1466" s="409" t="s">
        <v>2429</v>
      </c>
      <c r="E1466" s="410" t="s">
        <v>1205</v>
      </c>
      <c r="F1466" s="907" t="s">
        <v>1206</v>
      </c>
      <c r="G1466" s="908"/>
      <c r="H1466" s="908"/>
      <c r="I1466" s="908"/>
      <c r="J1466" s="412" t="s">
        <v>1202</v>
      </c>
      <c r="K1466" s="413">
        <v>1</v>
      </c>
      <c r="L1466" s="909">
        <v>0</v>
      </c>
      <c r="M1466" s="908"/>
      <c r="N1466" s="909">
        <f>ROUND($L$1466*$K$1466,2)</f>
        <v>0</v>
      </c>
      <c r="O1466" s="908"/>
      <c r="P1466" s="908"/>
      <c r="Q1466" s="908"/>
      <c r="R1466" s="411"/>
      <c r="S1466" s="354"/>
      <c r="T1466" s="414"/>
      <c r="U1466" s="415" t="s">
        <v>2358</v>
      </c>
      <c r="X1466" s="416">
        <v>0.286</v>
      </c>
      <c r="Y1466" s="416">
        <f>$X$1466*$K$1466</f>
        <v>0.286</v>
      </c>
      <c r="Z1466" s="416">
        <v>0.285</v>
      </c>
      <c r="AA1466" s="417">
        <f>$Z$1466*$K$1466</f>
        <v>0.285</v>
      </c>
      <c r="AR1466" s="360" t="s">
        <v>2749</v>
      </c>
      <c r="AT1466" s="360" t="s">
        <v>2429</v>
      </c>
      <c r="AU1466" s="360" t="s">
        <v>2336</v>
      </c>
      <c r="AY1466" s="353" t="s">
        <v>2428</v>
      </c>
      <c r="BE1466" s="418">
        <f>IF($U$1466="základní",$N$1466,0)</f>
        <v>0</v>
      </c>
      <c r="BF1466" s="418">
        <f>IF($U$1466="snížená",$N$1466,0)</f>
        <v>0</v>
      </c>
      <c r="BG1466" s="418">
        <f>IF($U$1466="zákl. přenesená",$N$1466,0)</f>
        <v>0</v>
      </c>
      <c r="BH1466" s="418">
        <f>IF($U$1466="sníž. přenesená",$N$1466,0)</f>
        <v>0</v>
      </c>
      <c r="BI1466" s="418">
        <f>IF($U$1466="nulová",$N$1466,0)</f>
        <v>0</v>
      </c>
      <c r="BJ1466" s="360" t="s">
        <v>2426</v>
      </c>
      <c r="BK1466" s="418">
        <f>ROUND($L$1466*$K$1466,2)</f>
        <v>0</v>
      </c>
      <c r="BL1466" s="360" t="s">
        <v>2749</v>
      </c>
      <c r="BM1466" s="360" t="s">
        <v>1207</v>
      </c>
    </row>
    <row r="1467" spans="2:65" s="353" customFormat="1" ht="27" customHeight="1">
      <c r="B1467" s="354"/>
      <c r="C1467" s="409" t="s">
        <v>1208</v>
      </c>
      <c r="D1467" s="409" t="s">
        <v>2429</v>
      </c>
      <c r="E1467" s="410" t="s">
        <v>1209</v>
      </c>
      <c r="F1467" s="907" t="s">
        <v>1210</v>
      </c>
      <c r="G1467" s="908"/>
      <c r="H1467" s="908"/>
      <c r="I1467" s="908"/>
      <c r="J1467" s="412" t="s">
        <v>1202</v>
      </c>
      <c r="K1467" s="413">
        <v>1</v>
      </c>
      <c r="L1467" s="909">
        <v>0</v>
      </c>
      <c r="M1467" s="908"/>
      <c r="N1467" s="909">
        <f>ROUND($L$1467*$K$1467,2)</f>
        <v>0</v>
      </c>
      <c r="O1467" s="908"/>
      <c r="P1467" s="908"/>
      <c r="Q1467" s="908"/>
      <c r="R1467" s="411"/>
      <c r="S1467" s="354"/>
      <c r="T1467" s="414"/>
      <c r="U1467" s="415" t="s">
        <v>2358</v>
      </c>
      <c r="X1467" s="416">
        <v>0.177</v>
      </c>
      <c r="Y1467" s="416">
        <f>$X$1467*$K$1467</f>
        <v>0.177</v>
      </c>
      <c r="Z1467" s="416">
        <v>0</v>
      </c>
      <c r="AA1467" s="417">
        <f>$Z$1467*$K$1467</f>
        <v>0</v>
      </c>
      <c r="AR1467" s="360" t="s">
        <v>2749</v>
      </c>
      <c r="AT1467" s="360" t="s">
        <v>2429</v>
      </c>
      <c r="AU1467" s="360" t="s">
        <v>2336</v>
      </c>
      <c r="AY1467" s="353" t="s">
        <v>2428</v>
      </c>
      <c r="BE1467" s="418">
        <f>IF($U$1467="základní",$N$1467,0)</f>
        <v>0</v>
      </c>
      <c r="BF1467" s="418">
        <f>IF($U$1467="snížená",$N$1467,0)</f>
        <v>0</v>
      </c>
      <c r="BG1467" s="418">
        <f>IF($U$1467="zákl. přenesená",$N$1467,0)</f>
        <v>0</v>
      </c>
      <c r="BH1467" s="418">
        <f>IF($U$1467="sníž. přenesená",$N$1467,0)</f>
        <v>0</v>
      </c>
      <c r="BI1467" s="418">
        <f>IF($U$1467="nulová",$N$1467,0)</f>
        <v>0</v>
      </c>
      <c r="BJ1467" s="360" t="s">
        <v>2426</v>
      </c>
      <c r="BK1467" s="418">
        <f>ROUND($L$1467*$K$1467,2)</f>
        <v>0</v>
      </c>
      <c r="BL1467" s="360" t="s">
        <v>2749</v>
      </c>
      <c r="BM1467" s="360" t="s">
        <v>1211</v>
      </c>
    </row>
    <row r="1468" spans="2:65" s="353" customFormat="1" ht="27" customHeight="1">
      <c r="B1468" s="354"/>
      <c r="C1468" s="409" t="s">
        <v>1212</v>
      </c>
      <c r="D1468" s="409" t="s">
        <v>2429</v>
      </c>
      <c r="E1468" s="410" t="s">
        <v>1213</v>
      </c>
      <c r="F1468" s="907" t="s">
        <v>1214</v>
      </c>
      <c r="G1468" s="908"/>
      <c r="H1468" s="908"/>
      <c r="I1468" s="908"/>
      <c r="J1468" s="412" t="s">
        <v>2770</v>
      </c>
      <c r="K1468" s="413">
        <v>2</v>
      </c>
      <c r="L1468" s="909">
        <v>0</v>
      </c>
      <c r="M1468" s="908"/>
      <c r="N1468" s="909">
        <f>ROUND($L$1468*$K$1468,2)</f>
        <v>0</v>
      </c>
      <c r="O1468" s="908"/>
      <c r="P1468" s="908"/>
      <c r="Q1468" s="908"/>
      <c r="R1468" s="411"/>
      <c r="S1468" s="354"/>
      <c r="T1468" s="414"/>
      <c r="U1468" s="415" t="s">
        <v>2358</v>
      </c>
      <c r="X1468" s="416">
        <v>0.177</v>
      </c>
      <c r="Y1468" s="416">
        <f>$X$1468*$K$1468</f>
        <v>0.354</v>
      </c>
      <c r="Z1468" s="416">
        <v>0</v>
      </c>
      <c r="AA1468" s="417">
        <f>$Z$1468*$K$1468</f>
        <v>0</v>
      </c>
      <c r="AR1468" s="360" t="s">
        <v>2749</v>
      </c>
      <c r="AT1468" s="360" t="s">
        <v>2429</v>
      </c>
      <c r="AU1468" s="360" t="s">
        <v>2336</v>
      </c>
      <c r="AY1468" s="353" t="s">
        <v>2428</v>
      </c>
      <c r="BE1468" s="418">
        <f>IF($U$1468="základní",$N$1468,0)</f>
        <v>0</v>
      </c>
      <c r="BF1468" s="418">
        <f>IF($U$1468="snížená",$N$1468,0)</f>
        <v>0</v>
      </c>
      <c r="BG1468" s="418">
        <f>IF($U$1468="zákl. přenesená",$N$1468,0)</f>
        <v>0</v>
      </c>
      <c r="BH1468" s="418">
        <f>IF($U$1468="sníž. přenesená",$N$1468,0)</f>
        <v>0</v>
      </c>
      <c r="BI1468" s="418">
        <f>IF($U$1468="nulová",$N$1468,0)</f>
        <v>0</v>
      </c>
      <c r="BJ1468" s="360" t="s">
        <v>2426</v>
      </c>
      <c r="BK1468" s="418">
        <f>ROUND($L$1468*$K$1468,2)</f>
        <v>0</v>
      </c>
      <c r="BL1468" s="360" t="s">
        <v>2749</v>
      </c>
      <c r="BM1468" s="360" t="s">
        <v>1215</v>
      </c>
    </row>
    <row r="1469" spans="2:65" s="353" customFormat="1" ht="27" customHeight="1">
      <c r="B1469" s="354"/>
      <c r="C1469" s="409" t="s">
        <v>1216</v>
      </c>
      <c r="D1469" s="409" t="s">
        <v>2429</v>
      </c>
      <c r="E1469" s="410" t="s">
        <v>1217</v>
      </c>
      <c r="F1469" s="907" t="s">
        <v>1218</v>
      </c>
      <c r="G1469" s="908"/>
      <c r="H1469" s="908"/>
      <c r="I1469" s="908"/>
      <c r="J1469" s="412" t="s">
        <v>1974</v>
      </c>
      <c r="K1469" s="413">
        <v>4.9</v>
      </c>
      <c r="L1469" s="909">
        <v>0</v>
      </c>
      <c r="M1469" s="908"/>
      <c r="N1469" s="909">
        <f>ROUND($L$1469*$K$1469,2)</f>
        <v>0</v>
      </c>
      <c r="O1469" s="908"/>
      <c r="P1469" s="908"/>
      <c r="Q1469" s="908"/>
      <c r="R1469" s="411"/>
      <c r="S1469" s="354"/>
      <c r="T1469" s="414"/>
      <c r="U1469" s="415" t="s">
        <v>2358</v>
      </c>
      <c r="X1469" s="416">
        <v>0.076</v>
      </c>
      <c r="Y1469" s="416">
        <f>$X$1469*$K$1469</f>
        <v>0.3724</v>
      </c>
      <c r="Z1469" s="416">
        <v>0</v>
      </c>
      <c r="AA1469" s="417">
        <f>$Z$1469*$K$1469</f>
        <v>0</v>
      </c>
      <c r="AR1469" s="360" t="s">
        <v>2749</v>
      </c>
      <c r="AT1469" s="360" t="s">
        <v>2429</v>
      </c>
      <c r="AU1469" s="360" t="s">
        <v>2336</v>
      </c>
      <c r="AY1469" s="353" t="s">
        <v>2428</v>
      </c>
      <c r="BE1469" s="418">
        <f>IF($U$1469="základní",$N$1469,0)</f>
        <v>0</v>
      </c>
      <c r="BF1469" s="418">
        <f>IF($U$1469="snížená",$N$1469,0)</f>
        <v>0</v>
      </c>
      <c r="BG1469" s="418">
        <f>IF($U$1469="zákl. přenesená",$N$1469,0)</f>
        <v>0</v>
      </c>
      <c r="BH1469" s="418">
        <f>IF($U$1469="sníž. přenesená",$N$1469,0)</f>
        <v>0</v>
      </c>
      <c r="BI1469" s="418">
        <f>IF($U$1469="nulová",$N$1469,0)</f>
        <v>0</v>
      </c>
      <c r="BJ1469" s="360" t="s">
        <v>2426</v>
      </c>
      <c r="BK1469" s="418">
        <f>ROUND($L$1469*$K$1469,2)</f>
        <v>0</v>
      </c>
      <c r="BL1469" s="360" t="s">
        <v>2749</v>
      </c>
      <c r="BM1469" s="360" t="s">
        <v>1219</v>
      </c>
    </row>
    <row r="1470" spans="2:65" s="353" customFormat="1" ht="27" customHeight="1">
      <c r="B1470" s="354"/>
      <c r="C1470" s="409" t="s">
        <v>1220</v>
      </c>
      <c r="D1470" s="409" t="s">
        <v>2429</v>
      </c>
      <c r="E1470" s="410" t="s">
        <v>1221</v>
      </c>
      <c r="F1470" s="907" t="s">
        <v>1384</v>
      </c>
      <c r="G1470" s="908"/>
      <c r="H1470" s="908"/>
      <c r="I1470" s="908"/>
      <c r="J1470" s="412" t="s">
        <v>1202</v>
      </c>
      <c r="K1470" s="413">
        <v>2</v>
      </c>
      <c r="L1470" s="909">
        <v>0</v>
      </c>
      <c r="M1470" s="908"/>
      <c r="N1470" s="909">
        <f>ROUND($L$1470*$K$1470,2)</f>
        <v>0</v>
      </c>
      <c r="O1470" s="908"/>
      <c r="P1470" s="908"/>
      <c r="Q1470" s="908"/>
      <c r="R1470" s="411"/>
      <c r="S1470" s="354"/>
      <c r="T1470" s="414"/>
      <c r="U1470" s="415" t="s">
        <v>2358</v>
      </c>
      <c r="X1470" s="416">
        <v>0.076</v>
      </c>
      <c r="Y1470" s="416">
        <f>$X$1470*$K$1470</f>
        <v>0.152</v>
      </c>
      <c r="Z1470" s="416">
        <v>0</v>
      </c>
      <c r="AA1470" s="417">
        <f>$Z$1470*$K$1470</f>
        <v>0</v>
      </c>
      <c r="AR1470" s="360" t="s">
        <v>2749</v>
      </c>
      <c r="AT1470" s="360" t="s">
        <v>2429</v>
      </c>
      <c r="AU1470" s="360" t="s">
        <v>2336</v>
      </c>
      <c r="AY1470" s="353" t="s">
        <v>2428</v>
      </c>
      <c r="BE1470" s="418">
        <f>IF($U$1470="základní",$N$1470,0)</f>
        <v>0</v>
      </c>
      <c r="BF1470" s="418">
        <f>IF($U$1470="snížená",$N$1470,0)</f>
        <v>0</v>
      </c>
      <c r="BG1470" s="418">
        <f>IF($U$1470="zákl. přenesená",$N$1470,0)</f>
        <v>0</v>
      </c>
      <c r="BH1470" s="418">
        <f>IF($U$1470="sníž. přenesená",$N$1470,0)</f>
        <v>0</v>
      </c>
      <c r="BI1470" s="418">
        <f>IF($U$1470="nulová",$N$1470,0)</f>
        <v>0</v>
      </c>
      <c r="BJ1470" s="360" t="s">
        <v>2426</v>
      </c>
      <c r="BK1470" s="418">
        <f>ROUND($L$1470*$K$1470,2)</f>
        <v>0</v>
      </c>
      <c r="BL1470" s="360" t="s">
        <v>2749</v>
      </c>
      <c r="BM1470" s="360" t="s">
        <v>1385</v>
      </c>
    </row>
    <row r="1471" spans="2:65" s="353" customFormat="1" ht="27" customHeight="1">
      <c r="B1471" s="354"/>
      <c r="C1471" s="409" t="s">
        <v>1386</v>
      </c>
      <c r="D1471" s="409" t="s">
        <v>2429</v>
      </c>
      <c r="E1471" s="410" t="s">
        <v>1387</v>
      </c>
      <c r="F1471" s="907" t="s">
        <v>1388</v>
      </c>
      <c r="G1471" s="908"/>
      <c r="H1471" s="908"/>
      <c r="I1471" s="908"/>
      <c r="J1471" s="412" t="s">
        <v>2470</v>
      </c>
      <c r="K1471" s="413">
        <v>2350</v>
      </c>
      <c r="L1471" s="909">
        <v>0</v>
      </c>
      <c r="M1471" s="908"/>
      <c r="N1471" s="909">
        <f>ROUND($L$1471*$K$1471,2)</f>
        <v>0</v>
      </c>
      <c r="O1471" s="908"/>
      <c r="P1471" s="908"/>
      <c r="Q1471" s="908"/>
      <c r="R1471" s="411"/>
      <c r="S1471" s="354"/>
      <c r="T1471" s="414"/>
      <c r="U1471" s="415" t="s">
        <v>2358</v>
      </c>
      <c r="X1471" s="416">
        <v>0</v>
      </c>
      <c r="Y1471" s="416">
        <f>$X$1471*$K$1471</f>
        <v>0</v>
      </c>
      <c r="Z1471" s="416">
        <v>0.001</v>
      </c>
      <c r="AA1471" s="417">
        <f>$Z$1471*$K$1471</f>
        <v>2.35</v>
      </c>
      <c r="AR1471" s="360" t="s">
        <v>2749</v>
      </c>
      <c r="AT1471" s="360" t="s">
        <v>2429</v>
      </c>
      <c r="AU1471" s="360" t="s">
        <v>2336</v>
      </c>
      <c r="AY1471" s="353" t="s">
        <v>2428</v>
      </c>
      <c r="BE1471" s="418">
        <f>IF($U$1471="základní",$N$1471,0)</f>
        <v>0</v>
      </c>
      <c r="BF1471" s="418">
        <f>IF($U$1471="snížená",$N$1471,0)</f>
        <v>0</v>
      </c>
      <c r="BG1471" s="418">
        <f>IF($U$1471="zákl. přenesená",$N$1471,0)</f>
        <v>0</v>
      </c>
      <c r="BH1471" s="418">
        <f>IF($U$1471="sníž. přenesená",$N$1471,0)</f>
        <v>0</v>
      </c>
      <c r="BI1471" s="418">
        <f>IF($U$1471="nulová",$N$1471,0)</f>
        <v>0</v>
      </c>
      <c r="BJ1471" s="360" t="s">
        <v>2426</v>
      </c>
      <c r="BK1471" s="418">
        <f>ROUND($L$1471*$K$1471,2)</f>
        <v>0</v>
      </c>
      <c r="BL1471" s="360" t="s">
        <v>2749</v>
      </c>
      <c r="BM1471" s="360" t="s">
        <v>1389</v>
      </c>
    </row>
    <row r="1472" spans="2:47" s="353" customFormat="1" ht="16.5" customHeight="1">
      <c r="B1472" s="354"/>
      <c r="F1472" s="912" t="s">
        <v>1390</v>
      </c>
      <c r="G1472" s="873"/>
      <c r="H1472" s="873"/>
      <c r="I1472" s="873"/>
      <c r="J1472" s="873"/>
      <c r="K1472" s="873"/>
      <c r="L1472" s="873"/>
      <c r="M1472" s="873"/>
      <c r="N1472" s="873"/>
      <c r="O1472" s="873"/>
      <c r="P1472" s="873"/>
      <c r="Q1472" s="873"/>
      <c r="R1472" s="873"/>
      <c r="S1472" s="354"/>
      <c r="T1472" s="419"/>
      <c r="AA1472" s="420"/>
      <c r="AT1472" s="353" t="s">
        <v>2437</v>
      </c>
      <c r="AU1472" s="353" t="s">
        <v>2336</v>
      </c>
    </row>
    <row r="1473" spans="2:51" s="353" customFormat="1" ht="27" customHeight="1">
      <c r="B1473" s="421"/>
      <c r="E1473" s="422"/>
      <c r="F1473" s="899" t="s">
        <v>1391</v>
      </c>
      <c r="G1473" s="900"/>
      <c r="H1473" s="900"/>
      <c r="I1473" s="900"/>
      <c r="K1473" s="424">
        <v>2150</v>
      </c>
      <c r="S1473" s="421"/>
      <c r="T1473" s="425"/>
      <c r="AA1473" s="426"/>
      <c r="AT1473" s="422" t="s">
        <v>2439</v>
      </c>
      <c r="AU1473" s="422" t="s">
        <v>2336</v>
      </c>
      <c r="AV1473" s="422" t="s">
        <v>2336</v>
      </c>
      <c r="AW1473" s="422" t="s">
        <v>2371</v>
      </c>
      <c r="AX1473" s="422" t="s">
        <v>2427</v>
      </c>
      <c r="AY1473" s="422" t="s">
        <v>2428</v>
      </c>
    </row>
    <row r="1474" spans="2:51" s="353" customFormat="1" ht="27" customHeight="1">
      <c r="B1474" s="421"/>
      <c r="E1474" s="422"/>
      <c r="F1474" s="899" t="s">
        <v>1392</v>
      </c>
      <c r="G1474" s="900"/>
      <c r="H1474" s="900"/>
      <c r="I1474" s="900"/>
      <c r="K1474" s="424">
        <v>200</v>
      </c>
      <c r="S1474" s="421"/>
      <c r="T1474" s="425"/>
      <c r="AA1474" s="426"/>
      <c r="AT1474" s="422" t="s">
        <v>2439</v>
      </c>
      <c r="AU1474" s="422" t="s">
        <v>2336</v>
      </c>
      <c r="AV1474" s="422" t="s">
        <v>2336</v>
      </c>
      <c r="AW1474" s="422" t="s">
        <v>2371</v>
      </c>
      <c r="AX1474" s="422" t="s">
        <v>2427</v>
      </c>
      <c r="AY1474" s="422" t="s">
        <v>2428</v>
      </c>
    </row>
    <row r="1475" spans="2:51" s="353" customFormat="1" ht="15.75" customHeight="1">
      <c r="B1475" s="432"/>
      <c r="E1475" s="433"/>
      <c r="F1475" s="901" t="s">
        <v>2450</v>
      </c>
      <c r="G1475" s="902"/>
      <c r="H1475" s="902"/>
      <c r="I1475" s="902"/>
      <c r="K1475" s="434">
        <v>2350</v>
      </c>
      <c r="S1475" s="432"/>
      <c r="T1475" s="435"/>
      <c r="AA1475" s="436"/>
      <c r="AT1475" s="433" t="s">
        <v>2439</v>
      </c>
      <c r="AU1475" s="433" t="s">
        <v>2336</v>
      </c>
      <c r="AV1475" s="433" t="s">
        <v>2434</v>
      </c>
      <c r="AW1475" s="433" t="s">
        <v>2427</v>
      </c>
      <c r="AX1475" s="433" t="s">
        <v>2426</v>
      </c>
      <c r="AY1475" s="433" t="s">
        <v>2428</v>
      </c>
    </row>
    <row r="1476" spans="2:65" s="353" customFormat="1" ht="27" customHeight="1">
      <c r="B1476" s="354"/>
      <c r="C1476" s="409" t="s">
        <v>1393</v>
      </c>
      <c r="D1476" s="409" t="s">
        <v>2429</v>
      </c>
      <c r="E1476" s="410" t="s">
        <v>3529</v>
      </c>
      <c r="F1476" s="907" t="s">
        <v>3530</v>
      </c>
      <c r="G1476" s="908"/>
      <c r="H1476" s="908"/>
      <c r="I1476" s="908"/>
      <c r="J1476" s="412" t="s">
        <v>2722</v>
      </c>
      <c r="K1476" s="413">
        <v>16.347</v>
      </c>
      <c r="L1476" s="909">
        <v>0</v>
      </c>
      <c r="M1476" s="908"/>
      <c r="N1476" s="909">
        <f>ROUND($L$1476*$K$1476,2)</f>
        <v>0</v>
      </c>
      <c r="O1476" s="908"/>
      <c r="P1476" s="908"/>
      <c r="Q1476" s="908"/>
      <c r="R1476" s="411" t="s">
        <v>2433</v>
      </c>
      <c r="S1476" s="354"/>
      <c r="T1476" s="414"/>
      <c r="U1476" s="415" t="s">
        <v>2358</v>
      </c>
      <c r="X1476" s="416">
        <v>0</v>
      </c>
      <c r="Y1476" s="416">
        <f>$X$1476*$K$1476</f>
        <v>0</v>
      </c>
      <c r="Z1476" s="416">
        <v>0</v>
      </c>
      <c r="AA1476" s="417">
        <f>$Z$1476*$K$1476</f>
        <v>0</v>
      </c>
      <c r="AR1476" s="360" t="s">
        <v>2749</v>
      </c>
      <c r="AT1476" s="360" t="s">
        <v>2429</v>
      </c>
      <c r="AU1476" s="360" t="s">
        <v>2336</v>
      </c>
      <c r="AY1476" s="353" t="s">
        <v>2428</v>
      </c>
      <c r="BE1476" s="418">
        <f>IF($U$1476="základní",$N$1476,0)</f>
        <v>0</v>
      </c>
      <c r="BF1476" s="418">
        <f>IF($U$1476="snížená",$N$1476,0)</f>
        <v>0</v>
      </c>
      <c r="BG1476" s="418">
        <f>IF($U$1476="zákl. přenesená",$N$1476,0)</f>
        <v>0</v>
      </c>
      <c r="BH1476" s="418">
        <f>IF($U$1476="sníž. přenesená",$N$1476,0)</f>
        <v>0</v>
      </c>
      <c r="BI1476" s="418">
        <f>IF($U$1476="nulová",$N$1476,0)</f>
        <v>0</v>
      </c>
      <c r="BJ1476" s="360" t="s">
        <v>2426</v>
      </c>
      <c r="BK1476" s="418">
        <f>ROUND($L$1476*$K$1476,2)</f>
        <v>0</v>
      </c>
      <c r="BL1476" s="360" t="s">
        <v>2749</v>
      </c>
      <c r="BM1476" s="360" t="s">
        <v>1394</v>
      </c>
    </row>
    <row r="1477" spans="2:47" s="353" customFormat="1" ht="27" customHeight="1">
      <c r="B1477" s="354"/>
      <c r="F1477" s="912" t="s">
        <v>3532</v>
      </c>
      <c r="G1477" s="873"/>
      <c r="H1477" s="873"/>
      <c r="I1477" s="873"/>
      <c r="J1477" s="873"/>
      <c r="K1477" s="873"/>
      <c r="L1477" s="873"/>
      <c r="M1477" s="873"/>
      <c r="N1477" s="873"/>
      <c r="O1477" s="873"/>
      <c r="P1477" s="873"/>
      <c r="Q1477" s="873"/>
      <c r="R1477" s="873"/>
      <c r="S1477" s="354"/>
      <c r="T1477" s="419"/>
      <c r="AA1477" s="420"/>
      <c r="AT1477" s="353" t="s">
        <v>2437</v>
      </c>
      <c r="AU1477" s="353" t="s">
        <v>2336</v>
      </c>
    </row>
    <row r="1478" spans="2:63" s="401" customFormat="1" ht="30.75" customHeight="1">
      <c r="B1478" s="400"/>
      <c r="D1478" s="408" t="s">
        <v>2403</v>
      </c>
      <c r="N1478" s="911">
        <f>$BK$1478</f>
        <v>0</v>
      </c>
      <c r="O1478" s="904"/>
      <c r="P1478" s="904"/>
      <c r="Q1478" s="904"/>
      <c r="S1478" s="400"/>
      <c r="T1478" s="404"/>
      <c r="W1478" s="405">
        <f>SUM($W$1479:$W$1594)</f>
        <v>0</v>
      </c>
      <c r="Y1478" s="405">
        <f>SUM($Y$1479:$Y$1594)</f>
        <v>243.10458189999997</v>
      </c>
      <c r="AA1478" s="406">
        <f>SUM($AA$1479:$AA$1594)</f>
        <v>256.2877912</v>
      </c>
      <c r="AR1478" s="403" t="s">
        <v>2336</v>
      </c>
      <c r="AT1478" s="403" t="s">
        <v>2425</v>
      </c>
      <c r="AU1478" s="403" t="s">
        <v>2426</v>
      </c>
      <c r="AY1478" s="403" t="s">
        <v>2428</v>
      </c>
      <c r="BK1478" s="407">
        <f>SUM($BK$1479:$BK$1594)</f>
        <v>0</v>
      </c>
    </row>
    <row r="1479" spans="2:65" s="353" customFormat="1" ht="27" customHeight="1">
      <c r="B1479" s="354"/>
      <c r="C1479" s="409" t="s">
        <v>1395</v>
      </c>
      <c r="D1479" s="409" t="s">
        <v>2429</v>
      </c>
      <c r="E1479" s="410" t="s">
        <v>1396</v>
      </c>
      <c r="F1479" s="907" t="s">
        <v>1397</v>
      </c>
      <c r="G1479" s="908"/>
      <c r="H1479" s="908"/>
      <c r="I1479" s="908"/>
      <c r="J1479" s="412" t="s">
        <v>3779</v>
      </c>
      <c r="K1479" s="413">
        <v>845.36</v>
      </c>
      <c r="L1479" s="909">
        <v>0</v>
      </c>
      <c r="M1479" s="908"/>
      <c r="N1479" s="909">
        <f>ROUND($L$1479*$K$1479,2)</f>
        <v>0</v>
      </c>
      <c r="O1479" s="908"/>
      <c r="P1479" s="908"/>
      <c r="Q1479" s="908"/>
      <c r="R1479" s="411" t="s">
        <v>2433</v>
      </c>
      <c r="S1479" s="354"/>
      <c r="T1479" s="414"/>
      <c r="U1479" s="415" t="s">
        <v>2358</v>
      </c>
      <c r="X1479" s="416">
        <v>0</v>
      </c>
      <c r="Y1479" s="416">
        <f>$X$1479*$K$1479</f>
        <v>0</v>
      </c>
      <c r="Z1479" s="416">
        <v>0.08317</v>
      </c>
      <c r="AA1479" s="417">
        <f>$Z$1479*$K$1479</f>
        <v>70.3085912</v>
      </c>
      <c r="AR1479" s="360" t="s">
        <v>2749</v>
      </c>
      <c r="AT1479" s="360" t="s">
        <v>2429</v>
      </c>
      <c r="AU1479" s="360" t="s">
        <v>2336</v>
      </c>
      <c r="AY1479" s="353" t="s">
        <v>2428</v>
      </c>
      <c r="BE1479" s="418">
        <f>IF($U$1479="základní",$N$1479,0)</f>
        <v>0</v>
      </c>
      <c r="BF1479" s="418">
        <f>IF($U$1479="snížená",$N$1479,0)</f>
        <v>0</v>
      </c>
      <c r="BG1479" s="418">
        <f>IF($U$1479="zákl. přenesená",$N$1479,0)</f>
        <v>0</v>
      </c>
      <c r="BH1479" s="418">
        <f>IF($U$1479="sníž. přenesená",$N$1479,0)</f>
        <v>0</v>
      </c>
      <c r="BI1479" s="418">
        <f>IF($U$1479="nulová",$N$1479,0)</f>
        <v>0</v>
      </c>
      <c r="BJ1479" s="360" t="s">
        <v>2426</v>
      </c>
      <c r="BK1479" s="418">
        <f>ROUND($L$1479*$K$1479,2)</f>
        <v>0</v>
      </c>
      <c r="BL1479" s="360" t="s">
        <v>2749</v>
      </c>
      <c r="BM1479" s="360" t="s">
        <v>1398</v>
      </c>
    </row>
    <row r="1480" spans="2:47" s="353" customFormat="1" ht="16.5" customHeight="1">
      <c r="B1480" s="354"/>
      <c r="F1480" s="912" t="s">
        <v>1397</v>
      </c>
      <c r="G1480" s="873"/>
      <c r="H1480" s="873"/>
      <c r="I1480" s="873"/>
      <c r="J1480" s="873"/>
      <c r="K1480" s="873"/>
      <c r="L1480" s="873"/>
      <c r="M1480" s="873"/>
      <c r="N1480" s="873"/>
      <c r="O1480" s="873"/>
      <c r="P1480" s="873"/>
      <c r="Q1480" s="873"/>
      <c r="R1480" s="873"/>
      <c r="S1480" s="354"/>
      <c r="T1480" s="419"/>
      <c r="AA1480" s="420"/>
      <c r="AT1480" s="353" t="s">
        <v>2437</v>
      </c>
      <c r="AU1480" s="353" t="s">
        <v>2336</v>
      </c>
    </row>
    <row r="1481" spans="2:51" s="353" customFormat="1" ht="15.75" customHeight="1">
      <c r="B1481" s="427"/>
      <c r="E1481" s="428"/>
      <c r="F1481" s="905" t="s">
        <v>1399</v>
      </c>
      <c r="G1481" s="906"/>
      <c r="H1481" s="906"/>
      <c r="I1481" s="906"/>
      <c r="K1481" s="428"/>
      <c r="S1481" s="427"/>
      <c r="T1481" s="430"/>
      <c r="AA1481" s="431"/>
      <c r="AT1481" s="428" t="s">
        <v>2439</v>
      </c>
      <c r="AU1481" s="428" t="s">
        <v>2336</v>
      </c>
      <c r="AV1481" s="428" t="s">
        <v>2426</v>
      </c>
      <c r="AW1481" s="428" t="s">
        <v>2371</v>
      </c>
      <c r="AX1481" s="428" t="s">
        <v>2427</v>
      </c>
      <c r="AY1481" s="428" t="s">
        <v>2428</v>
      </c>
    </row>
    <row r="1482" spans="2:51" s="353" customFormat="1" ht="15.75" customHeight="1">
      <c r="B1482" s="421"/>
      <c r="E1482" s="422"/>
      <c r="F1482" s="899" t="s">
        <v>1400</v>
      </c>
      <c r="G1482" s="900"/>
      <c r="H1482" s="900"/>
      <c r="I1482" s="900"/>
      <c r="K1482" s="424">
        <v>16.16</v>
      </c>
      <c r="S1482" s="421"/>
      <c r="T1482" s="425"/>
      <c r="AA1482" s="426"/>
      <c r="AT1482" s="422" t="s">
        <v>2439</v>
      </c>
      <c r="AU1482" s="422" t="s">
        <v>2336</v>
      </c>
      <c r="AV1482" s="422" t="s">
        <v>2336</v>
      </c>
      <c r="AW1482" s="422" t="s">
        <v>2371</v>
      </c>
      <c r="AX1482" s="422" t="s">
        <v>2427</v>
      </c>
      <c r="AY1482" s="422" t="s">
        <v>2428</v>
      </c>
    </row>
    <row r="1483" spans="2:51" s="353" customFormat="1" ht="15.75" customHeight="1">
      <c r="B1483" s="427"/>
      <c r="E1483" s="428"/>
      <c r="F1483" s="905" t="s">
        <v>1401</v>
      </c>
      <c r="G1483" s="906"/>
      <c r="H1483" s="906"/>
      <c r="I1483" s="906"/>
      <c r="K1483" s="428"/>
      <c r="S1483" s="427"/>
      <c r="T1483" s="430"/>
      <c r="AA1483" s="431"/>
      <c r="AT1483" s="428" t="s">
        <v>2439</v>
      </c>
      <c r="AU1483" s="428" t="s">
        <v>2336</v>
      </c>
      <c r="AV1483" s="428" t="s">
        <v>2426</v>
      </c>
      <c r="AW1483" s="428" t="s">
        <v>2371</v>
      </c>
      <c r="AX1483" s="428" t="s">
        <v>2427</v>
      </c>
      <c r="AY1483" s="428" t="s">
        <v>2428</v>
      </c>
    </row>
    <row r="1484" spans="2:51" s="353" customFormat="1" ht="15.75" customHeight="1">
      <c r="B1484" s="421"/>
      <c r="E1484" s="422"/>
      <c r="F1484" s="899" t="s">
        <v>1402</v>
      </c>
      <c r="G1484" s="900"/>
      <c r="H1484" s="900"/>
      <c r="I1484" s="900"/>
      <c r="K1484" s="424">
        <v>26.96</v>
      </c>
      <c r="S1484" s="421"/>
      <c r="T1484" s="425"/>
      <c r="AA1484" s="426"/>
      <c r="AT1484" s="422" t="s">
        <v>2439</v>
      </c>
      <c r="AU1484" s="422" t="s">
        <v>2336</v>
      </c>
      <c r="AV1484" s="422" t="s">
        <v>2336</v>
      </c>
      <c r="AW1484" s="422" t="s">
        <v>2371</v>
      </c>
      <c r="AX1484" s="422" t="s">
        <v>2427</v>
      </c>
      <c r="AY1484" s="422" t="s">
        <v>2428</v>
      </c>
    </row>
    <row r="1485" spans="2:51" s="353" customFormat="1" ht="15.75" customHeight="1">
      <c r="B1485" s="427"/>
      <c r="E1485" s="428"/>
      <c r="F1485" s="905" t="s">
        <v>1403</v>
      </c>
      <c r="G1485" s="906"/>
      <c r="H1485" s="906"/>
      <c r="I1485" s="906"/>
      <c r="K1485" s="428"/>
      <c r="S1485" s="427"/>
      <c r="T1485" s="430"/>
      <c r="AA1485" s="431"/>
      <c r="AT1485" s="428" t="s">
        <v>2439</v>
      </c>
      <c r="AU1485" s="428" t="s">
        <v>2336</v>
      </c>
      <c r="AV1485" s="428" t="s">
        <v>2426</v>
      </c>
      <c r="AW1485" s="428" t="s">
        <v>2371</v>
      </c>
      <c r="AX1485" s="428" t="s">
        <v>2427</v>
      </c>
      <c r="AY1485" s="428" t="s">
        <v>2428</v>
      </c>
    </row>
    <row r="1486" spans="2:51" s="353" customFormat="1" ht="15.75" customHeight="1">
      <c r="B1486" s="421"/>
      <c r="E1486" s="422"/>
      <c r="F1486" s="899" t="s">
        <v>1404</v>
      </c>
      <c r="G1486" s="900"/>
      <c r="H1486" s="900"/>
      <c r="I1486" s="900"/>
      <c r="K1486" s="424">
        <v>98.04</v>
      </c>
      <c r="S1486" s="421"/>
      <c r="T1486" s="425"/>
      <c r="AA1486" s="426"/>
      <c r="AT1486" s="422" t="s">
        <v>2439</v>
      </c>
      <c r="AU1486" s="422" t="s">
        <v>2336</v>
      </c>
      <c r="AV1486" s="422" t="s">
        <v>2336</v>
      </c>
      <c r="AW1486" s="422" t="s">
        <v>2371</v>
      </c>
      <c r="AX1486" s="422" t="s">
        <v>2427</v>
      </c>
      <c r="AY1486" s="422" t="s">
        <v>2428</v>
      </c>
    </row>
    <row r="1487" spans="2:51" s="353" customFormat="1" ht="15.75" customHeight="1">
      <c r="B1487" s="427"/>
      <c r="E1487" s="428"/>
      <c r="F1487" s="905" t="s">
        <v>1405</v>
      </c>
      <c r="G1487" s="906"/>
      <c r="H1487" s="906"/>
      <c r="I1487" s="906"/>
      <c r="K1487" s="428"/>
      <c r="S1487" s="427"/>
      <c r="T1487" s="430"/>
      <c r="AA1487" s="431"/>
      <c r="AT1487" s="428" t="s">
        <v>2439</v>
      </c>
      <c r="AU1487" s="428" t="s">
        <v>2336</v>
      </c>
      <c r="AV1487" s="428" t="s">
        <v>2426</v>
      </c>
      <c r="AW1487" s="428" t="s">
        <v>2371</v>
      </c>
      <c r="AX1487" s="428" t="s">
        <v>2427</v>
      </c>
      <c r="AY1487" s="428" t="s">
        <v>2428</v>
      </c>
    </row>
    <row r="1488" spans="2:51" s="353" customFormat="1" ht="27" customHeight="1">
      <c r="B1488" s="421"/>
      <c r="E1488" s="422"/>
      <c r="F1488" s="899" t="s">
        <v>1406</v>
      </c>
      <c r="G1488" s="900"/>
      <c r="H1488" s="900"/>
      <c r="I1488" s="900"/>
      <c r="K1488" s="424">
        <v>267.47</v>
      </c>
      <c r="S1488" s="421"/>
      <c r="T1488" s="425"/>
      <c r="AA1488" s="426"/>
      <c r="AT1488" s="422" t="s">
        <v>2439</v>
      </c>
      <c r="AU1488" s="422" t="s">
        <v>2336</v>
      </c>
      <c r="AV1488" s="422" t="s">
        <v>2336</v>
      </c>
      <c r="AW1488" s="422" t="s">
        <v>2371</v>
      </c>
      <c r="AX1488" s="422" t="s">
        <v>2427</v>
      </c>
      <c r="AY1488" s="422" t="s">
        <v>2428</v>
      </c>
    </row>
    <row r="1489" spans="2:51" s="353" customFormat="1" ht="15.75" customHeight="1">
      <c r="B1489" s="427"/>
      <c r="E1489" s="428"/>
      <c r="F1489" s="905" t="s">
        <v>1407</v>
      </c>
      <c r="G1489" s="906"/>
      <c r="H1489" s="906"/>
      <c r="I1489" s="906"/>
      <c r="K1489" s="428"/>
      <c r="S1489" s="427"/>
      <c r="T1489" s="430"/>
      <c r="AA1489" s="431"/>
      <c r="AT1489" s="428" t="s">
        <v>2439</v>
      </c>
      <c r="AU1489" s="428" t="s">
        <v>2336</v>
      </c>
      <c r="AV1489" s="428" t="s">
        <v>2426</v>
      </c>
      <c r="AW1489" s="428" t="s">
        <v>2371</v>
      </c>
      <c r="AX1489" s="428" t="s">
        <v>2427</v>
      </c>
      <c r="AY1489" s="428" t="s">
        <v>2428</v>
      </c>
    </row>
    <row r="1490" spans="2:51" s="353" customFormat="1" ht="15.75" customHeight="1">
      <c r="B1490" s="421"/>
      <c r="E1490" s="422"/>
      <c r="F1490" s="899" t="s">
        <v>0</v>
      </c>
      <c r="G1490" s="900"/>
      <c r="H1490" s="900"/>
      <c r="I1490" s="900"/>
      <c r="K1490" s="424">
        <v>263.07</v>
      </c>
      <c r="S1490" s="421"/>
      <c r="T1490" s="425"/>
      <c r="AA1490" s="426"/>
      <c r="AT1490" s="422" t="s">
        <v>2439</v>
      </c>
      <c r="AU1490" s="422" t="s">
        <v>2336</v>
      </c>
      <c r="AV1490" s="422" t="s">
        <v>2336</v>
      </c>
      <c r="AW1490" s="422" t="s">
        <v>2371</v>
      </c>
      <c r="AX1490" s="422" t="s">
        <v>2427</v>
      </c>
      <c r="AY1490" s="422" t="s">
        <v>2428</v>
      </c>
    </row>
    <row r="1491" spans="2:51" s="353" customFormat="1" ht="15.75" customHeight="1">
      <c r="B1491" s="427"/>
      <c r="E1491" s="428"/>
      <c r="F1491" s="905" t="s">
        <v>1</v>
      </c>
      <c r="G1491" s="906"/>
      <c r="H1491" s="906"/>
      <c r="I1491" s="906"/>
      <c r="K1491" s="428"/>
      <c r="S1491" s="427"/>
      <c r="T1491" s="430"/>
      <c r="AA1491" s="431"/>
      <c r="AT1491" s="428" t="s">
        <v>2439</v>
      </c>
      <c r="AU1491" s="428" t="s">
        <v>2336</v>
      </c>
      <c r="AV1491" s="428" t="s">
        <v>2426</v>
      </c>
      <c r="AW1491" s="428" t="s">
        <v>2371</v>
      </c>
      <c r="AX1491" s="428" t="s">
        <v>2427</v>
      </c>
      <c r="AY1491" s="428" t="s">
        <v>2428</v>
      </c>
    </row>
    <row r="1492" spans="2:51" s="353" customFormat="1" ht="15.75" customHeight="1">
      <c r="B1492" s="421"/>
      <c r="E1492" s="422"/>
      <c r="F1492" s="899" t="s">
        <v>2</v>
      </c>
      <c r="G1492" s="900"/>
      <c r="H1492" s="900"/>
      <c r="I1492" s="900"/>
      <c r="K1492" s="424">
        <v>173.66</v>
      </c>
      <c r="S1492" s="421"/>
      <c r="T1492" s="425"/>
      <c r="AA1492" s="426"/>
      <c r="AT1492" s="422" t="s">
        <v>2439</v>
      </c>
      <c r="AU1492" s="422" t="s">
        <v>2336</v>
      </c>
      <c r="AV1492" s="422" t="s">
        <v>2336</v>
      </c>
      <c r="AW1492" s="422" t="s">
        <v>2371</v>
      </c>
      <c r="AX1492" s="422" t="s">
        <v>2427</v>
      </c>
      <c r="AY1492" s="422" t="s">
        <v>2428</v>
      </c>
    </row>
    <row r="1493" spans="2:51" s="353" customFormat="1" ht="15.75" customHeight="1">
      <c r="B1493" s="432"/>
      <c r="E1493" s="433"/>
      <c r="F1493" s="901" t="s">
        <v>2450</v>
      </c>
      <c r="G1493" s="902"/>
      <c r="H1493" s="902"/>
      <c r="I1493" s="902"/>
      <c r="K1493" s="434">
        <v>845.36</v>
      </c>
      <c r="S1493" s="432"/>
      <c r="T1493" s="435"/>
      <c r="AA1493" s="436"/>
      <c r="AT1493" s="433" t="s">
        <v>2439</v>
      </c>
      <c r="AU1493" s="433" t="s">
        <v>2336</v>
      </c>
      <c r="AV1493" s="433" t="s">
        <v>2434</v>
      </c>
      <c r="AW1493" s="433" t="s">
        <v>2371</v>
      </c>
      <c r="AX1493" s="433" t="s">
        <v>2426</v>
      </c>
      <c r="AY1493" s="433" t="s">
        <v>2428</v>
      </c>
    </row>
    <row r="1494" spans="2:65" s="353" customFormat="1" ht="39" customHeight="1">
      <c r="B1494" s="354"/>
      <c r="C1494" s="409" t="s">
        <v>3</v>
      </c>
      <c r="D1494" s="409" t="s">
        <v>2429</v>
      </c>
      <c r="E1494" s="410" t="s">
        <v>4</v>
      </c>
      <c r="F1494" s="907" t="s">
        <v>5</v>
      </c>
      <c r="G1494" s="908"/>
      <c r="H1494" s="908"/>
      <c r="I1494" s="908"/>
      <c r="J1494" s="412" t="s">
        <v>2432</v>
      </c>
      <c r="K1494" s="413">
        <v>84.536</v>
      </c>
      <c r="L1494" s="909">
        <v>0</v>
      </c>
      <c r="M1494" s="908"/>
      <c r="N1494" s="909">
        <f>ROUND($L$1494*$K$1494,2)</f>
        <v>0</v>
      </c>
      <c r="O1494" s="908"/>
      <c r="P1494" s="908"/>
      <c r="Q1494" s="908"/>
      <c r="R1494" s="411" t="s">
        <v>2433</v>
      </c>
      <c r="S1494" s="354"/>
      <c r="T1494" s="414"/>
      <c r="U1494" s="415" t="s">
        <v>2358</v>
      </c>
      <c r="X1494" s="416">
        <v>0</v>
      </c>
      <c r="Y1494" s="416">
        <f>$X$1494*$K$1494</f>
        <v>0</v>
      </c>
      <c r="Z1494" s="416">
        <v>2.2</v>
      </c>
      <c r="AA1494" s="417">
        <f>$Z$1494*$K$1494</f>
        <v>185.97920000000002</v>
      </c>
      <c r="AR1494" s="360" t="s">
        <v>2434</v>
      </c>
      <c r="AT1494" s="360" t="s">
        <v>2429</v>
      </c>
      <c r="AU1494" s="360" t="s">
        <v>2336</v>
      </c>
      <c r="AY1494" s="353" t="s">
        <v>2428</v>
      </c>
      <c r="BE1494" s="418">
        <f>IF($U$1494="základní",$N$1494,0)</f>
        <v>0</v>
      </c>
      <c r="BF1494" s="418">
        <f>IF($U$1494="snížená",$N$1494,0)</f>
        <v>0</v>
      </c>
      <c r="BG1494" s="418">
        <f>IF($U$1494="zákl. přenesená",$N$1494,0)</f>
        <v>0</v>
      </c>
      <c r="BH1494" s="418">
        <f>IF($U$1494="sníž. přenesená",$N$1494,0)</f>
        <v>0</v>
      </c>
      <c r="BI1494" s="418">
        <f>IF($U$1494="nulová",$N$1494,0)</f>
        <v>0</v>
      </c>
      <c r="BJ1494" s="360" t="s">
        <v>2426</v>
      </c>
      <c r="BK1494" s="418">
        <f>ROUND($L$1494*$K$1494,2)</f>
        <v>0</v>
      </c>
      <c r="BL1494" s="360" t="s">
        <v>2434</v>
      </c>
      <c r="BM1494" s="360" t="s">
        <v>6</v>
      </c>
    </row>
    <row r="1495" spans="2:47" s="353" customFormat="1" ht="16.5" customHeight="1">
      <c r="B1495" s="354"/>
      <c r="F1495" s="912" t="s">
        <v>7</v>
      </c>
      <c r="G1495" s="873"/>
      <c r="H1495" s="873"/>
      <c r="I1495" s="873"/>
      <c r="J1495" s="873"/>
      <c r="K1495" s="873"/>
      <c r="L1495" s="873"/>
      <c r="M1495" s="873"/>
      <c r="N1495" s="873"/>
      <c r="O1495" s="873"/>
      <c r="P1495" s="873"/>
      <c r="Q1495" s="873"/>
      <c r="R1495" s="873"/>
      <c r="S1495" s="354"/>
      <c r="T1495" s="419"/>
      <c r="AA1495" s="420"/>
      <c r="AT1495" s="353" t="s">
        <v>2437</v>
      </c>
      <c r="AU1495" s="353" t="s">
        <v>2336</v>
      </c>
    </row>
    <row r="1496" spans="2:51" s="353" customFormat="1" ht="15.75" customHeight="1">
      <c r="B1496" s="421"/>
      <c r="E1496" s="422"/>
      <c r="F1496" s="899" t="s">
        <v>8</v>
      </c>
      <c r="G1496" s="900"/>
      <c r="H1496" s="900"/>
      <c r="I1496" s="900"/>
      <c r="K1496" s="424">
        <v>84.536</v>
      </c>
      <c r="S1496" s="421"/>
      <c r="T1496" s="425"/>
      <c r="AA1496" s="426"/>
      <c r="AT1496" s="422" t="s">
        <v>2439</v>
      </c>
      <c r="AU1496" s="422" t="s">
        <v>2336</v>
      </c>
      <c r="AV1496" s="422" t="s">
        <v>2336</v>
      </c>
      <c r="AW1496" s="422" t="s">
        <v>2371</v>
      </c>
      <c r="AX1496" s="422" t="s">
        <v>2426</v>
      </c>
      <c r="AY1496" s="422" t="s">
        <v>2428</v>
      </c>
    </row>
    <row r="1497" spans="2:65" s="353" customFormat="1" ht="27" customHeight="1">
      <c r="B1497" s="354"/>
      <c r="C1497" s="409" t="s">
        <v>9</v>
      </c>
      <c r="D1497" s="409" t="s">
        <v>2429</v>
      </c>
      <c r="E1497" s="410" t="s">
        <v>10</v>
      </c>
      <c r="F1497" s="907" t="s">
        <v>11</v>
      </c>
      <c r="G1497" s="908"/>
      <c r="H1497" s="908"/>
      <c r="I1497" s="908"/>
      <c r="J1497" s="412" t="s">
        <v>2432</v>
      </c>
      <c r="K1497" s="413">
        <v>87.586</v>
      </c>
      <c r="L1497" s="909">
        <v>0</v>
      </c>
      <c r="M1497" s="908"/>
      <c r="N1497" s="909">
        <f>ROUND($L$1497*$K$1497,2)</f>
        <v>0</v>
      </c>
      <c r="O1497" s="908"/>
      <c r="P1497" s="908"/>
      <c r="Q1497" s="908"/>
      <c r="R1497" s="411" t="s">
        <v>2433</v>
      </c>
      <c r="S1497" s="354"/>
      <c r="T1497" s="414"/>
      <c r="U1497" s="415" t="s">
        <v>2358</v>
      </c>
      <c r="X1497" s="416">
        <v>2.25634</v>
      </c>
      <c r="Y1497" s="416">
        <f>$X$1497*$K$1497</f>
        <v>197.62379523999996</v>
      </c>
      <c r="Z1497" s="416">
        <v>0</v>
      </c>
      <c r="AA1497" s="417">
        <f>$Z$1497*$K$1497</f>
        <v>0</v>
      </c>
      <c r="AR1497" s="360" t="s">
        <v>2434</v>
      </c>
      <c r="AT1497" s="360" t="s">
        <v>2429</v>
      </c>
      <c r="AU1497" s="360" t="s">
        <v>2336</v>
      </c>
      <c r="AY1497" s="353" t="s">
        <v>2428</v>
      </c>
      <c r="BE1497" s="418">
        <f>IF($U$1497="základní",$N$1497,0)</f>
        <v>0</v>
      </c>
      <c r="BF1497" s="418">
        <f>IF($U$1497="snížená",$N$1497,0)</f>
        <v>0</v>
      </c>
      <c r="BG1497" s="418">
        <f>IF($U$1497="zákl. přenesená",$N$1497,0)</f>
        <v>0</v>
      </c>
      <c r="BH1497" s="418">
        <f>IF($U$1497="sníž. přenesená",$N$1497,0)</f>
        <v>0</v>
      </c>
      <c r="BI1497" s="418">
        <f>IF($U$1497="nulová",$N$1497,0)</f>
        <v>0</v>
      </c>
      <c r="BJ1497" s="360" t="s">
        <v>2426</v>
      </c>
      <c r="BK1497" s="418">
        <f>ROUND($L$1497*$K$1497,2)</f>
        <v>0</v>
      </c>
      <c r="BL1497" s="360" t="s">
        <v>2434</v>
      </c>
      <c r="BM1497" s="360" t="s">
        <v>12</v>
      </c>
    </row>
    <row r="1498" spans="2:47" s="353" customFormat="1" ht="16.5" customHeight="1">
      <c r="B1498" s="354"/>
      <c r="F1498" s="912" t="s">
        <v>13</v>
      </c>
      <c r="G1498" s="873"/>
      <c r="H1498" s="873"/>
      <c r="I1498" s="873"/>
      <c r="J1498" s="873"/>
      <c r="K1498" s="873"/>
      <c r="L1498" s="873"/>
      <c r="M1498" s="873"/>
      <c r="N1498" s="873"/>
      <c r="O1498" s="873"/>
      <c r="P1498" s="873"/>
      <c r="Q1498" s="873"/>
      <c r="R1498" s="873"/>
      <c r="S1498" s="354"/>
      <c r="T1498" s="419"/>
      <c r="AA1498" s="420"/>
      <c r="AT1498" s="353" t="s">
        <v>2437</v>
      </c>
      <c r="AU1498" s="353" t="s">
        <v>2336</v>
      </c>
    </row>
    <row r="1499" spans="2:51" s="353" customFormat="1" ht="15.75" customHeight="1">
      <c r="B1499" s="421"/>
      <c r="E1499" s="422"/>
      <c r="F1499" s="899" t="s">
        <v>14</v>
      </c>
      <c r="G1499" s="900"/>
      <c r="H1499" s="900"/>
      <c r="I1499" s="900"/>
      <c r="K1499" s="424">
        <v>87.586</v>
      </c>
      <c r="S1499" s="421"/>
      <c r="T1499" s="425"/>
      <c r="AA1499" s="426"/>
      <c r="AT1499" s="422" t="s">
        <v>2439</v>
      </c>
      <c r="AU1499" s="422" t="s">
        <v>2336</v>
      </c>
      <c r="AV1499" s="422" t="s">
        <v>2336</v>
      </c>
      <c r="AW1499" s="422" t="s">
        <v>2371</v>
      </c>
      <c r="AX1499" s="422" t="s">
        <v>2426</v>
      </c>
      <c r="AY1499" s="422" t="s">
        <v>2428</v>
      </c>
    </row>
    <row r="1500" spans="2:65" s="353" customFormat="1" ht="27" customHeight="1">
      <c r="B1500" s="354"/>
      <c r="C1500" s="409" t="s">
        <v>15</v>
      </c>
      <c r="D1500" s="409" t="s">
        <v>2429</v>
      </c>
      <c r="E1500" s="410" t="s">
        <v>16</v>
      </c>
      <c r="F1500" s="907" t="s">
        <v>17</v>
      </c>
      <c r="G1500" s="908"/>
      <c r="H1500" s="908"/>
      <c r="I1500" s="908"/>
      <c r="J1500" s="412" t="s">
        <v>2432</v>
      </c>
      <c r="K1500" s="413">
        <v>87.586</v>
      </c>
      <c r="L1500" s="909">
        <v>0</v>
      </c>
      <c r="M1500" s="908"/>
      <c r="N1500" s="909">
        <f>ROUND($L$1500*$K$1500,2)</f>
        <v>0</v>
      </c>
      <c r="O1500" s="908"/>
      <c r="P1500" s="908"/>
      <c r="Q1500" s="908"/>
      <c r="R1500" s="411" t="s">
        <v>2433</v>
      </c>
      <c r="S1500" s="354"/>
      <c r="T1500" s="414"/>
      <c r="U1500" s="415" t="s">
        <v>2358</v>
      </c>
      <c r="X1500" s="416">
        <v>0</v>
      </c>
      <c r="Y1500" s="416">
        <f>$X$1500*$K$1500</f>
        <v>0</v>
      </c>
      <c r="Z1500" s="416">
        <v>0</v>
      </c>
      <c r="AA1500" s="417">
        <f>$Z$1500*$K$1500</f>
        <v>0</v>
      </c>
      <c r="AR1500" s="360" t="s">
        <v>2434</v>
      </c>
      <c r="AT1500" s="360" t="s">
        <v>2429</v>
      </c>
      <c r="AU1500" s="360" t="s">
        <v>2336</v>
      </c>
      <c r="AY1500" s="353" t="s">
        <v>2428</v>
      </c>
      <c r="BE1500" s="418">
        <f>IF($U$1500="základní",$N$1500,0)</f>
        <v>0</v>
      </c>
      <c r="BF1500" s="418">
        <f>IF($U$1500="snížená",$N$1500,0)</f>
        <v>0</v>
      </c>
      <c r="BG1500" s="418">
        <f>IF($U$1500="zákl. přenesená",$N$1500,0)</f>
        <v>0</v>
      </c>
      <c r="BH1500" s="418">
        <f>IF($U$1500="sníž. přenesená",$N$1500,0)</f>
        <v>0</v>
      </c>
      <c r="BI1500" s="418">
        <f>IF($U$1500="nulová",$N$1500,0)</f>
        <v>0</v>
      </c>
      <c r="BJ1500" s="360" t="s">
        <v>2426</v>
      </c>
      <c r="BK1500" s="418">
        <f>ROUND($L$1500*$K$1500,2)</f>
        <v>0</v>
      </c>
      <c r="BL1500" s="360" t="s">
        <v>2434</v>
      </c>
      <c r="BM1500" s="360" t="s">
        <v>18</v>
      </c>
    </row>
    <row r="1501" spans="2:47" s="353" customFormat="1" ht="28.5" customHeight="1">
      <c r="B1501" s="354"/>
      <c r="F1501" s="912" t="s">
        <v>19</v>
      </c>
      <c r="G1501" s="873"/>
      <c r="H1501" s="873"/>
      <c r="I1501" s="873"/>
      <c r="J1501" s="873"/>
      <c r="K1501" s="873"/>
      <c r="L1501" s="873"/>
      <c r="M1501" s="873"/>
      <c r="N1501" s="873"/>
      <c r="O1501" s="873"/>
      <c r="P1501" s="873"/>
      <c r="Q1501" s="873"/>
      <c r="R1501" s="873"/>
      <c r="S1501" s="354"/>
      <c r="T1501" s="419"/>
      <c r="AA1501" s="420"/>
      <c r="AT1501" s="353" t="s">
        <v>2437</v>
      </c>
      <c r="AU1501" s="353" t="s">
        <v>2336</v>
      </c>
    </row>
    <row r="1502" spans="2:65" s="353" customFormat="1" ht="15.75" customHeight="1">
      <c r="B1502" s="354"/>
      <c r="C1502" s="409" t="s">
        <v>20</v>
      </c>
      <c r="D1502" s="409" t="s">
        <v>2429</v>
      </c>
      <c r="E1502" s="410" t="s">
        <v>21</v>
      </c>
      <c r="F1502" s="907" t="s">
        <v>22</v>
      </c>
      <c r="G1502" s="908"/>
      <c r="H1502" s="908"/>
      <c r="I1502" s="908"/>
      <c r="J1502" s="412" t="s">
        <v>2722</v>
      </c>
      <c r="K1502" s="413">
        <v>7.007</v>
      </c>
      <c r="L1502" s="909">
        <v>0</v>
      </c>
      <c r="M1502" s="908"/>
      <c r="N1502" s="909">
        <f>ROUND($L$1502*$K$1502,2)</f>
        <v>0</v>
      </c>
      <c r="O1502" s="908"/>
      <c r="P1502" s="908"/>
      <c r="Q1502" s="908"/>
      <c r="R1502" s="411" t="s">
        <v>2433</v>
      </c>
      <c r="S1502" s="354"/>
      <c r="T1502" s="414"/>
      <c r="U1502" s="415" t="s">
        <v>2358</v>
      </c>
      <c r="X1502" s="416">
        <v>1.05306</v>
      </c>
      <c r="Y1502" s="416">
        <f>$X$1502*$K$1502</f>
        <v>7.378791420000001</v>
      </c>
      <c r="Z1502" s="416">
        <v>0</v>
      </c>
      <c r="AA1502" s="417">
        <f>$Z$1502*$K$1502</f>
        <v>0</v>
      </c>
      <c r="AR1502" s="360" t="s">
        <v>2434</v>
      </c>
      <c r="AT1502" s="360" t="s">
        <v>2429</v>
      </c>
      <c r="AU1502" s="360" t="s">
        <v>2336</v>
      </c>
      <c r="AY1502" s="353" t="s">
        <v>2428</v>
      </c>
      <c r="BE1502" s="418">
        <f>IF($U$1502="základní",$N$1502,0)</f>
        <v>0</v>
      </c>
      <c r="BF1502" s="418">
        <f>IF($U$1502="snížená",$N$1502,0)</f>
        <v>0</v>
      </c>
      <c r="BG1502" s="418">
        <f>IF($U$1502="zákl. přenesená",$N$1502,0)</f>
        <v>0</v>
      </c>
      <c r="BH1502" s="418">
        <f>IF($U$1502="sníž. přenesená",$N$1502,0)</f>
        <v>0</v>
      </c>
      <c r="BI1502" s="418">
        <f>IF($U$1502="nulová",$N$1502,0)</f>
        <v>0</v>
      </c>
      <c r="BJ1502" s="360" t="s">
        <v>2426</v>
      </c>
      <c r="BK1502" s="418">
        <f>ROUND($L$1502*$K$1502,2)</f>
        <v>0</v>
      </c>
      <c r="BL1502" s="360" t="s">
        <v>2434</v>
      </c>
      <c r="BM1502" s="360" t="s">
        <v>23</v>
      </c>
    </row>
    <row r="1503" spans="2:47" s="353" customFormat="1" ht="16.5" customHeight="1">
      <c r="B1503" s="354"/>
      <c r="F1503" s="912" t="s">
        <v>24</v>
      </c>
      <c r="G1503" s="873"/>
      <c r="H1503" s="873"/>
      <c r="I1503" s="873"/>
      <c r="J1503" s="873"/>
      <c r="K1503" s="873"/>
      <c r="L1503" s="873"/>
      <c r="M1503" s="873"/>
      <c r="N1503" s="873"/>
      <c r="O1503" s="873"/>
      <c r="P1503" s="873"/>
      <c r="Q1503" s="873"/>
      <c r="R1503" s="873"/>
      <c r="S1503" s="354"/>
      <c r="T1503" s="419"/>
      <c r="AA1503" s="420"/>
      <c r="AT1503" s="353" t="s">
        <v>2437</v>
      </c>
      <c r="AU1503" s="353" t="s">
        <v>2336</v>
      </c>
    </row>
    <row r="1504" spans="2:51" s="353" customFormat="1" ht="15.75" customHeight="1">
      <c r="B1504" s="421"/>
      <c r="E1504" s="422"/>
      <c r="F1504" s="899" t="s">
        <v>25</v>
      </c>
      <c r="G1504" s="900"/>
      <c r="H1504" s="900"/>
      <c r="I1504" s="900"/>
      <c r="K1504" s="424">
        <v>7.007</v>
      </c>
      <c r="S1504" s="421"/>
      <c r="T1504" s="425"/>
      <c r="AA1504" s="426"/>
      <c r="AT1504" s="422" t="s">
        <v>2439</v>
      </c>
      <c r="AU1504" s="422" t="s">
        <v>2336</v>
      </c>
      <c r="AV1504" s="422" t="s">
        <v>2336</v>
      </c>
      <c r="AW1504" s="422" t="s">
        <v>2371</v>
      </c>
      <c r="AX1504" s="422" t="s">
        <v>2427</v>
      </c>
      <c r="AY1504" s="422" t="s">
        <v>2428</v>
      </c>
    </row>
    <row r="1505" spans="2:65" s="353" customFormat="1" ht="27" customHeight="1">
      <c r="B1505" s="354"/>
      <c r="C1505" s="409" t="s">
        <v>26</v>
      </c>
      <c r="D1505" s="409" t="s">
        <v>2429</v>
      </c>
      <c r="E1505" s="410" t="s">
        <v>27</v>
      </c>
      <c r="F1505" s="907" t="s">
        <v>28</v>
      </c>
      <c r="G1505" s="908"/>
      <c r="H1505" s="908"/>
      <c r="I1505" s="908"/>
      <c r="J1505" s="412" t="s">
        <v>1974</v>
      </c>
      <c r="K1505" s="413">
        <v>583.212</v>
      </c>
      <c r="L1505" s="909">
        <v>0</v>
      </c>
      <c r="M1505" s="908"/>
      <c r="N1505" s="909">
        <f>ROUND($L$1505*$K$1505,2)</f>
        <v>0</v>
      </c>
      <c r="O1505" s="908"/>
      <c r="P1505" s="908"/>
      <c r="Q1505" s="908"/>
      <c r="R1505" s="411" t="s">
        <v>2433</v>
      </c>
      <c r="S1505" s="354"/>
      <c r="T1505" s="414"/>
      <c r="U1505" s="415" t="s">
        <v>2358</v>
      </c>
      <c r="X1505" s="416">
        <v>0.00062</v>
      </c>
      <c r="Y1505" s="416">
        <f>$X$1505*$K$1505</f>
        <v>0.36159144</v>
      </c>
      <c r="Z1505" s="416">
        <v>0</v>
      </c>
      <c r="AA1505" s="417">
        <f>$Z$1505*$K$1505</f>
        <v>0</v>
      </c>
      <c r="AR1505" s="360" t="s">
        <v>2749</v>
      </c>
      <c r="AT1505" s="360" t="s">
        <v>2429</v>
      </c>
      <c r="AU1505" s="360" t="s">
        <v>2336</v>
      </c>
      <c r="AY1505" s="353" t="s">
        <v>2428</v>
      </c>
      <c r="BE1505" s="418">
        <f>IF($U$1505="základní",$N$1505,0)</f>
        <v>0</v>
      </c>
      <c r="BF1505" s="418">
        <f>IF($U$1505="snížená",$N$1505,0)</f>
        <v>0</v>
      </c>
      <c r="BG1505" s="418">
        <f>IF($U$1505="zákl. přenesená",$N$1505,0)</f>
        <v>0</v>
      </c>
      <c r="BH1505" s="418">
        <f>IF($U$1505="sníž. přenesená",$N$1505,0)</f>
        <v>0</v>
      </c>
      <c r="BI1505" s="418">
        <f>IF($U$1505="nulová",$N$1505,0)</f>
        <v>0</v>
      </c>
      <c r="BJ1505" s="360" t="s">
        <v>2426</v>
      </c>
      <c r="BK1505" s="418">
        <f>ROUND($L$1505*$K$1505,2)</f>
        <v>0</v>
      </c>
      <c r="BL1505" s="360" t="s">
        <v>2749</v>
      </c>
      <c r="BM1505" s="360" t="s">
        <v>29</v>
      </c>
    </row>
    <row r="1506" spans="2:47" s="353" customFormat="1" ht="16.5" customHeight="1">
      <c r="B1506" s="354"/>
      <c r="F1506" s="912" t="s">
        <v>30</v>
      </c>
      <c r="G1506" s="873"/>
      <c r="H1506" s="873"/>
      <c r="I1506" s="873"/>
      <c r="J1506" s="873"/>
      <c r="K1506" s="873"/>
      <c r="L1506" s="873"/>
      <c r="M1506" s="873"/>
      <c r="N1506" s="873"/>
      <c r="O1506" s="873"/>
      <c r="P1506" s="873"/>
      <c r="Q1506" s="873"/>
      <c r="R1506" s="873"/>
      <c r="S1506" s="354"/>
      <c r="T1506" s="419"/>
      <c r="AA1506" s="420"/>
      <c r="AT1506" s="353" t="s">
        <v>2437</v>
      </c>
      <c r="AU1506" s="353" t="s">
        <v>2336</v>
      </c>
    </row>
    <row r="1507" spans="2:51" s="353" customFormat="1" ht="39" customHeight="1">
      <c r="B1507" s="421"/>
      <c r="E1507" s="422"/>
      <c r="F1507" s="899" t="s">
        <v>31</v>
      </c>
      <c r="G1507" s="900"/>
      <c r="H1507" s="900"/>
      <c r="I1507" s="900"/>
      <c r="K1507" s="424">
        <v>43.79</v>
      </c>
      <c r="S1507" s="421"/>
      <c r="T1507" s="425"/>
      <c r="AA1507" s="426"/>
      <c r="AT1507" s="422" t="s">
        <v>2439</v>
      </c>
      <c r="AU1507" s="422" t="s">
        <v>2336</v>
      </c>
      <c r="AV1507" s="422" t="s">
        <v>2336</v>
      </c>
      <c r="AW1507" s="422" t="s">
        <v>2371</v>
      </c>
      <c r="AX1507" s="422" t="s">
        <v>2427</v>
      </c>
      <c r="AY1507" s="422" t="s">
        <v>2428</v>
      </c>
    </row>
    <row r="1508" spans="2:51" s="353" customFormat="1" ht="27" customHeight="1">
      <c r="B1508" s="421"/>
      <c r="E1508" s="422"/>
      <c r="F1508" s="899" t="s">
        <v>32</v>
      </c>
      <c r="G1508" s="900"/>
      <c r="H1508" s="900"/>
      <c r="I1508" s="900"/>
      <c r="K1508" s="424">
        <v>36.77</v>
      </c>
      <c r="S1508" s="421"/>
      <c r="T1508" s="425"/>
      <c r="AA1508" s="426"/>
      <c r="AT1508" s="422" t="s">
        <v>2439</v>
      </c>
      <c r="AU1508" s="422" t="s">
        <v>2336</v>
      </c>
      <c r="AV1508" s="422" t="s">
        <v>2336</v>
      </c>
      <c r="AW1508" s="422" t="s">
        <v>2371</v>
      </c>
      <c r="AX1508" s="422" t="s">
        <v>2427</v>
      </c>
      <c r="AY1508" s="422" t="s">
        <v>2428</v>
      </c>
    </row>
    <row r="1509" spans="2:51" s="353" customFormat="1" ht="15.75" customHeight="1">
      <c r="B1509" s="421"/>
      <c r="E1509" s="422"/>
      <c r="F1509" s="899" t="s">
        <v>33</v>
      </c>
      <c r="G1509" s="900"/>
      <c r="H1509" s="900"/>
      <c r="I1509" s="900"/>
      <c r="K1509" s="424">
        <v>14.55</v>
      </c>
      <c r="S1509" s="421"/>
      <c r="T1509" s="425"/>
      <c r="AA1509" s="426"/>
      <c r="AT1509" s="422" t="s">
        <v>2439</v>
      </c>
      <c r="AU1509" s="422" t="s">
        <v>2336</v>
      </c>
      <c r="AV1509" s="422" t="s">
        <v>2336</v>
      </c>
      <c r="AW1509" s="422" t="s">
        <v>2371</v>
      </c>
      <c r="AX1509" s="422" t="s">
        <v>2427</v>
      </c>
      <c r="AY1509" s="422" t="s">
        <v>2428</v>
      </c>
    </row>
    <row r="1510" spans="2:51" s="353" customFormat="1" ht="39" customHeight="1">
      <c r="B1510" s="421"/>
      <c r="E1510" s="422"/>
      <c r="F1510" s="899" t="s">
        <v>34</v>
      </c>
      <c r="G1510" s="900"/>
      <c r="H1510" s="900"/>
      <c r="I1510" s="900"/>
      <c r="K1510" s="424">
        <v>19.3</v>
      </c>
      <c r="S1510" s="421"/>
      <c r="T1510" s="425"/>
      <c r="AA1510" s="426"/>
      <c r="AT1510" s="422" t="s">
        <v>2439</v>
      </c>
      <c r="AU1510" s="422" t="s">
        <v>2336</v>
      </c>
      <c r="AV1510" s="422" t="s">
        <v>2336</v>
      </c>
      <c r="AW1510" s="422" t="s">
        <v>2371</v>
      </c>
      <c r="AX1510" s="422" t="s">
        <v>2427</v>
      </c>
      <c r="AY1510" s="422" t="s">
        <v>2428</v>
      </c>
    </row>
    <row r="1511" spans="2:51" s="353" customFormat="1" ht="15.75" customHeight="1">
      <c r="B1511" s="421"/>
      <c r="E1511" s="422"/>
      <c r="F1511" s="899" t="s">
        <v>35</v>
      </c>
      <c r="G1511" s="900"/>
      <c r="H1511" s="900"/>
      <c r="I1511" s="900"/>
      <c r="K1511" s="424">
        <v>74.28</v>
      </c>
      <c r="S1511" s="421"/>
      <c r="T1511" s="425"/>
      <c r="AA1511" s="426"/>
      <c r="AT1511" s="422" t="s">
        <v>2439</v>
      </c>
      <c r="AU1511" s="422" t="s">
        <v>2336</v>
      </c>
      <c r="AV1511" s="422" t="s">
        <v>2336</v>
      </c>
      <c r="AW1511" s="422" t="s">
        <v>2371</v>
      </c>
      <c r="AX1511" s="422" t="s">
        <v>2427</v>
      </c>
      <c r="AY1511" s="422" t="s">
        <v>2428</v>
      </c>
    </row>
    <row r="1512" spans="2:51" s="353" customFormat="1" ht="15.75" customHeight="1">
      <c r="B1512" s="421"/>
      <c r="E1512" s="422"/>
      <c r="F1512" s="899" t="s">
        <v>36</v>
      </c>
      <c r="G1512" s="900"/>
      <c r="H1512" s="900"/>
      <c r="I1512" s="900"/>
      <c r="K1512" s="424">
        <v>3.67</v>
      </c>
      <c r="S1512" s="421"/>
      <c r="T1512" s="425"/>
      <c r="AA1512" s="426"/>
      <c r="AT1512" s="422" t="s">
        <v>2439</v>
      </c>
      <c r="AU1512" s="422" t="s">
        <v>2336</v>
      </c>
      <c r="AV1512" s="422" t="s">
        <v>2336</v>
      </c>
      <c r="AW1512" s="422" t="s">
        <v>2371</v>
      </c>
      <c r="AX1512" s="422" t="s">
        <v>2427</v>
      </c>
      <c r="AY1512" s="422" t="s">
        <v>2428</v>
      </c>
    </row>
    <row r="1513" spans="2:51" s="353" customFormat="1" ht="15.75" customHeight="1">
      <c r="B1513" s="421"/>
      <c r="E1513" s="422"/>
      <c r="F1513" s="899" t="s">
        <v>37</v>
      </c>
      <c r="G1513" s="900"/>
      <c r="H1513" s="900"/>
      <c r="I1513" s="900"/>
      <c r="K1513" s="424">
        <v>70.28</v>
      </c>
      <c r="S1513" s="421"/>
      <c r="T1513" s="425"/>
      <c r="AA1513" s="426"/>
      <c r="AT1513" s="422" t="s">
        <v>2439</v>
      </c>
      <c r="AU1513" s="422" t="s">
        <v>2336</v>
      </c>
      <c r="AV1513" s="422" t="s">
        <v>2336</v>
      </c>
      <c r="AW1513" s="422" t="s">
        <v>2371</v>
      </c>
      <c r="AX1513" s="422" t="s">
        <v>2427</v>
      </c>
      <c r="AY1513" s="422" t="s">
        <v>2428</v>
      </c>
    </row>
    <row r="1514" spans="2:51" s="353" customFormat="1" ht="39" customHeight="1">
      <c r="B1514" s="421"/>
      <c r="E1514" s="422"/>
      <c r="F1514" s="899" t="s">
        <v>38</v>
      </c>
      <c r="G1514" s="900"/>
      <c r="H1514" s="900"/>
      <c r="I1514" s="900"/>
      <c r="K1514" s="424">
        <v>19.5</v>
      </c>
      <c r="S1514" s="421"/>
      <c r="T1514" s="425"/>
      <c r="AA1514" s="426"/>
      <c r="AT1514" s="422" t="s">
        <v>2439</v>
      </c>
      <c r="AU1514" s="422" t="s">
        <v>2336</v>
      </c>
      <c r="AV1514" s="422" t="s">
        <v>2336</v>
      </c>
      <c r="AW1514" s="422" t="s">
        <v>2371</v>
      </c>
      <c r="AX1514" s="422" t="s">
        <v>2427</v>
      </c>
      <c r="AY1514" s="422" t="s">
        <v>2428</v>
      </c>
    </row>
    <row r="1515" spans="2:51" s="353" customFormat="1" ht="15.75" customHeight="1">
      <c r="B1515" s="421"/>
      <c r="E1515" s="422"/>
      <c r="F1515" s="899" t="s">
        <v>39</v>
      </c>
      <c r="G1515" s="900"/>
      <c r="H1515" s="900"/>
      <c r="I1515" s="900"/>
      <c r="K1515" s="424">
        <v>166.45</v>
      </c>
      <c r="S1515" s="421"/>
      <c r="T1515" s="425"/>
      <c r="AA1515" s="426"/>
      <c r="AT1515" s="422" t="s">
        <v>2439</v>
      </c>
      <c r="AU1515" s="422" t="s">
        <v>2336</v>
      </c>
      <c r="AV1515" s="422" t="s">
        <v>2336</v>
      </c>
      <c r="AW1515" s="422" t="s">
        <v>2371</v>
      </c>
      <c r="AX1515" s="422" t="s">
        <v>2427</v>
      </c>
      <c r="AY1515" s="422" t="s">
        <v>2428</v>
      </c>
    </row>
    <row r="1516" spans="2:51" s="353" customFormat="1" ht="15.75" customHeight="1">
      <c r="B1516" s="421"/>
      <c r="E1516" s="422"/>
      <c r="F1516" s="899" t="s">
        <v>40</v>
      </c>
      <c r="G1516" s="900"/>
      <c r="H1516" s="900"/>
      <c r="I1516" s="900"/>
      <c r="K1516" s="424">
        <v>25.1</v>
      </c>
      <c r="S1516" s="421"/>
      <c r="T1516" s="425"/>
      <c r="AA1516" s="426"/>
      <c r="AT1516" s="422" t="s">
        <v>2439</v>
      </c>
      <c r="AU1516" s="422" t="s">
        <v>2336</v>
      </c>
      <c r="AV1516" s="422" t="s">
        <v>2336</v>
      </c>
      <c r="AW1516" s="422" t="s">
        <v>2371</v>
      </c>
      <c r="AX1516" s="422" t="s">
        <v>2427</v>
      </c>
      <c r="AY1516" s="422" t="s">
        <v>2428</v>
      </c>
    </row>
    <row r="1517" spans="2:51" s="353" customFormat="1" ht="15.75" customHeight="1">
      <c r="B1517" s="421"/>
      <c r="E1517" s="422"/>
      <c r="F1517" s="899" t="s">
        <v>41</v>
      </c>
      <c r="G1517" s="900"/>
      <c r="H1517" s="900"/>
      <c r="I1517" s="900"/>
      <c r="K1517" s="424">
        <v>109.522</v>
      </c>
      <c r="S1517" s="421"/>
      <c r="T1517" s="425"/>
      <c r="AA1517" s="426"/>
      <c r="AT1517" s="422" t="s">
        <v>2439</v>
      </c>
      <c r="AU1517" s="422" t="s">
        <v>2336</v>
      </c>
      <c r="AV1517" s="422" t="s">
        <v>2336</v>
      </c>
      <c r="AW1517" s="422" t="s">
        <v>2371</v>
      </c>
      <c r="AX1517" s="422" t="s">
        <v>2427</v>
      </c>
      <c r="AY1517" s="422" t="s">
        <v>2428</v>
      </c>
    </row>
    <row r="1518" spans="2:51" s="353" customFormat="1" ht="15.75" customHeight="1">
      <c r="B1518" s="432"/>
      <c r="E1518" s="433"/>
      <c r="F1518" s="901" t="s">
        <v>2450</v>
      </c>
      <c r="G1518" s="902"/>
      <c r="H1518" s="902"/>
      <c r="I1518" s="902"/>
      <c r="K1518" s="434">
        <v>583.212</v>
      </c>
      <c r="S1518" s="432"/>
      <c r="T1518" s="435"/>
      <c r="AA1518" s="436"/>
      <c r="AT1518" s="433" t="s">
        <v>2439</v>
      </c>
      <c r="AU1518" s="433" t="s">
        <v>2336</v>
      </c>
      <c r="AV1518" s="433" t="s">
        <v>2434</v>
      </c>
      <c r="AW1518" s="433" t="s">
        <v>2371</v>
      </c>
      <c r="AX1518" s="433" t="s">
        <v>2426</v>
      </c>
      <c r="AY1518" s="433" t="s">
        <v>2428</v>
      </c>
    </row>
    <row r="1519" spans="2:65" s="353" customFormat="1" ht="27" customHeight="1">
      <c r="B1519" s="354"/>
      <c r="C1519" s="437" t="s">
        <v>42</v>
      </c>
      <c r="D1519" s="437" t="s">
        <v>2462</v>
      </c>
      <c r="E1519" s="438" t="s">
        <v>43</v>
      </c>
      <c r="F1519" s="915" t="s">
        <v>44</v>
      </c>
      <c r="G1519" s="914"/>
      <c r="H1519" s="914"/>
      <c r="I1519" s="914"/>
      <c r="J1519" s="439" t="s">
        <v>2770</v>
      </c>
      <c r="K1519" s="440">
        <v>2138.444</v>
      </c>
      <c r="L1519" s="913">
        <v>0</v>
      </c>
      <c r="M1519" s="914"/>
      <c r="N1519" s="913">
        <f>ROUND($L$1519*$K$1519,2)</f>
        <v>0</v>
      </c>
      <c r="O1519" s="908"/>
      <c r="P1519" s="908"/>
      <c r="Q1519" s="908"/>
      <c r="R1519" s="411"/>
      <c r="S1519" s="354"/>
      <c r="T1519" s="414"/>
      <c r="U1519" s="415" t="s">
        <v>2358</v>
      </c>
      <c r="X1519" s="416">
        <v>0.00045</v>
      </c>
      <c r="Y1519" s="416">
        <f>$X$1519*$K$1519</f>
        <v>0.9622997999999999</v>
      </c>
      <c r="Z1519" s="416">
        <v>0</v>
      </c>
      <c r="AA1519" s="417">
        <f>$Z$1519*$K$1519</f>
        <v>0</v>
      </c>
      <c r="AR1519" s="360" t="s">
        <v>2843</v>
      </c>
      <c r="AT1519" s="360" t="s">
        <v>2462</v>
      </c>
      <c r="AU1519" s="360" t="s">
        <v>2336</v>
      </c>
      <c r="AY1519" s="353" t="s">
        <v>2428</v>
      </c>
      <c r="BE1519" s="418">
        <f>IF($U$1519="základní",$N$1519,0)</f>
        <v>0</v>
      </c>
      <c r="BF1519" s="418">
        <f>IF($U$1519="snížená",$N$1519,0)</f>
        <v>0</v>
      </c>
      <c r="BG1519" s="418">
        <f>IF($U$1519="zákl. přenesená",$N$1519,0)</f>
        <v>0</v>
      </c>
      <c r="BH1519" s="418">
        <f>IF($U$1519="sníž. přenesená",$N$1519,0)</f>
        <v>0</v>
      </c>
      <c r="BI1519" s="418">
        <f>IF($U$1519="nulová",$N$1519,0)</f>
        <v>0</v>
      </c>
      <c r="BJ1519" s="360" t="s">
        <v>2426</v>
      </c>
      <c r="BK1519" s="418">
        <f>ROUND($L$1519*$K$1519,2)</f>
        <v>0</v>
      </c>
      <c r="BL1519" s="360" t="s">
        <v>2749</v>
      </c>
      <c r="BM1519" s="360" t="s">
        <v>45</v>
      </c>
    </row>
    <row r="1520" spans="2:47" s="353" customFormat="1" ht="27" customHeight="1">
      <c r="B1520" s="354"/>
      <c r="F1520" s="912" t="s">
        <v>46</v>
      </c>
      <c r="G1520" s="873"/>
      <c r="H1520" s="873"/>
      <c r="I1520" s="873"/>
      <c r="J1520" s="873"/>
      <c r="K1520" s="873"/>
      <c r="L1520" s="873"/>
      <c r="M1520" s="873"/>
      <c r="N1520" s="873"/>
      <c r="O1520" s="873"/>
      <c r="P1520" s="873"/>
      <c r="Q1520" s="873"/>
      <c r="R1520" s="873"/>
      <c r="S1520" s="354"/>
      <c r="T1520" s="419"/>
      <c r="AA1520" s="420"/>
      <c r="AT1520" s="353" t="s">
        <v>2437</v>
      </c>
      <c r="AU1520" s="353" t="s">
        <v>2336</v>
      </c>
    </row>
    <row r="1521" spans="2:51" s="353" customFormat="1" ht="15.75" customHeight="1">
      <c r="B1521" s="421"/>
      <c r="E1521" s="422"/>
      <c r="F1521" s="899" t="s">
        <v>47</v>
      </c>
      <c r="G1521" s="900"/>
      <c r="H1521" s="900"/>
      <c r="I1521" s="900"/>
      <c r="K1521" s="424">
        <v>2138.444</v>
      </c>
      <c r="S1521" s="421"/>
      <c r="T1521" s="425"/>
      <c r="AA1521" s="426"/>
      <c r="AT1521" s="422" t="s">
        <v>2439</v>
      </c>
      <c r="AU1521" s="422" t="s">
        <v>2336</v>
      </c>
      <c r="AV1521" s="422" t="s">
        <v>2336</v>
      </c>
      <c r="AW1521" s="422" t="s">
        <v>2371</v>
      </c>
      <c r="AX1521" s="422" t="s">
        <v>2426</v>
      </c>
      <c r="AY1521" s="422" t="s">
        <v>2428</v>
      </c>
    </row>
    <row r="1522" spans="2:65" s="353" customFormat="1" ht="27" customHeight="1">
      <c r="B1522" s="354"/>
      <c r="C1522" s="409" t="s">
        <v>48</v>
      </c>
      <c r="D1522" s="409" t="s">
        <v>2429</v>
      </c>
      <c r="E1522" s="410" t="s">
        <v>49</v>
      </c>
      <c r="F1522" s="907" t="s">
        <v>50</v>
      </c>
      <c r="G1522" s="908"/>
      <c r="H1522" s="908"/>
      <c r="I1522" s="908"/>
      <c r="J1522" s="412" t="s">
        <v>3779</v>
      </c>
      <c r="K1522" s="413">
        <v>875.86</v>
      </c>
      <c r="L1522" s="909">
        <v>0</v>
      </c>
      <c r="M1522" s="908"/>
      <c r="N1522" s="909">
        <f>ROUND($L$1522*$K$1522,2)</f>
        <v>0</v>
      </c>
      <c r="O1522" s="908"/>
      <c r="P1522" s="908"/>
      <c r="Q1522" s="908"/>
      <c r="R1522" s="411" t="s">
        <v>2433</v>
      </c>
      <c r="S1522" s="354"/>
      <c r="T1522" s="414"/>
      <c r="U1522" s="415" t="s">
        <v>2358</v>
      </c>
      <c r="X1522" s="416">
        <v>0.009</v>
      </c>
      <c r="Y1522" s="416">
        <f>$X$1522*$K$1522</f>
        <v>7.882739999999999</v>
      </c>
      <c r="Z1522" s="416">
        <v>0</v>
      </c>
      <c r="AA1522" s="417">
        <f>$Z$1522*$K$1522</f>
        <v>0</v>
      </c>
      <c r="AR1522" s="360" t="s">
        <v>2749</v>
      </c>
      <c r="AT1522" s="360" t="s">
        <v>2429</v>
      </c>
      <c r="AU1522" s="360" t="s">
        <v>2336</v>
      </c>
      <c r="AY1522" s="353" t="s">
        <v>2428</v>
      </c>
      <c r="BE1522" s="418">
        <f>IF($U$1522="základní",$N$1522,0)</f>
        <v>0</v>
      </c>
      <c r="BF1522" s="418">
        <f>IF($U$1522="snížená",$N$1522,0)</f>
        <v>0</v>
      </c>
      <c r="BG1522" s="418">
        <f>IF($U$1522="zákl. přenesená",$N$1522,0)</f>
        <v>0</v>
      </c>
      <c r="BH1522" s="418">
        <f>IF($U$1522="sníž. přenesená",$N$1522,0)</f>
        <v>0</v>
      </c>
      <c r="BI1522" s="418">
        <f>IF($U$1522="nulová",$N$1522,0)</f>
        <v>0</v>
      </c>
      <c r="BJ1522" s="360" t="s">
        <v>2426</v>
      </c>
      <c r="BK1522" s="418">
        <f>ROUND($L$1522*$K$1522,2)</f>
        <v>0</v>
      </c>
      <c r="BL1522" s="360" t="s">
        <v>2749</v>
      </c>
      <c r="BM1522" s="360" t="s">
        <v>51</v>
      </c>
    </row>
    <row r="1523" spans="2:47" s="353" customFormat="1" ht="16.5" customHeight="1">
      <c r="B1523" s="354"/>
      <c r="F1523" s="912" t="s">
        <v>52</v>
      </c>
      <c r="G1523" s="873"/>
      <c r="H1523" s="873"/>
      <c r="I1523" s="873"/>
      <c r="J1523" s="873"/>
      <c r="K1523" s="873"/>
      <c r="L1523" s="873"/>
      <c r="M1523" s="873"/>
      <c r="N1523" s="873"/>
      <c r="O1523" s="873"/>
      <c r="P1523" s="873"/>
      <c r="Q1523" s="873"/>
      <c r="R1523" s="873"/>
      <c r="S1523" s="354"/>
      <c r="T1523" s="419"/>
      <c r="AA1523" s="420"/>
      <c r="AT1523" s="353" t="s">
        <v>2437</v>
      </c>
      <c r="AU1523" s="353" t="s">
        <v>2336</v>
      </c>
    </row>
    <row r="1524" spans="2:51" s="353" customFormat="1" ht="15.75" customHeight="1">
      <c r="B1524" s="421"/>
      <c r="E1524" s="422"/>
      <c r="F1524" s="899" t="s">
        <v>53</v>
      </c>
      <c r="G1524" s="900"/>
      <c r="H1524" s="900"/>
      <c r="I1524" s="900"/>
      <c r="K1524" s="424">
        <v>10.36</v>
      </c>
      <c r="S1524" s="421"/>
      <c r="T1524" s="425"/>
      <c r="AA1524" s="426"/>
      <c r="AT1524" s="422" t="s">
        <v>2439</v>
      </c>
      <c r="AU1524" s="422" t="s">
        <v>2336</v>
      </c>
      <c r="AV1524" s="422" t="s">
        <v>2336</v>
      </c>
      <c r="AW1524" s="422" t="s">
        <v>2371</v>
      </c>
      <c r="AX1524" s="422" t="s">
        <v>2427</v>
      </c>
      <c r="AY1524" s="422" t="s">
        <v>2428</v>
      </c>
    </row>
    <row r="1525" spans="2:51" s="353" customFormat="1" ht="15.75" customHeight="1">
      <c r="B1525" s="421"/>
      <c r="E1525" s="422"/>
      <c r="F1525" s="899" t="s">
        <v>54</v>
      </c>
      <c r="G1525" s="900"/>
      <c r="H1525" s="900"/>
      <c r="I1525" s="900"/>
      <c r="K1525" s="424">
        <v>5.8</v>
      </c>
      <c r="S1525" s="421"/>
      <c r="T1525" s="425"/>
      <c r="AA1525" s="426"/>
      <c r="AT1525" s="422" t="s">
        <v>2439</v>
      </c>
      <c r="AU1525" s="422" t="s">
        <v>2336</v>
      </c>
      <c r="AV1525" s="422" t="s">
        <v>2336</v>
      </c>
      <c r="AW1525" s="422" t="s">
        <v>2371</v>
      </c>
      <c r="AX1525" s="422" t="s">
        <v>2427</v>
      </c>
      <c r="AY1525" s="422" t="s">
        <v>2428</v>
      </c>
    </row>
    <row r="1526" spans="2:51" s="353" customFormat="1" ht="15.75" customHeight="1">
      <c r="B1526" s="421"/>
      <c r="E1526" s="422"/>
      <c r="F1526" s="899" t="s">
        <v>55</v>
      </c>
      <c r="G1526" s="900"/>
      <c r="H1526" s="900"/>
      <c r="I1526" s="900"/>
      <c r="K1526" s="424">
        <v>14.02</v>
      </c>
      <c r="S1526" s="421"/>
      <c r="T1526" s="425"/>
      <c r="AA1526" s="426"/>
      <c r="AT1526" s="422" t="s">
        <v>2439</v>
      </c>
      <c r="AU1526" s="422" t="s">
        <v>2336</v>
      </c>
      <c r="AV1526" s="422" t="s">
        <v>2336</v>
      </c>
      <c r="AW1526" s="422" t="s">
        <v>2371</v>
      </c>
      <c r="AX1526" s="422" t="s">
        <v>2427</v>
      </c>
      <c r="AY1526" s="422" t="s">
        <v>2428</v>
      </c>
    </row>
    <row r="1527" spans="2:51" s="353" customFormat="1" ht="15.75" customHeight="1">
      <c r="B1527" s="421"/>
      <c r="E1527" s="422"/>
      <c r="F1527" s="899" t="s">
        <v>56</v>
      </c>
      <c r="G1527" s="900"/>
      <c r="H1527" s="900"/>
      <c r="I1527" s="900"/>
      <c r="K1527" s="424">
        <v>1.19</v>
      </c>
      <c r="S1527" s="421"/>
      <c r="T1527" s="425"/>
      <c r="AA1527" s="426"/>
      <c r="AT1527" s="422" t="s">
        <v>2439</v>
      </c>
      <c r="AU1527" s="422" t="s">
        <v>2336</v>
      </c>
      <c r="AV1527" s="422" t="s">
        <v>2336</v>
      </c>
      <c r="AW1527" s="422" t="s">
        <v>2371</v>
      </c>
      <c r="AX1527" s="422" t="s">
        <v>2427</v>
      </c>
      <c r="AY1527" s="422" t="s">
        <v>2428</v>
      </c>
    </row>
    <row r="1528" spans="2:51" s="353" customFormat="1" ht="15.75" customHeight="1">
      <c r="B1528" s="421"/>
      <c r="E1528" s="422"/>
      <c r="F1528" s="899" t="s">
        <v>57</v>
      </c>
      <c r="G1528" s="900"/>
      <c r="H1528" s="900"/>
      <c r="I1528" s="900"/>
      <c r="K1528" s="424">
        <v>11.75</v>
      </c>
      <c r="S1528" s="421"/>
      <c r="T1528" s="425"/>
      <c r="AA1528" s="426"/>
      <c r="AT1528" s="422" t="s">
        <v>2439</v>
      </c>
      <c r="AU1528" s="422" t="s">
        <v>2336</v>
      </c>
      <c r="AV1528" s="422" t="s">
        <v>2336</v>
      </c>
      <c r="AW1528" s="422" t="s">
        <v>2371</v>
      </c>
      <c r="AX1528" s="422" t="s">
        <v>2427</v>
      </c>
      <c r="AY1528" s="422" t="s">
        <v>2428</v>
      </c>
    </row>
    <row r="1529" spans="2:51" s="353" customFormat="1" ht="15.75" customHeight="1">
      <c r="B1529" s="421"/>
      <c r="E1529" s="422"/>
      <c r="F1529" s="899" t="s">
        <v>58</v>
      </c>
      <c r="G1529" s="900"/>
      <c r="H1529" s="900"/>
      <c r="I1529" s="900"/>
      <c r="K1529" s="424">
        <v>98.04</v>
      </c>
      <c r="S1529" s="421"/>
      <c r="T1529" s="425"/>
      <c r="AA1529" s="426"/>
      <c r="AT1529" s="422" t="s">
        <v>2439</v>
      </c>
      <c r="AU1529" s="422" t="s">
        <v>2336</v>
      </c>
      <c r="AV1529" s="422" t="s">
        <v>2336</v>
      </c>
      <c r="AW1529" s="422" t="s">
        <v>2371</v>
      </c>
      <c r="AX1529" s="422" t="s">
        <v>2427</v>
      </c>
      <c r="AY1529" s="422" t="s">
        <v>2428</v>
      </c>
    </row>
    <row r="1530" spans="2:51" s="353" customFormat="1" ht="15.75" customHeight="1">
      <c r="B1530" s="421"/>
      <c r="E1530" s="422"/>
      <c r="F1530" s="899" t="s">
        <v>59</v>
      </c>
      <c r="G1530" s="900"/>
      <c r="H1530" s="900"/>
      <c r="I1530" s="900"/>
      <c r="K1530" s="424">
        <v>12.26</v>
      </c>
      <c r="S1530" s="421"/>
      <c r="T1530" s="425"/>
      <c r="AA1530" s="426"/>
      <c r="AT1530" s="422" t="s">
        <v>2439</v>
      </c>
      <c r="AU1530" s="422" t="s">
        <v>2336</v>
      </c>
      <c r="AV1530" s="422" t="s">
        <v>2336</v>
      </c>
      <c r="AW1530" s="422" t="s">
        <v>2371</v>
      </c>
      <c r="AX1530" s="422" t="s">
        <v>2427</v>
      </c>
      <c r="AY1530" s="422" t="s">
        <v>2428</v>
      </c>
    </row>
    <row r="1531" spans="2:51" s="353" customFormat="1" ht="15.75" customHeight="1">
      <c r="B1531" s="421"/>
      <c r="E1531" s="422"/>
      <c r="F1531" s="899" t="s">
        <v>60</v>
      </c>
      <c r="G1531" s="900"/>
      <c r="H1531" s="900"/>
      <c r="I1531" s="900"/>
      <c r="K1531" s="424">
        <v>61.82</v>
      </c>
      <c r="S1531" s="421"/>
      <c r="T1531" s="425"/>
      <c r="AA1531" s="426"/>
      <c r="AT1531" s="422" t="s">
        <v>2439</v>
      </c>
      <c r="AU1531" s="422" t="s">
        <v>2336</v>
      </c>
      <c r="AV1531" s="422" t="s">
        <v>2336</v>
      </c>
      <c r="AW1531" s="422" t="s">
        <v>2371</v>
      </c>
      <c r="AX1531" s="422" t="s">
        <v>2427</v>
      </c>
      <c r="AY1531" s="422" t="s">
        <v>2428</v>
      </c>
    </row>
    <row r="1532" spans="2:51" s="353" customFormat="1" ht="15.75" customHeight="1">
      <c r="B1532" s="421"/>
      <c r="E1532" s="422"/>
      <c r="F1532" s="899" t="s">
        <v>61</v>
      </c>
      <c r="G1532" s="900"/>
      <c r="H1532" s="900"/>
      <c r="I1532" s="900"/>
      <c r="K1532" s="424">
        <v>16.26</v>
      </c>
      <c r="S1532" s="421"/>
      <c r="T1532" s="425"/>
      <c r="AA1532" s="426"/>
      <c r="AT1532" s="422" t="s">
        <v>2439</v>
      </c>
      <c r="AU1532" s="422" t="s">
        <v>2336</v>
      </c>
      <c r="AV1532" s="422" t="s">
        <v>2336</v>
      </c>
      <c r="AW1532" s="422" t="s">
        <v>2371</v>
      </c>
      <c r="AX1532" s="422" t="s">
        <v>2427</v>
      </c>
      <c r="AY1532" s="422" t="s">
        <v>2428</v>
      </c>
    </row>
    <row r="1533" spans="2:51" s="353" customFormat="1" ht="15.75" customHeight="1">
      <c r="B1533" s="421"/>
      <c r="E1533" s="422"/>
      <c r="F1533" s="899" t="s">
        <v>62</v>
      </c>
      <c r="G1533" s="900"/>
      <c r="H1533" s="900"/>
      <c r="I1533" s="900"/>
      <c r="K1533" s="424">
        <v>2.03</v>
      </c>
      <c r="S1533" s="421"/>
      <c r="T1533" s="425"/>
      <c r="AA1533" s="426"/>
      <c r="AT1533" s="422" t="s">
        <v>2439</v>
      </c>
      <c r="AU1533" s="422" t="s">
        <v>2336</v>
      </c>
      <c r="AV1533" s="422" t="s">
        <v>2336</v>
      </c>
      <c r="AW1533" s="422" t="s">
        <v>2371</v>
      </c>
      <c r="AX1533" s="422" t="s">
        <v>2427</v>
      </c>
      <c r="AY1533" s="422" t="s">
        <v>2428</v>
      </c>
    </row>
    <row r="1534" spans="2:51" s="353" customFormat="1" ht="15.75" customHeight="1">
      <c r="B1534" s="421"/>
      <c r="E1534" s="422"/>
      <c r="F1534" s="899" t="s">
        <v>63</v>
      </c>
      <c r="G1534" s="900"/>
      <c r="H1534" s="900"/>
      <c r="I1534" s="900"/>
      <c r="K1534" s="424">
        <v>12.48</v>
      </c>
      <c r="S1534" s="421"/>
      <c r="T1534" s="425"/>
      <c r="AA1534" s="426"/>
      <c r="AT1534" s="422" t="s">
        <v>2439</v>
      </c>
      <c r="AU1534" s="422" t="s">
        <v>2336</v>
      </c>
      <c r="AV1534" s="422" t="s">
        <v>2336</v>
      </c>
      <c r="AW1534" s="422" t="s">
        <v>2371</v>
      </c>
      <c r="AX1534" s="422" t="s">
        <v>2427</v>
      </c>
      <c r="AY1534" s="422" t="s">
        <v>2428</v>
      </c>
    </row>
    <row r="1535" spans="2:51" s="353" customFormat="1" ht="15.75" customHeight="1">
      <c r="B1535" s="421"/>
      <c r="E1535" s="422"/>
      <c r="F1535" s="899" t="s">
        <v>64</v>
      </c>
      <c r="G1535" s="900"/>
      <c r="H1535" s="900"/>
      <c r="I1535" s="900"/>
      <c r="K1535" s="424">
        <v>78.27</v>
      </c>
      <c r="S1535" s="421"/>
      <c r="T1535" s="425"/>
      <c r="AA1535" s="426"/>
      <c r="AT1535" s="422" t="s">
        <v>2439</v>
      </c>
      <c r="AU1535" s="422" t="s">
        <v>2336</v>
      </c>
      <c r="AV1535" s="422" t="s">
        <v>2336</v>
      </c>
      <c r="AW1535" s="422" t="s">
        <v>2371</v>
      </c>
      <c r="AX1535" s="422" t="s">
        <v>2427</v>
      </c>
      <c r="AY1535" s="422" t="s">
        <v>2428</v>
      </c>
    </row>
    <row r="1536" spans="2:51" s="353" customFormat="1" ht="15.75" customHeight="1">
      <c r="B1536" s="421"/>
      <c r="E1536" s="422"/>
      <c r="F1536" s="899" t="s">
        <v>65</v>
      </c>
      <c r="G1536" s="900"/>
      <c r="H1536" s="900"/>
      <c r="I1536" s="900"/>
      <c r="K1536" s="424">
        <v>2.28</v>
      </c>
      <c r="S1536" s="421"/>
      <c r="T1536" s="425"/>
      <c r="AA1536" s="426"/>
      <c r="AT1536" s="422" t="s">
        <v>2439</v>
      </c>
      <c r="AU1536" s="422" t="s">
        <v>2336</v>
      </c>
      <c r="AV1536" s="422" t="s">
        <v>2336</v>
      </c>
      <c r="AW1536" s="422" t="s">
        <v>2371</v>
      </c>
      <c r="AX1536" s="422" t="s">
        <v>2427</v>
      </c>
      <c r="AY1536" s="422" t="s">
        <v>2428</v>
      </c>
    </row>
    <row r="1537" spans="2:51" s="353" customFormat="1" ht="15.75" customHeight="1">
      <c r="B1537" s="421"/>
      <c r="E1537" s="422"/>
      <c r="F1537" s="899" t="s">
        <v>66</v>
      </c>
      <c r="G1537" s="900"/>
      <c r="H1537" s="900"/>
      <c r="I1537" s="900"/>
      <c r="K1537" s="424">
        <v>9.65</v>
      </c>
      <c r="S1537" s="421"/>
      <c r="T1537" s="425"/>
      <c r="AA1537" s="426"/>
      <c r="AT1537" s="422" t="s">
        <v>2439</v>
      </c>
      <c r="AU1537" s="422" t="s">
        <v>2336</v>
      </c>
      <c r="AV1537" s="422" t="s">
        <v>2336</v>
      </c>
      <c r="AW1537" s="422" t="s">
        <v>2371</v>
      </c>
      <c r="AX1537" s="422" t="s">
        <v>2427</v>
      </c>
      <c r="AY1537" s="422" t="s">
        <v>2428</v>
      </c>
    </row>
    <row r="1538" spans="2:51" s="353" customFormat="1" ht="15.75" customHeight="1">
      <c r="B1538" s="421"/>
      <c r="E1538" s="422"/>
      <c r="F1538" s="899" t="s">
        <v>67</v>
      </c>
      <c r="G1538" s="900"/>
      <c r="H1538" s="900"/>
      <c r="I1538" s="900"/>
      <c r="K1538" s="424">
        <v>12.06</v>
      </c>
      <c r="S1538" s="421"/>
      <c r="T1538" s="425"/>
      <c r="AA1538" s="426"/>
      <c r="AT1538" s="422" t="s">
        <v>2439</v>
      </c>
      <c r="AU1538" s="422" t="s">
        <v>2336</v>
      </c>
      <c r="AV1538" s="422" t="s">
        <v>2336</v>
      </c>
      <c r="AW1538" s="422" t="s">
        <v>2371</v>
      </c>
      <c r="AX1538" s="422" t="s">
        <v>2427</v>
      </c>
      <c r="AY1538" s="422" t="s">
        <v>2428</v>
      </c>
    </row>
    <row r="1539" spans="2:51" s="353" customFormat="1" ht="15.75" customHeight="1">
      <c r="B1539" s="421"/>
      <c r="E1539" s="422"/>
      <c r="F1539" s="899" t="s">
        <v>68</v>
      </c>
      <c r="G1539" s="900"/>
      <c r="H1539" s="900"/>
      <c r="I1539" s="900"/>
      <c r="K1539" s="424">
        <v>72.62</v>
      </c>
      <c r="S1539" s="421"/>
      <c r="T1539" s="425"/>
      <c r="AA1539" s="426"/>
      <c r="AT1539" s="422" t="s">
        <v>2439</v>
      </c>
      <c r="AU1539" s="422" t="s">
        <v>2336</v>
      </c>
      <c r="AV1539" s="422" t="s">
        <v>2336</v>
      </c>
      <c r="AW1539" s="422" t="s">
        <v>2371</v>
      </c>
      <c r="AX1539" s="422" t="s">
        <v>2427</v>
      </c>
      <c r="AY1539" s="422" t="s">
        <v>2428</v>
      </c>
    </row>
    <row r="1540" spans="2:51" s="353" customFormat="1" ht="15.75" customHeight="1">
      <c r="B1540" s="421"/>
      <c r="E1540" s="422"/>
      <c r="F1540" s="899" t="s">
        <v>69</v>
      </c>
      <c r="G1540" s="900"/>
      <c r="H1540" s="900"/>
      <c r="I1540" s="900"/>
      <c r="K1540" s="424">
        <v>62.48</v>
      </c>
      <c r="S1540" s="421"/>
      <c r="T1540" s="425"/>
      <c r="AA1540" s="426"/>
      <c r="AT1540" s="422" t="s">
        <v>2439</v>
      </c>
      <c r="AU1540" s="422" t="s">
        <v>2336</v>
      </c>
      <c r="AV1540" s="422" t="s">
        <v>2336</v>
      </c>
      <c r="AW1540" s="422" t="s">
        <v>2371</v>
      </c>
      <c r="AX1540" s="422" t="s">
        <v>2427</v>
      </c>
      <c r="AY1540" s="422" t="s">
        <v>2428</v>
      </c>
    </row>
    <row r="1541" spans="2:51" s="353" customFormat="1" ht="15.75" customHeight="1">
      <c r="B1541" s="421"/>
      <c r="E1541" s="422"/>
      <c r="F1541" s="899" t="s">
        <v>70</v>
      </c>
      <c r="G1541" s="900"/>
      <c r="H1541" s="900"/>
      <c r="I1541" s="900"/>
      <c r="K1541" s="424">
        <v>16.25</v>
      </c>
      <c r="S1541" s="421"/>
      <c r="T1541" s="425"/>
      <c r="AA1541" s="426"/>
      <c r="AT1541" s="422" t="s">
        <v>2439</v>
      </c>
      <c r="AU1541" s="422" t="s">
        <v>2336</v>
      </c>
      <c r="AV1541" s="422" t="s">
        <v>2336</v>
      </c>
      <c r="AW1541" s="422" t="s">
        <v>2371</v>
      </c>
      <c r="AX1541" s="422" t="s">
        <v>2427</v>
      </c>
      <c r="AY1541" s="422" t="s">
        <v>2428</v>
      </c>
    </row>
    <row r="1542" spans="2:51" s="353" customFormat="1" ht="15.75" customHeight="1">
      <c r="B1542" s="421"/>
      <c r="E1542" s="422"/>
      <c r="F1542" s="899" t="s">
        <v>71</v>
      </c>
      <c r="G1542" s="900"/>
      <c r="H1542" s="900"/>
      <c r="I1542" s="900"/>
      <c r="K1542" s="424">
        <v>3.24</v>
      </c>
      <c r="S1542" s="421"/>
      <c r="T1542" s="425"/>
      <c r="AA1542" s="426"/>
      <c r="AT1542" s="422" t="s">
        <v>2439</v>
      </c>
      <c r="AU1542" s="422" t="s">
        <v>2336</v>
      </c>
      <c r="AV1542" s="422" t="s">
        <v>2336</v>
      </c>
      <c r="AW1542" s="422" t="s">
        <v>2371</v>
      </c>
      <c r="AX1542" s="422" t="s">
        <v>2427</v>
      </c>
      <c r="AY1542" s="422" t="s">
        <v>2428</v>
      </c>
    </row>
    <row r="1543" spans="2:51" s="353" customFormat="1" ht="15.75" customHeight="1">
      <c r="B1543" s="421"/>
      <c r="E1543" s="422"/>
      <c r="F1543" s="899" t="s">
        <v>72</v>
      </c>
      <c r="G1543" s="900"/>
      <c r="H1543" s="900"/>
      <c r="I1543" s="900"/>
      <c r="K1543" s="424">
        <v>11.44</v>
      </c>
      <c r="S1543" s="421"/>
      <c r="T1543" s="425"/>
      <c r="AA1543" s="426"/>
      <c r="AT1543" s="422" t="s">
        <v>2439</v>
      </c>
      <c r="AU1543" s="422" t="s">
        <v>2336</v>
      </c>
      <c r="AV1543" s="422" t="s">
        <v>2336</v>
      </c>
      <c r="AW1543" s="422" t="s">
        <v>2371</v>
      </c>
      <c r="AX1543" s="422" t="s">
        <v>2427</v>
      </c>
      <c r="AY1543" s="422" t="s">
        <v>2428</v>
      </c>
    </row>
    <row r="1544" spans="2:51" s="353" customFormat="1" ht="15.75" customHeight="1">
      <c r="B1544" s="421"/>
      <c r="E1544" s="422"/>
      <c r="F1544" s="899" t="s">
        <v>73</v>
      </c>
      <c r="G1544" s="900"/>
      <c r="H1544" s="900"/>
      <c r="I1544" s="900"/>
      <c r="K1544" s="424">
        <v>4.72</v>
      </c>
      <c r="S1544" s="421"/>
      <c r="T1544" s="425"/>
      <c r="AA1544" s="426"/>
      <c r="AT1544" s="422" t="s">
        <v>2439</v>
      </c>
      <c r="AU1544" s="422" t="s">
        <v>2336</v>
      </c>
      <c r="AV1544" s="422" t="s">
        <v>2336</v>
      </c>
      <c r="AW1544" s="422" t="s">
        <v>2371</v>
      </c>
      <c r="AX1544" s="422" t="s">
        <v>2427</v>
      </c>
      <c r="AY1544" s="422" t="s">
        <v>2428</v>
      </c>
    </row>
    <row r="1545" spans="2:51" s="353" customFormat="1" ht="15.75" customHeight="1">
      <c r="B1545" s="421"/>
      <c r="E1545" s="422"/>
      <c r="F1545" s="899" t="s">
        <v>74</v>
      </c>
      <c r="G1545" s="900"/>
      <c r="H1545" s="900"/>
      <c r="I1545" s="900"/>
      <c r="K1545" s="424">
        <v>164.94</v>
      </c>
      <c r="S1545" s="421"/>
      <c r="T1545" s="425"/>
      <c r="AA1545" s="426"/>
      <c r="AT1545" s="422" t="s">
        <v>2439</v>
      </c>
      <c r="AU1545" s="422" t="s">
        <v>2336</v>
      </c>
      <c r="AV1545" s="422" t="s">
        <v>2336</v>
      </c>
      <c r="AW1545" s="422" t="s">
        <v>2371</v>
      </c>
      <c r="AX1545" s="422" t="s">
        <v>2427</v>
      </c>
      <c r="AY1545" s="422" t="s">
        <v>2428</v>
      </c>
    </row>
    <row r="1546" spans="2:51" s="353" customFormat="1" ht="15.75" customHeight="1">
      <c r="B1546" s="421"/>
      <c r="E1546" s="422"/>
      <c r="F1546" s="899" t="s">
        <v>75</v>
      </c>
      <c r="G1546" s="900"/>
      <c r="H1546" s="900"/>
      <c r="I1546" s="900"/>
      <c r="K1546" s="424">
        <v>16.25</v>
      </c>
      <c r="S1546" s="421"/>
      <c r="T1546" s="425"/>
      <c r="AA1546" s="426"/>
      <c r="AT1546" s="422" t="s">
        <v>2439</v>
      </c>
      <c r="AU1546" s="422" t="s">
        <v>2336</v>
      </c>
      <c r="AV1546" s="422" t="s">
        <v>2336</v>
      </c>
      <c r="AW1546" s="422" t="s">
        <v>2371</v>
      </c>
      <c r="AX1546" s="422" t="s">
        <v>2427</v>
      </c>
      <c r="AY1546" s="422" t="s">
        <v>2428</v>
      </c>
    </row>
    <row r="1547" spans="2:51" s="353" customFormat="1" ht="15.75" customHeight="1">
      <c r="B1547" s="421"/>
      <c r="E1547" s="422"/>
      <c r="F1547" s="899" t="s">
        <v>76</v>
      </c>
      <c r="G1547" s="900"/>
      <c r="H1547" s="900"/>
      <c r="I1547" s="900"/>
      <c r="K1547" s="424">
        <v>1.57</v>
      </c>
      <c r="S1547" s="421"/>
      <c r="T1547" s="425"/>
      <c r="AA1547" s="426"/>
      <c r="AT1547" s="422" t="s">
        <v>2439</v>
      </c>
      <c r="AU1547" s="422" t="s">
        <v>2336</v>
      </c>
      <c r="AV1547" s="422" t="s">
        <v>2336</v>
      </c>
      <c r="AW1547" s="422" t="s">
        <v>2371</v>
      </c>
      <c r="AX1547" s="422" t="s">
        <v>2427</v>
      </c>
      <c r="AY1547" s="422" t="s">
        <v>2428</v>
      </c>
    </row>
    <row r="1548" spans="2:51" s="353" customFormat="1" ht="15.75" customHeight="1">
      <c r="B1548" s="421"/>
      <c r="E1548" s="422"/>
      <c r="F1548" s="899" t="s">
        <v>77</v>
      </c>
      <c r="G1548" s="900"/>
      <c r="H1548" s="900"/>
      <c r="I1548" s="900"/>
      <c r="K1548" s="424">
        <v>12.28</v>
      </c>
      <c r="S1548" s="421"/>
      <c r="T1548" s="425"/>
      <c r="AA1548" s="426"/>
      <c r="AT1548" s="422" t="s">
        <v>2439</v>
      </c>
      <c r="AU1548" s="422" t="s">
        <v>2336</v>
      </c>
      <c r="AV1548" s="422" t="s">
        <v>2336</v>
      </c>
      <c r="AW1548" s="422" t="s">
        <v>2371</v>
      </c>
      <c r="AX1548" s="422" t="s">
        <v>2427</v>
      </c>
      <c r="AY1548" s="422" t="s">
        <v>2428</v>
      </c>
    </row>
    <row r="1549" spans="2:51" s="353" customFormat="1" ht="15.75" customHeight="1">
      <c r="B1549" s="421"/>
      <c r="E1549" s="422"/>
      <c r="F1549" s="899" t="s">
        <v>78</v>
      </c>
      <c r="G1549" s="900"/>
      <c r="H1549" s="900"/>
      <c r="I1549" s="900"/>
      <c r="K1549" s="424">
        <v>80.9</v>
      </c>
      <c r="S1549" s="421"/>
      <c r="T1549" s="425"/>
      <c r="AA1549" s="426"/>
      <c r="AT1549" s="422" t="s">
        <v>2439</v>
      </c>
      <c r="AU1549" s="422" t="s">
        <v>2336</v>
      </c>
      <c r="AV1549" s="422" t="s">
        <v>2336</v>
      </c>
      <c r="AW1549" s="422" t="s">
        <v>2371</v>
      </c>
      <c r="AX1549" s="422" t="s">
        <v>2427</v>
      </c>
      <c r="AY1549" s="422" t="s">
        <v>2428</v>
      </c>
    </row>
    <row r="1550" spans="2:51" s="353" customFormat="1" ht="15.75" customHeight="1">
      <c r="B1550" s="421"/>
      <c r="E1550" s="422"/>
      <c r="F1550" s="899" t="s">
        <v>79</v>
      </c>
      <c r="G1550" s="900"/>
      <c r="H1550" s="900"/>
      <c r="I1550" s="900"/>
      <c r="K1550" s="424">
        <v>80.9</v>
      </c>
      <c r="S1550" s="421"/>
      <c r="T1550" s="425"/>
      <c r="AA1550" s="426"/>
      <c r="AT1550" s="422" t="s">
        <v>2439</v>
      </c>
      <c r="AU1550" s="422" t="s">
        <v>2336</v>
      </c>
      <c r="AV1550" s="422" t="s">
        <v>2336</v>
      </c>
      <c r="AW1550" s="422" t="s">
        <v>2371</v>
      </c>
      <c r="AX1550" s="422" t="s">
        <v>2427</v>
      </c>
      <c r="AY1550" s="422" t="s">
        <v>2428</v>
      </c>
    </row>
    <row r="1551" spans="2:51" s="353" customFormat="1" ht="15.75" customHeight="1">
      <c r="B1551" s="432"/>
      <c r="E1551" s="433"/>
      <c r="F1551" s="901" t="s">
        <v>2450</v>
      </c>
      <c r="G1551" s="902"/>
      <c r="H1551" s="902"/>
      <c r="I1551" s="902"/>
      <c r="K1551" s="434">
        <v>875.86</v>
      </c>
      <c r="S1551" s="432"/>
      <c r="T1551" s="435"/>
      <c r="AA1551" s="436"/>
      <c r="AT1551" s="433" t="s">
        <v>2439</v>
      </c>
      <c r="AU1551" s="433" t="s">
        <v>2336</v>
      </c>
      <c r="AV1551" s="433" t="s">
        <v>2434</v>
      </c>
      <c r="AW1551" s="433" t="s">
        <v>2371</v>
      </c>
      <c r="AX1551" s="433" t="s">
        <v>2426</v>
      </c>
      <c r="AY1551" s="433" t="s">
        <v>2428</v>
      </c>
    </row>
    <row r="1552" spans="2:65" s="353" customFormat="1" ht="27" customHeight="1">
      <c r="B1552" s="354"/>
      <c r="C1552" s="437" t="s">
        <v>80</v>
      </c>
      <c r="D1552" s="437" t="s">
        <v>2462</v>
      </c>
      <c r="E1552" s="438" t="s">
        <v>81</v>
      </c>
      <c r="F1552" s="915" t="s">
        <v>82</v>
      </c>
      <c r="G1552" s="914"/>
      <c r="H1552" s="914"/>
      <c r="I1552" s="914"/>
      <c r="J1552" s="439" t="s">
        <v>3779</v>
      </c>
      <c r="K1552" s="440">
        <v>963.446</v>
      </c>
      <c r="L1552" s="913">
        <v>0</v>
      </c>
      <c r="M1552" s="914"/>
      <c r="N1552" s="913">
        <f>ROUND($L$1552*$K$1552,2)</f>
        <v>0</v>
      </c>
      <c r="O1552" s="908"/>
      <c r="P1552" s="908"/>
      <c r="Q1552" s="908"/>
      <c r="R1552" s="411"/>
      <c r="S1552" s="354"/>
      <c r="T1552" s="414"/>
      <c r="U1552" s="415" t="s">
        <v>2358</v>
      </c>
      <c r="X1552" s="416">
        <v>0.0202</v>
      </c>
      <c r="Y1552" s="416">
        <f>$X$1552*$K$1552</f>
        <v>19.461609199999998</v>
      </c>
      <c r="Z1552" s="416">
        <v>0</v>
      </c>
      <c r="AA1552" s="417">
        <f>$Z$1552*$K$1552</f>
        <v>0</v>
      </c>
      <c r="AR1552" s="360" t="s">
        <v>2843</v>
      </c>
      <c r="AT1552" s="360" t="s">
        <v>2462</v>
      </c>
      <c r="AU1552" s="360" t="s">
        <v>2336</v>
      </c>
      <c r="AY1552" s="353" t="s">
        <v>2428</v>
      </c>
      <c r="BE1552" s="418">
        <f>IF($U$1552="základní",$N$1552,0)</f>
        <v>0</v>
      </c>
      <c r="BF1552" s="418">
        <f>IF($U$1552="snížená",$N$1552,0)</f>
        <v>0</v>
      </c>
      <c r="BG1552" s="418">
        <f>IF($U$1552="zákl. přenesená",$N$1552,0)</f>
        <v>0</v>
      </c>
      <c r="BH1552" s="418">
        <f>IF($U$1552="sníž. přenesená",$N$1552,0)</f>
        <v>0</v>
      </c>
      <c r="BI1552" s="418">
        <f>IF($U$1552="nulová",$N$1552,0)</f>
        <v>0</v>
      </c>
      <c r="BJ1552" s="360" t="s">
        <v>2426</v>
      </c>
      <c r="BK1552" s="418">
        <f>ROUND($L$1552*$K$1552,2)</f>
        <v>0</v>
      </c>
      <c r="BL1552" s="360" t="s">
        <v>2749</v>
      </c>
      <c r="BM1552" s="360" t="s">
        <v>83</v>
      </c>
    </row>
    <row r="1553" spans="2:47" s="353" customFormat="1" ht="16.5" customHeight="1">
      <c r="B1553" s="354"/>
      <c r="F1553" s="912" t="s">
        <v>84</v>
      </c>
      <c r="G1553" s="873"/>
      <c r="H1553" s="873"/>
      <c r="I1553" s="873"/>
      <c r="J1553" s="873"/>
      <c r="K1553" s="873"/>
      <c r="L1553" s="873"/>
      <c r="M1553" s="873"/>
      <c r="N1553" s="873"/>
      <c r="O1553" s="873"/>
      <c r="P1553" s="873"/>
      <c r="Q1553" s="873"/>
      <c r="R1553" s="873"/>
      <c r="S1553" s="354"/>
      <c r="T1553" s="419"/>
      <c r="AA1553" s="420"/>
      <c r="AT1553" s="353" t="s">
        <v>2437</v>
      </c>
      <c r="AU1553" s="353" t="s">
        <v>2336</v>
      </c>
    </row>
    <row r="1554" spans="2:51" s="353" customFormat="1" ht="15.75" customHeight="1">
      <c r="B1554" s="421"/>
      <c r="E1554" s="422"/>
      <c r="F1554" s="899" t="s">
        <v>85</v>
      </c>
      <c r="G1554" s="900"/>
      <c r="H1554" s="900"/>
      <c r="I1554" s="900"/>
      <c r="K1554" s="424">
        <v>963.446</v>
      </c>
      <c r="S1554" s="421"/>
      <c r="T1554" s="425"/>
      <c r="AA1554" s="426"/>
      <c r="AT1554" s="422" t="s">
        <v>2439</v>
      </c>
      <c r="AU1554" s="422" t="s">
        <v>2336</v>
      </c>
      <c r="AV1554" s="422" t="s">
        <v>2336</v>
      </c>
      <c r="AW1554" s="422" t="s">
        <v>2371</v>
      </c>
      <c r="AX1554" s="422" t="s">
        <v>2426</v>
      </c>
      <c r="AY1554" s="422" t="s">
        <v>2428</v>
      </c>
    </row>
    <row r="1555" spans="2:65" s="353" customFormat="1" ht="39" customHeight="1">
      <c r="B1555" s="354"/>
      <c r="C1555" s="409" t="s">
        <v>86</v>
      </c>
      <c r="D1555" s="409" t="s">
        <v>2429</v>
      </c>
      <c r="E1555" s="410" t="s">
        <v>87</v>
      </c>
      <c r="F1555" s="919" t="s">
        <v>88</v>
      </c>
      <c r="G1555" s="908"/>
      <c r="H1555" s="908"/>
      <c r="I1555" s="908"/>
      <c r="J1555" s="412" t="s">
        <v>3779</v>
      </c>
      <c r="K1555" s="413">
        <v>163.83</v>
      </c>
      <c r="L1555" s="909">
        <v>0</v>
      </c>
      <c r="M1555" s="908"/>
      <c r="N1555" s="909">
        <f>ROUND($L$1555*$K$1555,2)</f>
        <v>0</v>
      </c>
      <c r="O1555" s="908"/>
      <c r="P1555" s="908"/>
      <c r="Q1555" s="908"/>
      <c r="R1555" s="411" t="s">
        <v>2433</v>
      </c>
      <c r="S1555" s="354"/>
      <c r="T1555" s="414"/>
      <c r="U1555" s="415" t="s">
        <v>2358</v>
      </c>
      <c r="X1555" s="416">
        <v>0.0045</v>
      </c>
      <c r="Y1555" s="416">
        <f>$X$1555*$K$1555</f>
        <v>0.737235</v>
      </c>
      <c r="Z1555" s="416">
        <v>0</v>
      </c>
      <c r="AA1555" s="417">
        <f>$Z$1555*$K$1555</f>
        <v>0</v>
      </c>
      <c r="AR1555" s="360" t="s">
        <v>2749</v>
      </c>
      <c r="AT1555" s="360" t="s">
        <v>2429</v>
      </c>
      <c r="AU1555" s="360" t="s">
        <v>2336</v>
      </c>
      <c r="AY1555" s="353" t="s">
        <v>2428</v>
      </c>
      <c r="BE1555" s="418">
        <f>IF($U$1555="základní",$N$1555,0)</f>
        <v>0</v>
      </c>
      <c r="BF1555" s="418">
        <f>IF($U$1555="snížená",$N$1555,0)</f>
        <v>0</v>
      </c>
      <c r="BG1555" s="418">
        <f>IF($U$1555="zákl. přenesená",$N$1555,0)</f>
        <v>0</v>
      </c>
      <c r="BH1555" s="418">
        <f>IF($U$1555="sníž. přenesená",$N$1555,0)</f>
        <v>0</v>
      </c>
      <c r="BI1555" s="418">
        <f>IF($U$1555="nulová",$N$1555,0)</f>
        <v>0</v>
      </c>
      <c r="BJ1555" s="360" t="s">
        <v>2426</v>
      </c>
      <c r="BK1555" s="418">
        <f>ROUND($L$1555*$K$1555,2)</f>
        <v>0</v>
      </c>
      <c r="BL1555" s="360" t="s">
        <v>2749</v>
      </c>
      <c r="BM1555" s="360" t="s">
        <v>89</v>
      </c>
    </row>
    <row r="1556" spans="2:47" s="353" customFormat="1" ht="16.5" customHeight="1">
      <c r="B1556" s="354"/>
      <c r="F1556" s="912" t="s">
        <v>90</v>
      </c>
      <c r="G1556" s="873"/>
      <c r="H1556" s="873"/>
      <c r="I1556" s="873"/>
      <c r="J1556" s="873"/>
      <c r="K1556" s="873"/>
      <c r="L1556" s="873"/>
      <c r="M1556" s="873"/>
      <c r="N1556" s="873"/>
      <c r="O1556" s="873"/>
      <c r="P1556" s="873"/>
      <c r="Q1556" s="873"/>
      <c r="R1556" s="873"/>
      <c r="S1556" s="354"/>
      <c r="T1556" s="419"/>
      <c r="AA1556" s="420"/>
      <c r="AT1556" s="353" t="s">
        <v>2437</v>
      </c>
      <c r="AU1556" s="353" t="s">
        <v>2336</v>
      </c>
    </row>
    <row r="1557" spans="2:51" s="353" customFormat="1" ht="15.75" customHeight="1">
      <c r="B1557" s="421"/>
      <c r="E1557" s="422"/>
      <c r="F1557" s="899" t="s">
        <v>53</v>
      </c>
      <c r="G1557" s="900"/>
      <c r="H1557" s="900"/>
      <c r="I1557" s="900"/>
      <c r="K1557" s="424">
        <v>10.36</v>
      </c>
      <c r="S1557" s="421"/>
      <c r="T1557" s="425"/>
      <c r="AA1557" s="426"/>
      <c r="AT1557" s="422" t="s">
        <v>2439</v>
      </c>
      <c r="AU1557" s="422" t="s">
        <v>2336</v>
      </c>
      <c r="AV1557" s="422" t="s">
        <v>2336</v>
      </c>
      <c r="AW1557" s="422" t="s">
        <v>2371</v>
      </c>
      <c r="AX1557" s="422" t="s">
        <v>2427</v>
      </c>
      <c r="AY1557" s="422" t="s">
        <v>2428</v>
      </c>
    </row>
    <row r="1558" spans="2:51" s="353" customFormat="1" ht="15.75" customHeight="1">
      <c r="B1558" s="421"/>
      <c r="E1558" s="422"/>
      <c r="F1558" s="899" t="s">
        <v>54</v>
      </c>
      <c r="G1558" s="900"/>
      <c r="H1558" s="900"/>
      <c r="I1558" s="900"/>
      <c r="K1558" s="424">
        <v>5.8</v>
      </c>
      <c r="S1558" s="421"/>
      <c r="T1558" s="425"/>
      <c r="AA1558" s="426"/>
      <c r="AT1558" s="422" t="s">
        <v>2439</v>
      </c>
      <c r="AU1558" s="422" t="s">
        <v>2336</v>
      </c>
      <c r="AV1558" s="422" t="s">
        <v>2336</v>
      </c>
      <c r="AW1558" s="422" t="s">
        <v>2371</v>
      </c>
      <c r="AX1558" s="422" t="s">
        <v>2427</v>
      </c>
      <c r="AY1558" s="422" t="s">
        <v>2428</v>
      </c>
    </row>
    <row r="1559" spans="2:51" s="353" customFormat="1" ht="15.75" customHeight="1">
      <c r="B1559" s="421"/>
      <c r="E1559" s="422"/>
      <c r="F1559" s="899" t="s">
        <v>55</v>
      </c>
      <c r="G1559" s="900"/>
      <c r="H1559" s="900"/>
      <c r="I1559" s="900"/>
      <c r="K1559" s="424">
        <v>14.02</v>
      </c>
      <c r="S1559" s="421"/>
      <c r="T1559" s="425"/>
      <c r="AA1559" s="426"/>
      <c r="AT1559" s="422" t="s">
        <v>2439</v>
      </c>
      <c r="AU1559" s="422" t="s">
        <v>2336</v>
      </c>
      <c r="AV1559" s="422" t="s">
        <v>2336</v>
      </c>
      <c r="AW1559" s="422" t="s">
        <v>2371</v>
      </c>
      <c r="AX1559" s="422" t="s">
        <v>2427</v>
      </c>
      <c r="AY1559" s="422" t="s">
        <v>2428</v>
      </c>
    </row>
    <row r="1560" spans="2:51" s="353" customFormat="1" ht="15.75" customHeight="1">
      <c r="B1560" s="421"/>
      <c r="E1560" s="422"/>
      <c r="F1560" s="899" t="s">
        <v>56</v>
      </c>
      <c r="G1560" s="900"/>
      <c r="H1560" s="900"/>
      <c r="I1560" s="900"/>
      <c r="K1560" s="424">
        <v>1.19</v>
      </c>
      <c r="S1560" s="421"/>
      <c r="T1560" s="425"/>
      <c r="AA1560" s="426"/>
      <c r="AT1560" s="422" t="s">
        <v>2439</v>
      </c>
      <c r="AU1560" s="422" t="s">
        <v>2336</v>
      </c>
      <c r="AV1560" s="422" t="s">
        <v>2336</v>
      </c>
      <c r="AW1560" s="422" t="s">
        <v>2371</v>
      </c>
      <c r="AX1560" s="422" t="s">
        <v>2427</v>
      </c>
      <c r="AY1560" s="422" t="s">
        <v>2428</v>
      </c>
    </row>
    <row r="1561" spans="2:51" s="353" customFormat="1" ht="15.75" customHeight="1">
      <c r="B1561" s="421"/>
      <c r="E1561" s="422"/>
      <c r="F1561" s="899" t="s">
        <v>57</v>
      </c>
      <c r="G1561" s="900"/>
      <c r="H1561" s="900"/>
      <c r="I1561" s="900"/>
      <c r="K1561" s="424">
        <v>11.75</v>
      </c>
      <c r="S1561" s="421"/>
      <c r="T1561" s="425"/>
      <c r="AA1561" s="426"/>
      <c r="AT1561" s="422" t="s">
        <v>2439</v>
      </c>
      <c r="AU1561" s="422" t="s">
        <v>2336</v>
      </c>
      <c r="AV1561" s="422" t="s">
        <v>2336</v>
      </c>
      <c r="AW1561" s="422" t="s">
        <v>2371</v>
      </c>
      <c r="AX1561" s="422" t="s">
        <v>2427</v>
      </c>
      <c r="AY1561" s="422" t="s">
        <v>2428</v>
      </c>
    </row>
    <row r="1562" spans="2:51" s="353" customFormat="1" ht="15.75" customHeight="1">
      <c r="B1562" s="421"/>
      <c r="E1562" s="422"/>
      <c r="F1562" s="899" t="s">
        <v>59</v>
      </c>
      <c r="G1562" s="900"/>
      <c r="H1562" s="900"/>
      <c r="I1562" s="900"/>
      <c r="K1562" s="424">
        <v>12.26</v>
      </c>
      <c r="S1562" s="421"/>
      <c r="T1562" s="425"/>
      <c r="AA1562" s="426"/>
      <c r="AT1562" s="422" t="s">
        <v>2439</v>
      </c>
      <c r="AU1562" s="422" t="s">
        <v>2336</v>
      </c>
      <c r="AV1562" s="422" t="s">
        <v>2336</v>
      </c>
      <c r="AW1562" s="422" t="s">
        <v>2371</v>
      </c>
      <c r="AX1562" s="422" t="s">
        <v>2427</v>
      </c>
      <c r="AY1562" s="422" t="s">
        <v>2428</v>
      </c>
    </row>
    <row r="1563" spans="2:51" s="353" customFormat="1" ht="15.75" customHeight="1">
      <c r="B1563" s="421"/>
      <c r="E1563" s="422"/>
      <c r="F1563" s="899" t="s">
        <v>61</v>
      </c>
      <c r="G1563" s="900"/>
      <c r="H1563" s="900"/>
      <c r="I1563" s="900"/>
      <c r="K1563" s="424">
        <v>16.26</v>
      </c>
      <c r="S1563" s="421"/>
      <c r="T1563" s="425"/>
      <c r="AA1563" s="426"/>
      <c r="AT1563" s="422" t="s">
        <v>2439</v>
      </c>
      <c r="AU1563" s="422" t="s">
        <v>2336</v>
      </c>
      <c r="AV1563" s="422" t="s">
        <v>2336</v>
      </c>
      <c r="AW1563" s="422" t="s">
        <v>2371</v>
      </c>
      <c r="AX1563" s="422" t="s">
        <v>2427</v>
      </c>
      <c r="AY1563" s="422" t="s">
        <v>2428</v>
      </c>
    </row>
    <row r="1564" spans="2:51" s="353" customFormat="1" ht="15.75" customHeight="1">
      <c r="B1564" s="421"/>
      <c r="E1564" s="422"/>
      <c r="F1564" s="899" t="s">
        <v>62</v>
      </c>
      <c r="G1564" s="900"/>
      <c r="H1564" s="900"/>
      <c r="I1564" s="900"/>
      <c r="K1564" s="424">
        <v>2.03</v>
      </c>
      <c r="S1564" s="421"/>
      <c r="T1564" s="425"/>
      <c r="AA1564" s="426"/>
      <c r="AT1564" s="422" t="s">
        <v>2439</v>
      </c>
      <c r="AU1564" s="422" t="s">
        <v>2336</v>
      </c>
      <c r="AV1564" s="422" t="s">
        <v>2336</v>
      </c>
      <c r="AW1564" s="422" t="s">
        <v>2371</v>
      </c>
      <c r="AX1564" s="422" t="s">
        <v>2427</v>
      </c>
      <c r="AY1564" s="422" t="s">
        <v>2428</v>
      </c>
    </row>
    <row r="1565" spans="2:51" s="353" customFormat="1" ht="15.75" customHeight="1">
      <c r="B1565" s="421"/>
      <c r="E1565" s="422"/>
      <c r="F1565" s="899" t="s">
        <v>63</v>
      </c>
      <c r="G1565" s="900"/>
      <c r="H1565" s="900"/>
      <c r="I1565" s="900"/>
      <c r="K1565" s="424">
        <v>12.48</v>
      </c>
      <c r="S1565" s="421"/>
      <c r="T1565" s="425"/>
      <c r="AA1565" s="426"/>
      <c r="AT1565" s="422" t="s">
        <v>2439</v>
      </c>
      <c r="AU1565" s="422" t="s">
        <v>2336</v>
      </c>
      <c r="AV1565" s="422" t="s">
        <v>2336</v>
      </c>
      <c r="AW1565" s="422" t="s">
        <v>2371</v>
      </c>
      <c r="AX1565" s="422" t="s">
        <v>2427</v>
      </c>
      <c r="AY1565" s="422" t="s">
        <v>2428</v>
      </c>
    </row>
    <row r="1566" spans="2:51" s="353" customFormat="1" ht="15.75" customHeight="1">
      <c r="B1566" s="421"/>
      <c r="E1566" s="422"/>
      <c r="F1566" s="899" t="s">
        <v>65</v>
      </c>
      <c r="G1566" s="900"/>
      <c r="H1566" s="900"/>
      <c r="I1566" s="900"/>
      <c r="K1566" s="424">
        <v>2.28</v>
      </c>
      <c r="S1566" s="421"/>
      <c r="T1566" s="425"/>
      <c r="AA1566" s="426"/>
      <c r="AT1566" s="422" t="s">
        <v>2439</v>
      </c>
      <c r="AU1566" s="422" t="s">
        <v>2336</v>
      </c>
      <c r="AV1566" s="422" t="s">
        <v>2336</v>
      </c>
      <c r="AW1566" s="422" t="s">
        <v>2371</v>
      </c>
      <c r="AX1566" s="422" t="s">
        <v>2427</v>
      </c>
      <c r="AY1566" s="422" t="s">
        <v>2428</v>
      </c>
    </row>
    <row r="1567" spans="2:51" s="353" customFormat="1" ht="15.75" customHeight="1">
      <c r="B1567" s="421"/>
      <c r="E1567" s="422"/>
      <c r="F1567" s="899" t="s">
        <v>66</v>
      </c>
      <c r="G1567" s="900"/>
      <c r="H1567" s="900"/>
      <c r="I1567" s="900"/>
      <c r="K1567" s="424">
        <v>9.65</v>
      </c>
      <c r="S1567" s="421"/>
      <c r="T1567" s="425"/>
      <c r="AA1567" s="426"/>
      <c r="AT1567" s="422" t="s">
        <v>2439</v>
      </c>
      <c r="AU1567" s="422" t="s">
        <v>2336</v>
      </c>
      <c r="AV1567" s="422" t="s">
        <v>2336</v>
      </c>
      <c r="AW1567" s="422" t="s">
        <v>2371</v>
      </c>
      <c r="AX1567" s="422" t="s">
        <v>2427</v>
      </c>
      <c r="AY1567" s="422" t="s">
        <v>2428</v>
      </c>
    </row>
    <row r="1568" spans="2:51" s="353" customFormat="1" ht="15.75" customHeight="1">
      <c r="B1568" s="421"/>
      <c r="E1568" s="422"/>
      <c r="F1568" s="899" t="s">
        <v>70</v>
      </c>
      <c r="G1568" s="900"/>
      <c r="H1568" s="900"/>
      <c r="I1568" s="900"/>
      <c r="K1568" s="424">
        <v>16.25</v>
      </c>
      <c r="S1568" s="421"/>
      <c r="T1568" s="425"/>
      <c r="AA1568" s="426"/>
      <c r="AT1568" s="422" t="s">
        <v>2439</v>
      </c>
      <c r="AU1568" s="422" t="s">
        <v>2336</v>
      </c>
      <c r="AV1568" s="422" t="s">
        <v>2336</v>
      </c>
      <c r="AW1568" s="422" t="s">
        <v>2371</v>
      </c>
      <c r="AX1568" s="422" t="s">
        <v>2427</v>
      </c>
      <c r="AY1568" s="422" t="s">
        <v>2428</v>
      </c>
    </row>
    <row r="1569" spans="2:51" s="353" customFormat="1" ht="15.75" customHeight="1">
      <c r="B1569" s="421"/>
      <c r="E1569" s="422"/>
      <c r="F1569" s="899" t="s">
        <v>71</v>
      </c>
      <c r="G1569" s="900"/>
      <c r="H1569" s="900"/>
      <c r="I1569" s="900"/>
      <c r="K1569" s="424">
        <v>3.24</v>
      </c>
      <c r="S1569" s="421"/>
      <c r="T1569" s="425"/>
      <c r="AA1569" s="426"/>
      <c r="AT1569" s="422" t="s">
        <v>2439</v>
      </c>
      <c r="AU1569" s="422" t="s">
        <v>2336</v>
      </c>
      <c r="AV1569" s="422" t="s">
        <v>2336</v>
      </c>
      <c r="AW1569" s="422" t="s">
        <v>2371</v>
      </c>
      <c r="AX1569" s="422" t="s">
        <v>2427</v>
      </c>
      <c r="AY1569" s="422" t="s">
        <v>2428</v>
      </c>
    </row>
    <row r="1570" spans="2:51" s="353" customFormat="1" ht="15.75" customHeight="1">
      <c r="B1570" s="421"/>
      <c r="E1570" s="422"/>
      <c r="F1570" s="899" t="s">
        <v>72</v>
      </c>
      <c r="G1570" s="900"/>
      <c r="H1570" s="900"/>
      <c r="I1570" s="900"/>
      <c r="K1570" s="424">
        <v>11.44</v>
      </c>
      <c r="S1570" s="421"/>
      <c r="T1570" s="425"/>
      <c r="AA1570" s="426"/>
      <c r="AT1570" s="422" t="s">
        <v>2439</v>
      </c>
      <c r="AU1570" s="422" t="s">
        <v>2336</v>
      </c>
      <c r="AV1570" s="422" t="s">
        <v>2336</v>
      </c>
      <c r="AW1570" s="422" t="s">
        <v>2371</v>
      </c>
      <c r="AX1570" s="422" t="s">
        <v>2427</v>
      </c>
      <c r="AY1570" s="422" t="s">
        <v>2428</v>
      </c>
    </row>
    <row r="1571" spans="2:51" s="353" customFormat="1" ht="15.75" customHeight="1">
      <c r="B1571" s="421"/>
      <c r="E1571" s="422"/>
      <c r="F1571" s="899" t="s">
        <v>73</v>
      </c>
      <c r="G1571" s="900"/>
      <c r="H1571" s="900"/>
      <c r="I1571" s="900"/>
      <c r="K1571" s="424">
        <v>4.72</v>
      </c>
      <c r="S1571" s="421"/>
      <c r="T1571" s="425"/>
      <c r="AA1571" s="426"/>
      <c r="AT1571" s="422" t="s">
        <v>2439</v>
      </c>
      <c r="AU1571" s="422" t="s">
        <v>2336</v>
      </c>
      <c r="AV1571" s="422" t="s">
        <v>2336</v>
      </c>
      <c r="AW1571" s="422" t="s">
        <v>2371</v>
      </c>
      <c r="AX1571" s="422" t="s">
        <v>2427</v>
      </c>
      <c r="AY1571" s="422" t="s">
        <v>2428</v>
      </c>
    </row>
    <row r="1572" spans="2:51" s="353" customFormat="1" ht="15.75" customHeight="1">
      <c r="B1572" s="421"/>
      <c r="E1572" s="422"/>
      <c r="F1572" s="899" t="s">
        <v>75</v>
      </c>
      <c r="G1572" s="900"/>
      <c r="H1572" s="900"/>
      <c r="I1572" s="900"/>
      <c r="K1572" s="424">
        <v>16.25</v>
      </c>
      <c r="S1572" s="421"/>
      <c r="T1572" s="425"/>
      <c r="AA1572" s="426"/>
      <c r="AT1572" s="422" t="s">
        <v>2439</v>
      </c>
      <c r="AU1572" s="422" t="s">
        <v>2336</v>
      </c>
      <c r="AV1572" s="422" t="s">
        <v>2336</v>
      </c>
      <c r="AW1572" s="422" t="s">
        <v>2371</v>
      </c>
      <c r="AX1572" s="422" t="s">
        <v>2427</v>
      </c>
      <c r="AY1572" s="422" t="s">
        <v>2428</v>
      </c>
    </row>
    <row r="1573" spans="2:51" s="353" customFormat="1" ht="15.75" customHeight="1">
      <c r="B1573" s="421"/>
      <c r="E1573" s="422"/>
      <c r="F1573" s="899" t="s">
        <v>76</v>
      </c>
      <c r="G1573" s="900"/>
      <c r="H1573" s="900"/>
      <c r="I1573" s="900"/>
      <c r="K1573" s="424">
        <v>1.57</v>
      </c>
      <c r="S1573" s="421"/>
      <c r="T1573" s="425"/>
      <c r="AA1573" s="426"/>
      <c r="AT1573" s="422" t="s">
        <v>2439</v>
      </c>
      <c r="AU1573" s="422" t="s">
        <v>2336</v>
      </c>
      <c r="AV1573" s="422" t="s">
        <v>2336</v>
      </c>
      <c r="AW1573" s="422" t="s">
        <v>2371</v>
      </c>
      <c r="AX1573" s="422" t="s">
        <v>2427</v>
      </c>
      <c r="AY1573" s="422" t="s">
        <v>2428</v>
      </c>
    </row>
    <row r="1574" spans="2:51" s="353" customFormat="1" ht="15.75" customHeight="1">
      <c r="B1574" s="421"/>
      <c r="E1574" s="422"/>
      <c r="F1574" s="899" t="s">
        <v>77</v>
      </c>
      <c r="G1574" s="900"/>
      <c r="H1574" s="900"/>
      <c r="I1574" s="900"/>
      <c r="K1574" s="424">
        <v>12.28</v>
      </c>
      <c r="S1574" s="421"/>
      <c r="T1574" s="425"/>
      <c r="AA1574" s="426"/>
      <c r="AT1574" s="422" t="s">
        <v>2439</v>
      </c>
      <c r="AU1574" s="422" t="s">
        <v>2336</v>
      </c>
      <c r="AV1574" s="422" t="s">
        <v>2336</v>
      </c>
      <c r="AW1574" s="422" t="s">
        <v>2371</v>
      </c>
      <c r="AX1574" s="422" t="s">
        <v>2427</v>
      </c>
      <c r="AY1574" s="422" t="s">
        <v>2428</v>
      </c>
    </row>
    <row r="1575" spans="2:51" s="353" customFormat="1" ht="15.75" customHeight="1">
      <c r="B1575" s="432"/>
      <c r="E1575" s="433"/>
      <c r="F1575" s="901" t="s">
        <v>2450</v>
      </c>
      <c r="G1575" s="902"/>
      <c r="H1575" s="902"/>
      <c r="I1575" s="902"/>
      <c r="K1575" s="434">
        <v>163.83</v>
      </c>
      <c r="S1575" s="432"/>
      <c r="T1575" s="435"/>
      <c r="AA1575" s="436"/>
      <c r="AT1575" s="433" t="s">
        <v>2439</v>
      </c>
      <c r="AU1575" s="433" t="s">
        <v>2336</v>
      </c>
      <c r="AV1575" s="433" t="s">
        <v>2434</v>
      </c>
      <c r="AW1575" s="433" t="s">
        <v>2371</v>
      </c>
      <c r="AX1575" s="433" t="s">
        <v>2426</v>
      </c>
      <c r="AY1575" s="433" t="s">
        <v>2428</v>
      </c>
    </row>
    <row r="1576" spans="2:65" s="353" customFormat="1" ht="27" customHeight="1">
      <c r="B1576" s="354"/>
      <c r="C1576" s="409" t="s">
        <v>91</v>
      </c>
      <c r="D1576" s="409" t="s">
        <v>2429</v>
      </c>
      <c r="E1576" s="410" t="s">
        <v>92</v>
      </c>
      <c r="F1576" s="907" t="s">
        <v>93</v>
      </c>
      <c r="G1576" s="908"/>
      <c r="H1576" s="908"/>
      <c r="I1576" s="908"/>
      <c r="J1576" s="412" t="s">
        <v>3779</v>
      </c>
      <c r="K1576" s="413">
        <v>15.03</v>
      </c>
      <c r="L1576" s="909">
        <v>0</v>
      </c>
      <c r="M1576" s="908"/>
      <c r="N1576" s="909">
        <f>ROUND($L$1576*$K$1576,2)</f>
        <v>0</v>
      </c>
      <c r="O1576" s="908"/>
      <c r="P1576" s="908"/>
      <c r="Q1576" s="908"/>
      <c r="R1576" s="411" t="s">
        <v>2433</v>
      </c>
      <c r="S1576" s="354"/>
      <c r="T1576" s="414"/>
      <c r="U1576" s="415" t="s">
        <v>2358</v>
      </c>
      <c r="X1576" s="416">
        <v>0</v>
      </c>
      <c r="Y1576" s="416">
        <f>$X$1576*$K$1576</f>
        <v>0</v>
      </c>
      <c r="Z1576" s="416">
        <v>0</v>
      </c>
      <c r="AA1576" s="417">
        <f>$Z$1576*$K$1576</f>
        <v>0</v>
      </c>
      <c r="AR1576" s="360" t="s">
        <v>2749</v>
      </c>
      <c r="AT1576" s="360" t="s">
        <v>2429</v>
      </c>
      <c r="AU1576" s="360" t="s">
        <v>2336</v>
      </c>
      <c r="AY1576" s="353" t="s">
        <v>2428</v>
      </c>
      <c r="BE1576" s="418">
        <f>IF($U$1576="základní",$N$1576,0)</f>
        <v>0</v>
      </c>
      <c r="BF1576" s="418">
        <f>IF($U$1576="snížená",$N$1576,0)</f>
        <v>0</v>
      </c>
      <c r="BG1576" s="418">
        <f>IF($U$1576="zákl. přenesená",$N$1576,0)</f>
        <v>0</v>
      </c>
      <c r="BH1576" s="418">
        <f>IF($U$1576="sníž. přenesená",$N$1576,0)</f>
        <v>0</v>
      </c>
      <c r="BI1576" s="418">
        <f>IF($U$1576="nulová",$N$1576,0)</f>
        <v>0</v>
      </c>
      <c r="BJ1576" s="360" t="s">
        <v>2426</v>
      </c>
      <c r="BK1576" s="418">
        <f>ROUND($L$1576*$K$1576,2)</f>
        <v>0</v>
      </c>
      <c r="BL1576" s="360" t="s">
        <v>2749</v>
      </c>
      <c r="BM1576" s="360" t="s">
        <v>94</v>
      </c>
    </row>
    <row r="1577" spans="2:47" s="353" customFormat="1" ht="16.5" customHeight="1">
      <c r="B1577" s="354"/>
      <c r="F1577" s="912" t="s">
        <v>95</v>
      </c>
      <c r="G1577" s="873"/>
      <c r="H1577" s="873"/>
      <c r="I1577" s="873"/>
      <c r="J1577" s="873"/>
      <c r="K1577" s="873"/>
      <c r="L1577" s="873"/>
      <c r="M1577" s="873"/>
      <c r="N1577" s="873"/>
      <c r="O1577" s="873"/>
      <c r="P1577" s="873"/>
      <c r="Q1577" s="873"/>
      <c r="R1577" s="873"/>
      <c r="S1577" s="354"/>
      <c r="T1577" s="419"/>
      <c r="AA1577" s="420"/>
      <c r="AT1577" s="353" t="s">
        <v>2437</v>
      </c>
      <c r="AU1577" s="353" t="s">
        <v>2336</v>
      </c>
    </row>
    <row r="1578" spans="2:51" s="353" customFormat="1" ht="15.75" customHeight="1">
      <c r="B1578" s="421"/>
      <c r="E1578" s="422"/>
      <c r="F1578" s="899" t="s">
        <v>56</v>
      </c>
      <c r="G1578" s="900"/>
      <c r="H1578" s="900"/>
      <c r="I1578" s="900"/>
      <c r="K1578" s="424">
        <v>1.19</v>
      </c>
      <c r="S1578" s="421"/>
      <c r="T1578" s="425"/>
      <c r="AA1578" s="426"/>
      <c r="AT1578" s="422" t="s">
        <v>2439</v>
      </c>
      <c r="AU1578" s="422" t="s">
        <v>2336</v>
      </c>
      <c r="AV1578" s="422" t="s">
        <v>2336</v>
      </c>
      <c r="AW1578" s="422" t="s">
        <v>2371</v>
      </c>
      <c r="AX1578" s="422" t="s">
        <v>2427</v>
      </c>
      <c r="AY1578" s="422" t="s">
        <v>2428</v>
      </c>
    </row>
    <row r="1579" spans="2:51" s="353" customFormat="1" ht="15.75" customHeight="1">
      <c r="B1579" s="421"/>
      <c r="E1579" s="422"/>
      <c r="F1579" s="899" t="s">
        <v>62</v>
      </c>
      <c r="G1579" s="900"/>
      <c r="H1579" s="900"/>
      <c r="I1579" s="900"/>
      <c r="K1579" s="424">
        <v>2.03</v>
      </c>
      <c r="S1579" s="421"/>
      <c r="T1579" s="425"/>
      <c r="AA1579" s="426"/>
      <c r="AT1579" s="422" t="s">
        <v>2439</v>
      </c>
      <c r="AU1579" s="422" t="s">
        <v>2336</v>
      </c>
      <c r="AV1579" s="422" t="s">
        <v>2336</v>
      </c>
      <c r="AW1579" s="422" t="s">
        <v>2371</v>
      </c>
      <c r="AX1579" s="422" t="s">
        <v>2427</v>
      </c>
      <c r="AY1579" s="422" t="s">
        <v>2428</v>
      </c>
    </row>
    <row r="1580" spans="2:51" s="353" customFormat="1" ht="15.75" customHeight="1">
      <c r="B1580" s="421"/>
      <c r="E1580" s="422"/>
      <c r="F1580" s="899" t="s">
        <v>65</v>
      </c>
      <c r="G1580" s="900"/>
      <c r="H1580" s="900"/>
      <c r="I1580" s="900"/>
      <c r="K1580" s="424">
        <v>2.28</v>
      </c>
      <c r="S1580" s="421"/>
      <c r="T1580" s="425"/>
      <c r="AA1580" s="426"/>
      <c r="AT1580" s="422" t="s">
        <v>2439</v>
      </c>
      <c r="AU1580" s="422" t="s">
        <v>2336</v>
      </c>
      <c r="AV1580" s="422" t="s">
        <v>2336</v>
      </c>
      <c r="AW1580" s="422" t="s">
        <v>2371</v>
      </c>
      <c r="AX1580" s="422" t="s">
        <v>2427</v>
      </c>
      <c r="AY1580" s="422" t="s">
        <v>2428</v>
      </c>
    </row>
    <row r="1581" spans="2:51" s="353" customFormat="1" ht="15.75" customHeight="1">
      <c r="B1581" s="421"/>
      <c r="E1581" s="422"/>
      <c r="F1581" s="899" t="s">
        <v>71</v>
      </c>
      <c r="G1581" s="900"/>
      <c r="H1581" s="900"/>
      <c r="I1581" s="900"/>
      <c r="K1581" s="424">
        <v>3.24</v>
      </c>
      <c r="S1581" s="421"/>
      <c r="T1581" s="425"/>
      <c r="AA1581" s="426"/>
      <c r="AT1581" s="422" t="s">
        <v>2439</v>
      </c>
      <c r="AU1581" s="422" t="s">
        <v>2336</v>
      </c>
      <c r="AV1581" s="422" t="s">
        <v>2336</v>
      </c>
      <c r="AW1581" s="422" t="s">
        <v>2371</v>
      </c>
      <c r="AX1581" s="422" t="s">
        <v>2427</v>
      </c>
      <c r="AY1581" s="422" t="s">
        <v>2428</v>
      </c>
    </row>
    <row r="1582" spans="2:51" s="353" customFormat="1" ht="15.75" customHeight="1">
      <c r="B1582" s="421"/>
      <c r="E1582" s="422"/>
      <c r="F1582" s="899" t="s">
        <v>73</v>
      </c>
      <c r="G1582" s="900"/>
      <c r="H1582" s="900"/>
      <c r="I1582" s="900"/>
      <c r="K1582" s="424">
        <v>4.72</v>
      </c>
      <c r="S1582" s="421"/>
      <c r="T1582" s="425"/>
      <c r="AA1582" s="426"/>
      <c r="AT1582" s="422" t="s">
        <v>2439</v>
      </c>
      <c r="AU1582" s="422" t="s">
        <v>2336</v>
      </c>
      <c r="AV1582" s="422" t="s">
        <v>2336</v>
      </c>
      <c r="AW1582" s="422" t="s">
        <v>2371</v>
      </c>
      <c r="AX1582" s="422" t="s">
        <v>2427</v>
      </c>
      <c r="AY1582" s="422" t="s">
        <v>2428</v>
      </c>
    </row>
    <row r="1583" spans="2:51" s="353" customFormat="1" ht="15.75" customHeight="1">
      <c r="B1583" s="421"/>
      <c r="E1583" s="422"/>
      <c r="F1583" s="899" t="s">
        <v>76</v>
      </c>
      <c r="G1583" s="900"/>
      <c r="H1583" s="900"/>
      <c r="I1583" s="900"/>
      <c r="K1583" s="424">
        <v>1.57</v>
      </c>
      <c r="S1583" s="421"/>
      <c r="T1583" s="425"/>
      <c r="AA1583" s="426"/>
      <c r="AT1583" s="422" t="s">
        <v>2439</v>
      </c>
      <c r="AU1583" s="422" t="s">
        <v>2336</v>
      </c>
      <c r="AV1583" s="422" t="s">
        <v>2336</v>
      </c>
      <c r="AW1583" s="422" t="s">
        <v>2371</v>
      </c>
      <c r="AX1583" s="422" t="s">
        <v>2427</v>
      </c>
      <c r="AY1583" s="422" t="s">
        <v>2428</v>
      </c>
    </row>
    <row r="1584" spans="2:51" s="353" customFormat="1" ht="15.75" customHeight="1">
      <c r="B1584" s="432"/>
      <c r="E1584" s="433"/>
      <c r="F1584" s="901" t="s">
        <v>2450</v>
      </c>
      <c r="G1584" s="902"/>
      <c r="H1584" s="902"/>
      <c r="I1584" s="902"/>
      <c r="K1584" s="434">
        <v>15.03</v>
      </c>
      <c r="S1584" s="432"/>
      <c r="T1584" s="435"/>
      <c r="AA1584" s="436"/>
      <c r="AT1584" s="433" t="s">
        <v>2439</v>
      </c>
      <c r="AU1584" s="433" t="s">
        <v>2336</v>
      </c>
      <c r="AV1584" s="433" t="s">
        <v>2434</v>
      </c>
      <c r="AW1584" s="433" t="s">
        <v>2371</v>
      </c>
      <c r="AX1584" s="433" t="s">
        <v>2426</v>
      </c>
      <c r="AY1584" s="433" t="s">
        <v>2428</v>
      </c>
    </row>
    <row r="1585" spans="2:65" s="353" customFormat="1" ht="27" customHeight="1">
      <c r="B1585" s="354"/>
      <c r="C1585" s="409" t="s">
        <v>96</v>
      </c>
      <c r="D1585" s="409" t="s">
        <v>2429</v>
      </c>
      <c r="E1585" s="410" t="s">
        <v>97</v>
      </c>
      <c r="F1585" s="907" t="s">
        <v>98</v>
      </c>
      <c r="G1585" s="908"/>
      <c r="H1585" s="908"/>
      <c r="I1585" s="908"/>
      <c r="J1585" s="412" t="s">
        <v>3779</v>
      </c>
      <c r="K1585" s="413">
        <v>875.86</v>
      </c>
      <c r="L1585" s="909">
        <v>0</v>
      </c>
      <c r="M1585" s="908"/>
      <c r="N1585" s="909">
        <f>ROUND($L$1585*$K$1585,2)</f>
        <v>0</v>
      </c>
      <c r="O1585" s="908"/>
      <c r="P1585" s="908"/>
      <c r="Q1585" s="908"/>
      <c r="R1585" s="411" t="s">
        <v>2433</v>
      </c>
      <c r="S1585" s="354"/>
      <c r="T1585" s="414"/>
      <c r="U1585" s="415" t="s">
        <v>2358</v>
      </c>
      <c r="X1585" s="416">
        <v>0</v>
      </c>
      <c r="Y1585" s="416">
        <f>$X$1585*$K$1585</f>
        <v>0</v>
      </c>
      <c r="Z1585" s="416">
        <v>0</v>
      </c>
      <c r="AA1585" s="417">
        <f>$Z$1585*$K$1585</f>
        <v>0</v>
      </c>
      <c r="AR1585" s="360" t="s">
        <v>2749</v>
      </c>
      <c r="AT1585" s="360" t="s">
        <v>2429</v>
      </c>
      <c r="AU1585" s="360" t="s">
        <v>2336</v>
      </c>
      <c r="AY1585" s="353" t="s">
        <v>2428</v>
      </c>
      <c r="BE1585" s="418">
        <f>IF($U$1585="základní",$N$1585,0)</f>
        <v>0</v>
      </c>
      <c r="BF1585" s="418">
        <f>IF($U$1585="snížená",$N$1585,0)</f>
        <v>0</v>
      </c>
      <c r="BG1585" s="418">
        <f>IF($U$1585="zákl. přenesená",$N$1585,0)</f>
        <v>0</v>
      </c>
      <c r="BH1585" s="418">
        <f>IF($U$1585="sníž. přenesená",$N$1585,0)</f>
        <v>0</v>
      </c>
      <c r="BI1585" s="418">
        <f>IF($U$1585="nulová",$N$1585,0)</f>
        <v>0</v>
      </c>
      <c r="BJ1585" s="360" t="s">
        <v>2426</v>
      </c>
      <c r="BK1585" s="418">
        <f>ROUND($L$1585*$K$1585,2)</f>
        <v>0</v>
      </c>
      <c r="BL1585" s="360" t="s">
        <v>2749</v>
      </c>
      <c r="BM1585" s="360" t="s">
        <v>99</v>
      </c>
    </row>
    <row r="1586" spans="2:47" s="353" customFormat="1" ht="16.5" customHeight="1">
      <c r="B1586" s="354"/>
      <c r="F1586" s="912" t="s">
        <v>100</v>
      </c>
      <c r="G1586" s="873"/>
      <c r="H1586" s="873"/>
      <c r="I1586" s="873"/>
      <c r="J1586" s="873"/>
      <c r="K1586" s="873"/>
      <c r="L1586" s="873"/>
      <c r="M1586" s="873"/>
      <c r="N1586" s="873"/>
      <c r="O1586" s="873"/>
      <c r="P1586" s="873"/>
      <c r="Q1586" s="873"/>
      <c r="R1586" s="873"/>
      <c r="S1586" s="354"/>
      <c r="T1586" s="419"/>
      <c r="AA1586" s="420"/>
      <c r="AT1586" s="353" t="s">
        <v>2437</v>
      </c>
      <c r="AU1586" s="353" t="s">
        <v>2336</v>
      </c>
    </row>
    <row r="1587" spans="2:65" s="353" customFormat="1" ht="27.75" customHeight="1">
      <c r="B1587" s="354"/>
      <c r="C1587" s="824" t="s">
        <v>101</v>
      </c>
      <c r="D1587" s="824" t="s">
        <v>2429</v>
      </c>
      <c r="E1587" s="825" t="s">
        <v>3982</v>
      </c>
      <c r="F1587" s="920" t="s">
        <v>3981</v>
      </c>
      <c r="G1587" s="918"/>
      <c r="H1587" s="918"/>
      <c r="I1587" s="918"/>
      <c r="J1587" s="826" t="s">
        <v>3779</v>
      </c>
      <c r="K1587" s="827">
        <v>875.86</v>
      </c>
      <c r="L1587" s="917">
        <v>0</v>
      </c>
      <c r="M1587" s="918"/>
      <c r="N1587" s="917">
        <f>ROUND($L$1587*$K$1587,2)</f>
        <v>0</v>
      </c>
      <c r="O1587" s="918"/>
      <c r="P1587" s="918"/>
      <c r="Q1587" s="918"/>
      <c r="R1587" s="828" t="s">
        <v>2433</v>
      </c>
      <c r="S1587" s="354"/>
      <c r="T1587" s="414"/>
      <c r="U1587" s="415" t="s">
        <v>2358</v>
      </c>
      <c r="X1587" s="416">
        <v>0.0003</v>
      </c>
      <c r="Y1587" s="416">
        <f>$X$1587*$K$1587</f>
        <v>0.262758</v>
      </c>
      <c r="Z1587" s="416">
        <v>0</v>
      </c>
      <c r="AA1587" s="417">
        <f>$Z$1587*$K$1587</f>
        <v>0</v>
      </c>
      <c r="AR1587" s="360" t="s">
        <v>2749</v>
      </c>
      <c r="AT1587" s="360" t="s">
        <v>2429</v>
      </c>
      <c r="AU1587" s="360" t="s">
        <v>2336</v>
      </c>
      <c r="AY1587" s="353" t="s">
        <v>2428</v>
      </c>
      <c r="BE1587" s="418">
        <f>IF($U$1587="základní",$N$1587,0)</f>
        <v>0</v>
      </c>
      <c r="BF1587" s="418">
        <f>IF($U$1587="snížená",$N$1587,0)</f>
        <v>0</v>
      </c>
      <c r="BG1587" s="418">
        <f>IF($U$1587="zákl. přenesená",$N$1587,0)</f>
        <v>0</v>
      </c>
      <c r="BH1587" s="418">
        <f>IF($U$1587="sníž. přenesená",$N$1587,0)</f>
        <v>0</v>
      </c>
      <c r="BI1587" s="418">
        <f>IF($U$1587="nulová",$N$1587,0)</f>
        <v>0</v>
      </c>
      <c r="BJ1587" s="360" t="s">
        <v>2426</v>
      </c>
      <c r="BK1587" s="418">
        <f>ROUND($L$1587*$K$1587,2)</f>
        <v>0</v>
      </c>
      <c r="BL1587" s="360" t="s">
        <v>2749</v>
      </c>
      <c r="BM1587" s="360" t="s">
        <v>102</v>
      </c>
    </row>
    <row r="1588" spans="2:47" s="353" customFormat="1" ht="16.5" customHeight="1">
      <c r="B1588" s="354"/>
      <c r="F1588" s="929" t="s">
        <v>3983</v>
      </c>
      <c r="G1588" s="930"/>
      <c r="H1588" s="930"/>
      <c r="I1588" s="930"/>
      <c r="J1588" s="930"/>
      <c r="K1588" s="930"/>
      <c r="L1588" s="930"/>
      <c r="M1588" s="930"/>
      <c r="N1588" s="930"/>
      <c r="O1588" s="930"/>
      <c r="P1588" s="930"/>
      <c r="Q1588" s="930"/>
      <c r="R1588" s="930"/>
      <c r="S1588" s="354"/>
      <c r="T1588" s="419"/>
      <c r="AA1588" s="420"/>
      <c r="AT1588" s="353" t="s">
        <v>2437</v>
      </c>
      <c r="AU1588" s="353" t="s">
        <v>2336</v>
      </c>
    </row>
    <row r="1589" spans="2:65" s="353" customFormat="1" ht="27" customHeight="1">
      <c r="B1589" s="354"/>
      <c r="C1589" s="409" t="s">
        <v>103</v>
      </c>
      <c r="D1589" s="409" t="s">
        <v>2429</v>
      </c>
      <c r="E1589" s="410" t="s">
        <v>104</v>
      </c>
      <c r="F1589" s="907" t="s">
        <v>105</v>
      </c>
      <c r="G1589" s="908"/>
      <c r="H1589" s="908"/>
      <c r="I1589" s="908"/>
      <c r="J1589" s="412" t="s">
        <v>3779</v>
      </c>
      <c r="K1589" s="413">
        <v>875.76</v>
      </c>
      <c r="L1589" s="909">
        <v>0</v>
      </c>
      <c r="M1589" s="908"/>
      <c r="N1589" s="909">
        <f>ROUND($L$1589*$K$1589,2)</f>
        <v>0</v>
      </c>
      <c r="O1589" s="908"/>
      <c r="P1589" s="908"/>
      <c r="Q1589" s="908"/>
      <c r="R1589" s="411" t="s">
        <v>2433</v>
      </c>
      <c r="S1589" s="354"/>
      <c r="T1589" s="414"/>
      <c r="U1589" s="415" t="s">
        <v>2358</v>
      </c>
      <c r="X1589" s="416">
        <v>0.0077</v>
      </c>
      <c r="Y1589" s="416">
        <f>$X$1589*$K$1589</f>
        <v>6.743352</v>
      </c>
      <c r="Z1589" s="416">
        <v>0</v>
      </c>
      <c r="AA1589" s="417">
        <f>$Z$1589*$K$1589</f>
        <v>0</v>
      </c>
      <c r="AR1589" s="360" t="s">
        <v>2749</v>
      </c>
      <c r="AT1589" s="360" t="s">
        <v>2429</v>
      </c>
      <c r="AU1589" s="360" t="s">
        <v>2336</v>
      </c>
      <c r="AY1589" s="353" t="s">
        <v>2428</v>
      </c>
      <c r="BE1589" s="418">
        <f>IF($U$1589="základní",$N$1589,0)</f>
        <v>0</v>
      </c>
      <c r="BF1589" s="418">
        <f>IF($U$1589="snížená",$N$1589,0)</f>
        <v>0</v>
      </c>
      <c r="BG1589" s="418">
        <f>IF($U$1589="zákl. přenesená",$N$1589,0)</f>
        <v>0</v>
      </c>
      <c r="BH1589" s="418">
        <f>IF($U$1589="sníž. přenesená",$N$1589,0)</f>
        <v>0</v>
      </c>
      <c r="BI1589" s="418">
        <f>IF($U$1589="nulová",$N$1589,0)</f>
        <v>0</v>
      </c>
      <c r="BJ1589" s="360" t="s">
        <v>2426</v>
      </c>
      <c r="BK1589" s="418">
        <f>ROUND($L$1589*$K$1589,2)</f>
        <v>0</v>
      </c>
      <c r="BL1589" s="360" t="s">
        <v>2749</v>
      </c>
      <c r="BM1589" s="360" t="s">
        <v>106</v>
      </c>
    </row>
    <row r="1590" spans="2:47" s="353" customFormat="1" ht="16.5" customHeight="1">
      <c r="B1590" s="354"/>
      <c r="F1590" s="912" t="s">
        <v>107</v>
      </c>
      <c r="G1590" s="873"/>
      <c r="H1590" s="873"/>
      <c r="I1590" s="873"/>
      <c r="J1590" s="873"/>
      <c r="K1590" s="873"/>
      <c r="L1590" s="873"/>
      <c r="M1590" s="873"/>
      <c r="N1590" s="873"/>
      <c r="O1590" s="873"/>
      <c r="P1590" s="873"/>
      <c r="Q1590" s="873"/>
      <c r="R1590" s="873"/>
      <c r="S1590" s="354"/>
      <c r="T1590" s="419"/>
      <c r="AA1590" s="420"/>
      <c r="AT1590" s="353" t="s">
        <v>2437</v>
      </c>
      <c r="AU1590" s="353" t="s">
        <v>2336</v>
      </c>
    </row>
    <row r="1591" spans="2:65" s="353" customFormat="1" ht="39" customHeight="1">
      <c r="B1591" s="354"/>
      <c r="C1591" s="409" t="s">
        <v>108</v>
      </c>
      <c r="D1591" s="409" t="s">
        <v>2429</v>
      </c>
      <c r="E1591" s="410" t="s">
        <v>109</v>
      </c>
      <c r="F1591" s="907" t="s">
        <v>110</v>
      </c>
      <c r="G1591" s="908"/>
      <c r="H1591" s="908"/>
      <c r="I1591" s="908"/>
      <c r="J1591" s="412" t="s">
        <v>3779</v>
      </c>
      <c r="K1591" s="413">
        <v>875.86</v>
      </c>
      <c r="L1591" s="909">
        <v>0</v>
      </c>
      <c r="M1591" s="908"/>
      <c r="N1591" s="909">
        <f>ROUND($L$1591*$K$1591,2)</f>
        <v>0</v>
      </c>
      <c r="O1591" s="908"/>
      <c r="P1591" s="908"/>
      <c r="Q1591" s="908"/>
      <c r="R1591" s="411" t="s">
        <v>2433</v>
      </c>
      <c r="S1591" s="354"/>
      <c r="T1591" s="414"/>
      <c r="U1591" s="415" t="s">
        <v>2358</v>
      </c>
      <c r="X1591" s="416">
        <v>0.00193</v>
      </c>
      <c r="Y1591" s="416">
        <f>$X$1591*$K$1591</f>
        <v>1.6904098</v>
      </c>
      <c r="Z1591" s="416">
        <v>0</v>
      </c>
      <c r="AA1591" s="417">
        <f>$Z$1591*$K$1591</f>
        <v>0</v>
      </c>
      <c r="AR1591" s="360" t="s">
        <v>2749</v>
      </c>
      <c r="AT1591" s="360" t="s">
        <v>2429</v>
      </c>
      <c r="AU1591" s="360" t="s">
        <v>2336</v>
      </c>
      <c r="AY1591" s="353" t="s">
        <v>2428</v>
      </c>
      <c r="BE1591" s="418">
        <f>IF($U$1591="základní",$N$1591,0)</f>
        <v>0</v>
      </c>
      <c r="BF1591" s="418">
        <f>IF($U$1591="snížená",$N$1591,0)</f>
        <v>0</v>
      </c>
      <c r="BG1591" s="418">
        <f>IF($U$1591="zákl. přenesená",$N$1591,0)</f>
        <v>0</v>
      </c>
      <c r="BH1591" s="418">
        <f>IF($U$1591="sníž. přenesená",$N$1591,0)</f>
        <v>0</v>
      </c>
      <c r="BI1591" s="418">
        <f>IF($U$1591="nulová",$N$1591,0)</f>
        <v>0</v>
      </c>
      <c r="BJ1591" s="360" t="s">
        <v>2426</v>
      </c>
      <c r="BK1591" s="418">
        <f>ROUND($L$1591*$K$1591,2)</f>
        <v>0</v>
      </c>
      <c r="BL1591" s="360" t="s">
        <v>2749</v>
      </c>
      <c r="BM1591" s="360" t="s">
        <v>111</v>
      </c>
    </row>
    <row r="1592" spans="2:47" s="353" customFormat="1" ht="16.5" customHeight="1">
      <c r="B1592" s="354"/>
      <c r="F1592" s="912" t="s">
        <v>112</v>
      </c>
      <c r="G1592" s="873"/>
      <c r="H1592" s="873"/>
      <c r="I1592" s="873"/>
      <c r="J1592" s="873"/>
      <c r="K1592" s="873"/>
      <c r="L1592" s="873"/>
      <c r="M1592" s="873"/>
      <c r="N1592" s="873"/>
      <c r="O1592" s="873"/>
      <c r="P1592" s="873"/>
      <c r="Q1592" s="873"/>
      <c r="R1592" s="873"/>
      <c r="S1592" s="354"/>
      <c r="T1592" s="419"/>
      <c r="AA1592" s="420"/>
      <c r="AT1592" s="353" t="s">
        <v>2437</v>
      </c>
      <c r="AU1592" s="353" t="s">
        <v>2336</v>
      </c>
    </row>
    <row r="1593" spans="2:65" s="353" customFormat="1" ht="27" customHeight="1">
      <c r="B1593" s="354"/>
      <c r="C1593" s="409" t="s">
        <v>113</v>
      </c>
      <c r="D1593" s="409" t="s">
        <v>2429</v>
      </c>
      <c r="E1593" s="410" t="s">
        <v>114</v>
      </c>
      <c r="F1593" s="907" t="s">
        <v>115</v>
      </c>
      <c r="G1593" s="908"/>
      <c r="H1593" s="908"/>
      <c r="I1593" s="908"/>
      <c r="J1593" s="412" t="s">
        <v>2722</v>
      </c>
      <c r="K1593" s="413">
        <v>38.102</v>
      </c>
      <c r="L1593" s="909">
        <v>0</v>
      </c>
      <c r="M1593" s="908"/>
      <c r="N1593" s="909">
        <f>ROUND($L$1593*$K$1593,2)</f>
        <v>0</v>
      </c>
      <c r="O1593" s="908"/>
      <c r="P1593" s="908"/>
      <c r="Q1593" s="908"/>
      <c r="R1593" s="411" t="s">
        <v>2433</v>
      </c>
      <c r="S1593" s="354"/>
      <c r="T1593" s="414"/>
      <c r="U1593" s="415" t="s">
        <v>2358</v>
      </c>
      <c r="X1593" s="416">
        <v>0</v>
      </c>
      <c r="Y1593" s="416">
        <f>$X$1593*$K$1593</f>
        <v>0</v>
      </c>
      <c r="Z1593" s="416">
        <v>0</v>
      </c>
      <c r="AA1593" s="417">
        <f>$Z$1593*$K$1593</f>
        <v>0</v>
      </c>
      <c r="AR1593" s="360" t="s">
        <v>2749</v>
      </c>
      <c r="AT1593" s="360" t="s">
        <v>2429</v>
      </c>
      <c r="AU1593" s="360" t="s">
        <v>2336</v>
      </c>
      <c r="AY1593" s="353" t="s">
        <v>2428</v>
      </c>
      <c r="BE1593" s="418">
        <f>IF($U$1593="základní",$N$1593,0)</f>
        <v>0</v>
      </c>
      <c r="BF1593" s="418">
        <f>IF($U$1593="snížená",$N$1593,0)</f>
        <v>0</v>
      </c>
      <c r="BG1593" s="418">
        <f>IF($U$1593="zákl. přenesená",$N$1593,0)</f>
        <v>0</v>
      </c>
      <c r="BH1593" s="418">
        <f>IF($U$1593="sníž. přenesená",$N$1593,0)</f>
        <v>0</v>
      </c>
      <c r="BI1593" s="418">
        <f>IF($U$1593="nulová",$N$1593,0)</f>
        <v>0</v>
      </c>
      <c r="BJ1593" s="360" t="s">
        <v>2426</v>
      </c>
      <c r="BK1593" s="418">
        <f>ROUND($L$1593*$K$1593,2)</f>
        <v>0</v>
      </c>
      <c r="BL1593" s="360" t="s">
        <v>2749</v>
      </c>
      <c r="BM1593" s="360" t="s">
        <v>116</v>
      </c>
    </row>
    <row r="1594" spans="2:47" s="353" customFormat="1" ht="16.5" customHeight="1">
      <c r="B1594" s="354"/>
      <c r="F1594" s="912" t="s">
        <v>117</v>
      </c>
      <c r="G1594" s="873"/>
      <c r="H1594" s="873"/>
      <c r="I1594" s="873"/>
      <c r="J1594" s="873"/>
      <c r="K1594" s="873"/>
      <c r="L1594" s="873"/>
      <c r="M1594" s="873"/>
      <c r="N1594" s="873"/>
      <c r="O1594" s="873"/>
      <c r="P1594" s="873"/>
      <c r="Q1594" s="873"/>
      <c r="R1594" s="873"/>
      <c r="S1594" s="354"/>
      <c r="T1594" s="419"/>
      <c r="AA1594" s="420"/>
      <c r="AT1594" s="353" t="s">
        <v>2437</v>
      </c>
      <c r="AU1594" s="353" t="s">
        <v>2336</v>
      </c>
    </row>
    <row r="1595" spans="2:63" s="401" customFormat="1" ht="30.75" customHeight="1">
      <c r="B1595" s="400"/>
      <c r="D1595" s="408" t="s">
        <v>2404</v>
      </c>
      <c r="N1595" s="911">
        <f>$BK$1595</f>
        <v>0</v>
      </c>
      <c r="O1595" s="904"/>
      <c r="P1595" s="904"/>
      <c r="Q1595" s="904"/>
      <c r="S1595" s="400"/>
      <c r="T1595" s="404"/>
      <c r="W1595" s="405">
        <f>SUM($W$1596:$W$1818)</f>
        <v>0</v>
      </c>
      <c r="Y1595" s="405">
        <f>SUM($Y$1596:$Y$1818)</f>
        <v>16.831139476</v>
      </c>
      <c r="AA1595" s="406">
        <f>SUM($AA$1596:$AA$1818)</f>
        <v>7.4966919999999995</v>
      </c>
      <c r="AR1595" s="403" t="s">
        <v>2336</v>
      </c>
      <c r="AT1595" s="403" t="s">
        <v>2425</v>
      </c>
      <c r="AU1595" s="403" t="s">
        <v>2426</v>
      </c>
      <c r="AY1595" s="403" t="s">
        <v>2428</v>
      </c>
      <c r="BK1595" s="407">
        <f>SUM($BK$1596:$BK$1818)</f>
        <v>0</v>
      </c>
    </row>
    <row r="1596" spans="2:65" s="353" customFormat="1" ht="27" customHeight="1">
      <c r="B1596" s="354"/>
      <c r="C1596" s="409" t="s">
        <v>118</v>
      </c>
      <c r="D1596" s="409" t="s">
        <v>2429</v>
      </c>
      <c r="E1596" s="410" t="s">
        <v>119</v>
      </c>
      <c r="F1596" s="907" t="s">
        <v>120</v>
      </c>
      <c r="G1596" s="908"/>
      <c r="H1596" s="908"/>
      <c r="I1596" s="908"/>
      <c r="J1596" s="412" t="s">
        <v>3779</v>
      </c>
      <c r="K1596" s="413">
        <v>2017.8</v>
      </c>
      <c r="L1596" s="909">
        <v>0</v>
      </c>
      <c r="M1596" s="908"/>
      <c r="N1596" s="909">
        <f>ROUND($L$1596*$K$1596,2)</f>
        <v>0</v>
      </c>
      <c r="O1596" s="908"/>
      <c r="P1596" s="908"/>
      <c r="Q1596" s="908"/>
      <c r="R1596" s="411" t="s">
        <v>2433</v>
      </c>
      <c r="S1596" s="354"/>
      <c r="T1596" s="414"/>
      <c r="U1596" s="415" t="s">
        <v>2358</v>
      </c>
      <c r="X1596" s="416">
        <v>0</v>
      </c>
      <c r="Y1596" s="416">
        <f>$X$1596*$K$1596</f>
        <v>0</v>
      </c>
      <c r="Z1596" s="416">
        <v>0.003</v>
      </c>
      <c r="AA1596" s="417">
        <f>$Z$1596*$K$1596</f>
        <v>6.0534</v>
      </c>
      <c r="AR1596" s="360" t="s">
        <v>2749</v>
      </c>
      <c r="AT1596" s="360" t="s">
        <v>2429</v>
      </c>
      <c r="AU1596" s="360" t="s">
        <v>2336</v>
      </c>
      <c r="AY1596" s="353" t="s">
        <v>2428</v>
      </c>
      <c r="BE1596" s="418">
        <f>IF($U$1596="základní",$N$1596,0)</f>
        <v>0</v>
      </c>
      <c r="BF1596" s="418">
        <f>IF($U$1596="snížená",$N$1596,0)</f>
        <v>0</v>
      </c>
      <c r="BG1596" s="418">
        <f>IF($U$1596="zákl. přenesená",$N$1596,0)</f>
        <v>0</v>
      </c>
      <c r="BH1596" s="418">
        <f>IF($U$1596="sníž. přenesená",$N$1596,0)</f>
        <v>0</v>
      </c>
      <c r="BI1596" s="418">
        <f>IF($U$1596="nulová",$N$1596,0)</f>
        <v>0</v>
      </c>
      <c r="BJ1596" s="360" t="s">
        <v>2426</v>
      </c>
      <c r="BK1596" s="418">
        <f>ROUND($L$1596*$K$1596,2)</f>
        <v>0</v>
      </c>
      <c r="BL1596" s="360" t="s">
        <v>2749</v>
      </c>
      <c r="BM1596" s="360" t="s">
        <v>121</v>
      </c>
    </row>
    <row r="1597" spans="2:47" s="353" customFormat="1" ht="16.5" customHeight="1">
      <c r="B1597" s="354"/>
      <c r="F1597" s="912" t="s">
        <v>122</v>
      </c>
      <c r="G1597" s="873"/>
      <c r="H1597" s="873"/>
      <c r="I1597" s="873"/>
      <c r="J1597" s="873"/>
      <c r="K1597" s="873"/>
      <c r="L1597" s="873"/>
      <c r="M1597" s="873"/>
      <c r="N1597" s="873"/>
      <c r="O1597" s="873"/>
      <c r="P1597" s="873"/>
      <c r="Q1597" s="873"/>
      <c r="R1597" s="873"/>
      <c r="S1597" s="354"/>
      <c r="T1597" s="419"/>
      <c r="AA1597" s="420"/>
      <c r="AT1597" s="353" t="s">
        <v>2437</v>
      </c>
      <c r="AU1597" s="353" t="s">
        <v>2336</v>
      </c>
    </row>
    <row r="1598" spans="2:51" s="353" customFormat="1" ht="15.75" customHeight="1">
      <c r="B1598" s="427"/>
      <c r="E1598" s="428"/>
      <c r="F1598" s="905" t="s">
        <v>123</v>
      </c>
      <c r="G1598" s="906"/>
      <c r="H1598" s="906"/>
      <c r="I1598" s="906"/>
      <c r="K1598" s="428"/>
      <c r="S1598" s="427"/>
      <c r="T1598" s="430"/>
      <c r="AA1598" s="431"/>
      <c r="AT1598" s="428" t="s">
        <v>2439</v>
      </c>
      <c r="AU1598" s="428" t="s">
        <v>2336</v>
      </c>
      <c r="AV1598" s="428" t="s">
        <v>2426</v>
      </c>
      <c r="AW1598" s="428" t="s">
        <v>2371</v>
      </c>
      <c r="AX1598" s="428" t="s">
        <v>2427</v>
      </c>
      <c r="AY1598" s="428" t="s">
        <v>2428</v>
      </c>
    </row>
    <row r="1599" spans="2:51" s="353" customFormat="1" ht="15.75" customHeight="1">
      <c r="B1599" s="427"/>
      <c r="E1599" s="428"/>
      <c r="F1599" s="905" t="s">
        <v>124</v>
      </c>
      <c r="G1599" s="906"/>
      <c r="H1599" s="906"/>
      <c r="I1599" s="906"/>
      <c r="K1599" s="428"/>
      <c r="S1599" s="427"/>
      <c r="T1599" s="430"/>
      <c r="AA1599" s="431"/>
      <c r="AT1599" s="428" t="s">
        <v>2439</v>
      </c>
      <c r="AU1599" s="428" t="s">
        <v>2336</v>
      </c>
      <c r="AV1599" s="428" t="s">
        <v>2426</v>
      </c>
      <c r="AW1599" s="428" t="s">
        <v>2371</v>
      </c>
      <c r="AX1599" s="428" t="s">
        <v>2427</v>
      </c>
      <c r="AY1599" s="428" t="s">
        <v>2428</v>
      </c>
    </row>
    <row r="1600" spans="2:51" s="353" customFormat="1" ht="15.75" customHeight="1">
      <c r="B1600" s="421"/>
      <c r="E1600" s="422"/>
      <c r="F1600" s="899" t="s">
        <v>125</v>
      </c>
      <c r="G1600" s="900"/>
      <c r="H1600" s="900"/>
      <c r="I1600" s="900"/>
      <c r="K1600" s="424">
        <v>119.79</v>
      </c>
      <c r="S1600" s="421"/>
      <c r="T1600" s="425"/>
      <c r="AA1600" s="426"/>
      <c r="AT1600" s="422" t="s">
        <v>2439</v>
      </c>
      <c r="AU1600" s="422" t="s">
        <v>2336</v>
      </c>
      <c r="AV1600" s="422" t="s">
        <v>2336</v>
      </c>
      <c r="AW1600" s="422" t="s">
        <v>2371</v>
      </c>
      <c r="AX1600" s="422" t="s">
        <v>2427</v>
      </c>
      <c r="AY1600" s="422" t="s">
        <v>2428</v>
      </c>
    </row>
    <row r="1601" spans="2:51" s="353" customFormat="1" ht="15.75" customHeight="1">
      <c r="B1601" s="427"/>
      <c r="E1601" s="428"/>
      <c r="F1601" s="905" t="s">
        <v>1401</v>
      </c>
      <c r="G1601" s="906"/>
      <c r="H1601" s="906"/>
      <c r="I1601" s="906"/>
      <c r="K1601" s="428"/>
      <c r="S1601" s="427"/>
      <c r="T1601" s="430"/>
      <c r="AA1601" s="431"/>
      <c r="AT1601" s="428" t="s">
        <v>2439</v>
      </c>
      <c r="AU1601" s="428" t="s">
        <v>2336</v>
      </c>
      <c r="AV1601" s="428" t="s">
        <v>2426</v>
      </c>
      <c r="AW1601" s="428" t="s">
        <v>2371</v>
      </c>
      <c r="AX1601" s="428" t="s">
        <v>2427</v>
      </c>
      <c r="AY1601" s="428" t="s">
        <v>2428</v>
      </c>
    </row>
    <row r="1602" spans="2:51" s="353" customFormat="1" ht="15.75" customHeight="1">
      <c r="B1602" s="421"/>
      <c r="E1602" s="422"/>
      <c r="F1602" s="899" t="s">
        <v>126</v>
      </c>
      <c r="G1602" s="900"/>
      <c r="H1602" s="900"/>
      <c r="I1602" s="900"/>
      <c r="K1602" s="424">
        <v>132.63</v>
      </c>
      <c r="S1602" s="421"/>
      <c r="T1602" s="425"/>
      <c r="AA1602" s="426"/>
      <c r="AT1602" s="422" t="s">
        <v>2439</v>
      </c>
      <c r="AU1602" s="422" t="s">
        <v>2336</v>
      </c>
      <c r="AV1602" s="422" t="s">
        <v>2336</v>
      </c>
      <c r="AW1602" s="422" t="s">
        <v>2371</v>
      </c>
      <c r="AX1602" s="422" t="s">
        <v>2427</v>
      </c>
      <c r="AY1602" s="422" t="s">
        <v>2428</v>
      </c>
    </row>
    <row r="1603" spans="2:51" s="353" customFormat="1" ht="15.75" customHeight="1">
      <c r="B1603" s="427"/>
      <c r="E1603" s="428"/>
      <c r="F1603" s="905" t="s">
        <v>1403</v>
      </c>
      <c r="G1603" s="906"/>
      <c r="H1603" s="906"/>
      <c r="I1603" s="906"/>
      <c r="K1603" s="428"/>
      <c r="S1603" s="427"/>
      <c r="T1603" s="430"/>
      <c r="AA1603" s="431"/>
      <c r="AT1603" s="428" t="s">
        <v>2439</v>
      </c>
      <c r="AU1603" s="428" t="s">
        <v>2336</v>
      </c>
      <c r="AV1603" s="428" t="s">
        <v>2426</v>
      </c>
      <c r="AW1603" s="428" t="s">
        <v>2371</v>
      </c>
      <c r="AX1603" s="428" t="s">
        <v>2427</v>
      </c>
      <c r="AY1603" s="428" t="s">
        <v>2428</v>
      </c>
    </row>
    <row r="1604" spans="2:51" s="353" customFormat="1" ht="27" customHeight="1">
      <c r="B1604" s="421"/>
      <c r="E1604" s="422"/>
      <c r="F1604" s="899" t="s">
        <v>127</v>
      </c>
      <c r="G1604" s="900"/>
      <c r="H1604" s="900"/>
      <c r="I1604" s="900"/>
      <c r="K1604" s="424">
        <v>313.32</v>
      </c>
      <c r="S1604" s="421"/>
      <c r="T1604" s="425"/>
      <c r="AA1604" s="426"/>
      <c r="AT1604" s="422" t="s">
        <v>2439</v>
      </c>
      <c r="AU1604" s="422" t="s">
        <v>2336</v>
      </c>
      <c r="AV1604" s="422" t="s">
        <v>2336</v>
      </c>
      <c r="AW1604" s="422" t="s">
        <v>2371</v>
      </c>
      <c r="AX1604" s="422" t="s">
        <v>2427</v>
      </c>
      <c r="AY1604" s="422" t="s">
        <v>2428</v>
      </c>
    </row>
    <row r="1605" spans="2:51" s="353" customFormat="1" ht="15.75" customHeight="1">
      <c r="B1605" s="427"/>
      <c r="E1605" s="428"/>
      <c r="F1605" s="905" t="s">
        <v>1405</v>
      </c>
      <c r="G1605" s="906"/>
      <c r="H1605" s="906"/>
      <c r="I1605" s="906"/>
      <c r="K1605" s="428"/>
      <c r="S1605" s="427"/>
      <c r="T1605" s="430"/>
      <c r="AA1605" s="431"/>
      <c r="AT1605" s="428" t="s">
        <v>2439</v>
      </c>
      <c r="AU1605" s="428" t="s">
        <v>2336</v>
      </c>
      <c r="AV1605" s="428" t="s">
        <v>2426</v>
      </c>
      <c r="AW1605" s="428" t="s">
        <v>2371</v>
      </c>
      <c r="AX1605" s="428" t="s">
        <v>2427</v>
      </c>
      <c r="AY1605" s="428" t="s">
        <v>2428</v>
      </c>
    </row>
    <row r="1606" spans="2:51" s="353" customFormat="1" ht="39" customHeight="1">
      <c r="B1606" s="421"/>
      <c r="E1606" s="422"/>
      <c r="F1606" s="899" t="s">
        <v>128</v>
      </c>
      <c r="G1606" s="900"/>
      <c r="H1606" s="900"/>
      <c r="I1606" s="900"/>
      <c r="K1606" s="424">
        <v>533.4</v>
      </c>
      <c r="S1606" s="421"/>
      <c r="T1606" s="425"/>
      <c r="AA1606" s="426"/>
      <c r="AT1606" s="422" t="s">
        <v>2439</v>
      </c>
      <c r="AU1606" s="422" t="s">
        <v>2336</v>
      </c>
      <c r="AV1606" s="422" t="s">
        <v>2336</v>
      </c>
      <c r="AW1606" s="422" t="s">
        <v>2371</v>
      </c>
      <c r="AX1606" s="422" t="s">
        <v>2427</v>
      </c>
      <c r="AY1606" s="422" t="s">
        <v>2428</v>
      </c>
    </row>
    <row r="1607" spans="2:51" s="353" customFormat="1" ht="15.75" customHeight="1">
      <c r="B1607" s="427"/>
      <c r="E1607" s="428"/>
      <c r="F1607" s="905" t="s">
        <v>1407</v>
      </c>
      <c r="G1607" s="906"/>
      <c r="H1607" s="906"/>
      <c r="I1607" s="906"/>
      <c r="K1607" s="428"/>
      <c r="S1607" s="427"/>
      <c r="T1607" s="430"/>
      <c r="AA1607" s="431"/>
      <c r="AT1607" s="428" t="s">
        <v>2439</v>
      </c>
      <c r="AU1607" s="428" t="s">
        <v>2336</v>
      </c>
      <c r="AV1607" s="428" t="s">
        <v>2426</v>
      </c>
      <c r="AW1607" s="428" t="s">
        <v>2371</v>
      </c>
      <c r="AX1607" s="428" t="s">
        <v>2427</v>
      </c>
      <c r="AY1607" s="428" t="s">
        <v>2428</v>
      </c>
    </row>
    <row r="1608" spans="2:51" s="353" customFormat="1" ht="39" customHeight="1">
      <c r="B1608" s="421"/>
      <c r="E1608" s="422"/>
      <c r="F1608" s="899" t="s">
        <v>129</v>
      </c>
      <c r="G1608" s="900"/>
      <c r="H1608" s="900"/>
      <c r="I1608" s="900"/>
      <c r="K1608" s="424">
        <v>398.87</v>
      </c>
      <c r="S1608" s="421"/>
      <c r="T1608" s="425"/>
      <c r="AA1608" s="426"/>
      <c r="AT1608" s="422" t="s">
        <v>2439</v>
      </c>
      <c r="AU1608" s="422" t="s">
        <v>2336</v>
      </c>
      <c r="AV1608" s="422" t="s">
        <v>2336</v>
      </c>
      <c r="AW1608" s="422" t="s">
        <v>2371</v>
      </c>
      <c r="AX1608" s="422" t="s">
        <v>2427</v>
      </c>
      <c r="AY1608" s="422" t="s">
        <v>2428</v>
      </c>
    </row>
    <row r="1609" spans="2:51" s="353" customFormat="1" ht="15.75" customHeight="1">
      <c r="B1609" s="427"/>
      <c r="E1609" s="428"/>
      <c r="F1609" s="905" t="s">
        <v>1</v>
      </c>
      <c r="G1609" s="906"/>
      <c r="H1609" s="906"/>
      <c r="I1609" s="906"/>
      <c r="K1609" s="428"/>
      <c r="S1609" s="427"/>
      <c r="T1609" s="430"/>
      <c r="AA1609" s="431"/>
      <c r="AT1609" s="428" t="s">
        <v>2439</v>
      </c>
      <c r="AU1609" s="428" t="s">
        <v>2336</v>
      </c>
      <c r="AV1609" s="428" t="s">
        <v>2426</v>
      </c>
      <c r="AW1609" s="428" t="s">
        <v>2371</v>
      </c>
      <c r="AX1609" s="428" t="s">
        <v>2427</v>
      </c>
      <c r="AY1609" s="428" t="s">
        <v>2428</v>
      </c>
    </row>
    <row r="1610" spans="2:51" s="353" customFormat="1" ht="51" customHeight="1">
      <c r="B1610" s="421"/>
      <c r="E1610" s="422"/>
      <c r="F1610" s="899" t="s">
        <v>130</v>
      </c>
      <c r="G1610" s="900"/>
      <c r="H1610" s="900"/>
      <c r="I1610" s="900"/>
      <c r="K1610" s="424">
        <v>519.79</v>
      </c>
      <c r="S1610" s="421"/>
      <c r="T1610" s="425"/>
      <c r="AA1610" s="426"/>
      <c r="AT1610" s="422" t="s">
        <v>2439</v>
      </c>
      <c r="AU1610" s="422" t="s">
        <v>2336</v>
      </c>
      <c r="AV1610" s="422" t="s">
        <v>2336</v>
      </c>
      <c r="AW1610" s="422" t="s">
        <v>2371</v>
      </c>
      <c r="AX1610" s="422" t="s">
        <v>2427</v>
      </c>
      <c r="AY1610" s="422" t="s">
        <v>2428</v>
      </c>
    </row>
    <row r="1611" spans="2:51" s="353" customFormat="1" ht="15.75" customHeight="1">
      <c r="B1611" s="432"/>
      <c r="E1611" s="433"/>
      <c r="F1611" s="901" t="s">
        <v>2450</v>
      </c>
      <c r="G1611" s="902"/>
      <c r="H1611" s="902"/>
      <c r="I1611" s="902"/>
      <c r="K1611" s="434">
        <v>2017.8</v>
      </c>
      <c r="S1611" s="432"/>
      <c r="T1611" s="435"/>
      <c r="AA1611" s="436"/>
      <c r="AT1611" s="433" t="s">
        <v>2439</v>
      </c>
      <c r="AU1611" s="433" t="s">
        <v>2336</v>
      </c>
      <c r="AV1611" s="433" t="s">
        <v>2434</v>
      </c>
      <c r="AW1611" s="433" t="s">
        <v>2371</v>
      </c>
      <c r="AX1611" s="433" t="s">
        <v>2426</v>
      </c>
      <c r="AY1611" s="433" t="s">
        <v>2428</v>
      </c>
    </row>
    <row r="1612" spans="2:65" s="353" customFormat="1" ht="27" customHeight="1">
      <c r="B1612" s="354"/>
      <c r="C1612" s="409" t="s">
        <v>131</v>
      </c>
      <c r="D1612" s="409" t="s">
        <v>2429</v>
      </c>
      <c r="E1612" s="410" t="s">
        <v>132</v>
      </c>
      <c r="F1612" s="907" t="s">
        <v>133</v>
      </c>
      <c r="G1612" s="908"/>
      <c r="H1612" s="908"/>
      <c r="I1612" s="908"/>
      <c r="J1612" s="412" t="s">
        <v>1974</v>
      </c>
      <c r="K1612" s="413">
        <v>2280</v>
      </c>
      <c r="L1612" s="909">
        <v>0</v>
      </c>
      <c r="M1612" s="908"/>
      <c r="N1612" s="909">
        <f>ROUND($L$1612*$K$1612,2)</f>
        <v>0</v>
      </c>
      <c r="O1612" s="908"/>
      <c r="P1612" s="908"/>
      <c r="Q1612" s="908"/>
      <c r="R1612" s="411" t="s">
        <v>2433</v>
      </c>
      <c r="S1612" s="354"/>
      <c r="T1612" s="414"/>
      <c r="U1612" s="415" t="s">
        <v>2358</v>
      </c>
      <c r="X1612" s="416">
        <v>0</v>
      </c>
      <c r="Y1612" s="416">
        <f>$X$1612*$K$1612</f>
        <v>0</v>
      </c>
      <c r="Z1612" s="416">
        <v>0</v>
      </c>
      <c r="AA1612" s="417">
        <f>$Z$1612*$K$1612</f>
        <v>0</v>
      </c>
      <c r="AR1612" s="360" t="s">
        <v>2749</v>
      </c>
      <c r="AT1612" s="360" t="s">
        <v>2429</v>
      </c>
      <c r="AU1612" s="360" t="s">
        <v>2336</v>
      </c>
      <c r="AY1612" s="353" t="s">
        <v>2428</v>
      </c>
      <c r="BE1612" s="418">
        <f>IF($U$1612="základní",$N$1612,0)</f>
        <v>0</v>
      </c>
      <c r="BF1612" s="418">
        <f>IF($U$1612="snížená",$N$1612,0)</f>
        <v>0</v>
      </c>
      <c r="BG1612" s="418">
        <f>IF($U$1612="zákl. přenesená",$N$1612,0)</f>
        <v>0</v>
      </c>
      <c r="BH1612" s="418">
        <f>IF($U$1612="sníž. přenesená",$N$1612,0)</f>
        <v>0</v>
      </c>
      <c r="BI1612" s="418">
        <f>IF($U$1612="nulová",$N$1612,0)</f>
        <v>0</v>
      </c>
      <c r="BJ1612" s="360" t="s">
        <v>2426</v>
      </c>
      <c r="BK1612" s="418">
        <f>ROUND($L$1612*$K$1612,2)</f>
        <v>0</v>
      </c>
      <c r="BL1612" s="360" t="s">
        <v>2749</v>
      </c>
      <c r="BM1612" s="360" t="s">
        <v>134</v>
      </c>
    </row>
    <row r="1613" spans="2:47" s="353" customFormat="1" ht="16.5" customHeight="1">
      <c r="B1613" s="354"/>
      <c r="F1613" s="912" t="s">
        <v>135</v>
      </c>
      <c r="G1613" s="873"/>
      <c r="H1613" s="873"/>
      <c r="I1613" s="873"/>
      <c r="J1613" s="873"/>
      <c r="K1613" s="873"/>
      <c r="L1613" s="873"/>
      <c r="M1613" s="873"/>
      <c r="N1613" s="873"/>
      <c r="O1613" s="873"/>
      <c r="P1613" s="873"/>
      <c r="Q1613" s="873"/>
      <c r="R1613" s="873"/>
      <c r="S1613" s="354"/>
      <c r="T1613" s="419"/>
      <c r="AA1613" s="420"/>
      <c r="AT1613" s="353" t="s">
        <v>2437</v>
      </c>
      <c r="AU1613" s="353" t="s">
        <v>2336</v>
      </c>
    </row>
    <row r="1614" spans="2:65" s="353" customFormat="1" ht="15.75" customHeight="1">
      <c r="B1614" s="354"/>
      <c r="C1614" s="409" t="s">
        <v>136</v>
      </c>
      <c r="D1614" s="409" t="s">
        <v>2429</v>
      </c>
      <c r="E1614" s="410" t="s">
        <v>137</v>
      </c>
      <c r="F1614" s="907" t="s">
        <v>138</v>
      </c>
      <c r="G1614" s="908"/>
      <c r="H1614" s="908"/>
      <c r="I1614" s="908"/>
      <c r="J1614" s="412" t="s">
        <v>3779</v>
      </c>
      <c r="K1614" s="413">
        <v>1771.57</v>
      </c>
      <c r="L1614" s="909">
        <v>0</v>
      </c>
      <c r="M1614" s="908"/>
      <c r="N1614" s="909">
        <f>ROUND($L$1614*$K$1614,2)</f>
        <v>0</v>
      </c>
      <c r="O1614" s="908"/>
      <c r="P1614" s="908"/>
      <c r="Q1614" s="908"/>
      <c r="R1614" s="411" t="s">
        <v>2433</v>
      </c>
      <c r="S1614" s="354"/>
      <c r="T1614" s="414"/>
      <c r="U1614" s="415" t="s">
        <v>2358</v>
      </c>
      <c r="X1614" s="416">
        <v>0</v>
      </c>
      <c r="Y1614" s="416">
        <f>$X$1614*$K$1614</f>
        <v>0</v>
      </c>
      <c r="Z1614" s="416">
        <v>0</v>
      </c>
      <c r="AA1614" s="417">
        <f>$Z$1614*$K$1614</f>
        <v>0</v>
      </c>
      <c r="AR1614" s="360" t="s">
        <v>2749</v>
      </c>
      <c r="AT1614" s="360" t="s">
        <v>2429</v>
      </c>
      <c r="AU1614" s="360" t="s">
        <v>2336</v>
      </c>
      <c r="AY1614" s="353" t="s">
        <v>2428</v>
      </c>
      <c r="BE1614" s="418">
        <f>IF($U$1614="základní",$N$1614,0)</f>
        <v>0</v>
      </c>
      <c r="BF1614" s="418">
        <f>IF($U$1614="snížená",$N$1614,0)</f>
        <v>0</v>
      </c>
      <c r="BG1614" s="418">
        <f>IF($U$1614="zákl. přenesená",$N$1614,0)</f>
        <v>0</v>
      </c>
      <c r="BH1614" s="418">
        <f>IF($U$1614="sníž. přenesená",$N$1614,0)</f>
        <v>0</v>
      </c>
      <c r="BI1614" s="418">
        <f>IF($U$1614="nulová",$N$1614,0)</f>
        <v>0</v>
      </c>
      <c r="BJ1614" s="360" t="s">
        <v>2426</v>
      </c>
      <c r="BK1614" s="418">
        <f>ROUND($L$1614*$K$1614,2)</f>
        <v>0</v>
      </c>
      <c r="BL1614" s="360" t="s">
        <v>2749</v>
      </c>
      <c r="BM1614" s="360" t="s">
        <v>139</v>
      </c>
    </row>
    <row r="1615" spans="2:47" s="353" customFormat="1" ht="16.5" customHeight="1">
      <c r="B1615" s="354"/>
      <c r="F1615" s="912" t="s">
        <v>140</v>
      </c>
      <c r="G1615" s="873"/>
      <c r="H1615" s="873"/>
      <c r="I1615" s="873"/>
      <c r="J1615" s="873"/>
      <c r="K1615" s="873"/>
      <c r="L1615" s="873"/>
      <c r="M1615" s="873"/>
      <c r="N1615" s="873"/>
      <c r="O1615" s="873"/>
      <c r="P1615" s="873"/>
      <c r="Q1615" s="873"/>
      <c r="R1615" s="873"/>
      <c r="S1615" s="354"/>
      <c r="T1615" s="419"/>
      <c r="AA1615" s="420"/>
      <c r="AT1615" s="353" t="s">
        <v>2437</v>
      </c>
      <c r="AU1615" s="353" t="s">
        <v>2336</v>
      </c>
    </row>
    <row r="1616" spans="2:65" s="353" customFormat="1" ht="27" customHeight="1">
      <c r="B1616" s="354"/>
      <c r="C1616" s="409" t="s">
        <v>141</v>
      </c>
      <c r="D1616" s="409" t="s">
        <v>2429</v>
      </c>
      <c r="E1616" s="410" t="s">
        <v>142</v>
      </c>
      <c r="F1616" s="907" t="s">
        <v>143</v>
      </c>
      <c r="G1616" s="908"/>
      <c r="H1616" s="908"/>
      <c r="I1616" s="908"/>
      <c r="J1616" s="412" t="s">
        <v>1974</v>
      </c>
      <c r="K1616" s="827">
        <f>K1674</f>
        <v>1157.332</v>
      </c>
      <c r="L1616" s="909">
        <v>0</v>
      </c>
      <c r="M1616" s="908"/>
      <c r="N1616" s="909">
        <f>ROUND($L$1616*$K$1616,2)</f>
        <v>0</v>
      </c>
      <c r="O1616" s="908"/>
      <c r="P1616" s="908"/>
      <c r="Q1616" s="908"/>
      <c r="R1616" s="411" t="s">
        <v>2433</v>
      </c>
      <c r="S1616" s="354"/>
      <c r="T1616" s="414"/>
      <c r="U1616" s="415" t="s">
        <v>2358</v>
      </c>
      <c r="X1616" s="416">
        <v>2E-05</v>
      </c>
      <c r="Y1616" s="416">
        <f>$X$1616*$K$1616</f>
        <v>0.023146640000000003</v>
      </c>
      <c r="Z1616" s="416">
        <v>0</v>
      </c>
      <c r="AA1616" s="417">
        <f>$Z$1616*$K$1616</f>
        <v>0</v>
      </c>
      <c r="AR1616" s="360" t="s">
        <v>2749</v>
      </c>
      <c r="AT1616" s="360" t="s">
        <v>2429</v>
      </c>
      <c r="AU1616" s="360" t="s">
        <v>2336</v>
      </c>
      <c r="AY1616" s="353" t="s">
        <v>2428</v>
      </c>
      <c r="BE1616" s="418">
        <f>IF($U$1616="základní",$N$1616,0)</f>
        <v>0</v>
      </c>
      <c r="BF1616" s="418">
        <f>IF($U$1616="snížená",$N$1616,0)</f>
        <v>0</v>
      </c>
      <c r="BG1616" s="418">
        <f>IF($U$1616="zákl. přenesená",$N$1616,0)</f>
        <v>0</v>
      </c>
      <c r="BH1616" s="418">
        <f>IF($U$1616="sníž. přenesená",$N$1616,0)</f>
        <v>0</v>
      </c>
      <c r="BI1616" s="418">
        <f>IF($U$1616="nulová",$N$1616,0)</f>
        <v>0</v>
      </c>
      <c r="BJ1616" s="360" t="s">
        <v>2426</v>
      </c>
      <c r="BK1616" s="418">
        <f>ROUND($L$1616*$K$1616,2)</f>
        <v>0</v>
      </c>
      <c r="BL1616" s="360" t="s">
        <v>2749</v>
      </c>
      <c r="BM1616" s="360" t="s">
        <v>144</v>
      </c>
    </row>
    <row r="1617" spans="2:47" s="353" customFormat="1" ht="16.5" customHeight="1">
      <c r="B1617" s="354"/>
      <c r="F1617" s="912" t="s">
        <v>145</v>
      </c>
      <c r="G1617" s="873"/>
      <c r="H1617" s="873"/>
      <c r="I1617" s="873"/>
      <c r="J1617" s="873"/>
      <c r="K1617" s="873"/>
      <c r="L1617" s="873"/>
      <c r="M1617" s="873"/>
      <c r="N1617" s="873"/>
      <c r="O1617" s="873"/>
      <c r="P1617" s="873"/>
      <c r="Q1617" s="873"/>
      <c r="R1617" s="873"/>
      <c r="S1617" s="354"/>
      <c r="T1617" s="419"/>
      <c r="AA1617" s="420"/>
      <c r="AT1617" s="353" t="s">
        <v>2437</v>
      </c>
      <c r="AU1617" s="353" t="s">
        <v>2336</v>
      </c>
    </row>
    <row r="1618" spans="2:51" s="353" customFormat="1" ht="15.75" customHeight="1">
      <c r="B1618" s="421"/>
      <c r="E1618" s="422"/>
      <c r="F1618" s="899" t="s">
        <v>146</v>
      </c>
      <c r="G1618" s="900"/>
      <c r="H1618" s="900"/>
      <c r="I1618" s="900"/>
      <c r="K1618" s="424">
        <v>19.5</v>
      </c>
      <c r="S1618" s="421"/>
      <c r="T1618" s="425"/>
      <c r="AA1618" s="426"/>
      <c r="AT1618" s="422" t="s">
        <v>2439</v>
      </c>
      <c r="AU1618" s="422" t="s">
        <v>2336</v>
      </c>
      <c r="AV1618" s="422" t="s">
        <v>2336</v>
      </c>
      <c r="AW1618" s="422" t="s">
        <v>2371</v>
      </c>
      <c r="AX1618" s="422" t="s">
        <v>2427</v>
      </c>
      <c r="AY1618" s="422" t="s">
        <v>2428</v>
      </c>
    </row>
    <row r="1619" spans="2:51" s="353" customFormat="1" ht="15.75" customHeight="1">
      <c r="B1619" s="421"/>
      <c r="E1619" s="422"/>
      <c r="F1619" s="899" t="s">
        <v>147</v>
      </c>
      <c r="G1619" s="900"/>
      <c r="H1619" s="900"/>
      <c r="I1619" s="900"/>
      <c r="K1619" s="424">
        <v>18.2</v>
      </c>
      <c r="S1619" s="421"/>
      <c r="T1619" s="425"/>
      <c r="AA1619" s="426"/>
      <c r="AT1619" s="422" t="s">
        <v>2439</v>
      </c>
      <c r="AU1619" s="422" t="s">
        <v>2336</v>
      </c>
      <c r="AV1619" s="422" t="s">
        <v>2336</v>
      </c>
      <c r="AW1619" s="422" t="s">
        <v>2371</v>
      </c>
      <c r="AX1619" s="422" t="s">
        <v>2427</v>
      </c>
      <c r="AY1619" s="422" t="s">
        <v>2428</v>
      </c>
    </row>
    <row r="1620" spans="2:51" s="353" customFormat="1" ht="24" customHeight="1">
      <c r="B1620" s="421"/>
      <c r="E1620" s="422"/>
      <c r="F1620" s="899" t="s">
        <v>148</v>
      </c>
      <c r="G1620" s="900"/>
      <c r="H1620" s="900"/>
      <c r="I1620" s="900"/>
      <c r="K1620" s="424">
        <v>13.52</v>
      </c>
      <c r="S1620" s="421"/>
      <c r="T1620" s="425"/>
      <c r="AA1620" s="426"/>
      <c r="AT1620" s="422" t="s">
        <v>2439</v>
      </c>
      <c r="AU1620" s="422" t="s">
        <v>2336</v>
      </c>
      <c r="AV1620" s="422" t="s">
        <v>2336</v>
      </c>
      <c r="AW1620" s="422" t="s">
        <v>2371</v>
      </c>
      <c r="AX1620" s="422" t="s">
        <v>2427</v>
      </c>
      <c r="AY1620" s="422" t="s">
        <v>2428</v>
      </c>
    </row>
    <row r="1621" spans="2:51" s="353" customFormat="1" ht="27" customHeight="1">
      <c r="B1621" s="421"/>
      <c r="E1621" s="422"/>
      <c r="F1621" s="899" t="s">
        <v>150</v>
      </c>
      <c r="G1621" s="900"/>
      <c r="H1621" s="900"/>
      <c r="I1621" s="900"/>
      <c r="K1621" s="424">
        <v>30.45</v>
      </c>
      <c r="S1621" s="421"/>
      <c r="T1621" s="425"/>
      <c r="AA1621" s="426"/>
      <c r="AT1621" s="422" t="s">
        <v>2439</v>
      </c>
      <c r="AU1621" s="422" t="s">
        <v>2336</v>
      </c>
      <c r="AV1621" s="422" t="s">
        <v>2336</v>
      </c>
      <c r="AW1621" s="422" t="s">
        <v>2371</v>
      </c>
      <c r="AX1621" s="422" t="s">
        <v>2427</v>
      </c>
      <c r="AY1621" s="422" t="s">
        <v>2428</v>
      </c>
    </row>
    <row r="1622" spans="2:51" s="353" customFormat="1" ht="15.75" customHeight="1">
      <c r="B1622" s="421"/>
      <c r="E1622" s="422"/>
      <c r="F1622" s="899" t="s">
        <v>151</v>
      </c>
      <c r="G1622" s="900"/>
      <c r="H1622" s="900"/>
      <c r="I1622" s="900"/>
      <c r="K1622" s="424">
        <v>34.87</v>
      </c>
      <c r="S1622" s="421"/>
      <c r="T1622" s="425"/>
      <c r="AA1622" s="426"/>
      <c r="AT1622" s="422" t="s">
        <v>2439</v>
      </c>
      <c r="AU1622" s="422" t="s">
        <v>2336</v>
      </c>
      <c r="AV1622" s="422" t="s">
        <v>2336</v>
      </c>
      <c r="AW1622" s="422" t="s">
        <v>2371</v>
      </c>
      <c r="AX1622" s="422" t="s">
        <v>2427</v>
      </c>
      <c r="AY1622" s="422" t="s">
        <v>2428</v>
      </c>
    </row>
    <row r="1623" spans="2:51" s="353" customFormat="1" ht="15.75" customHeight="1">
      <c r="B1623" s="421"/>
      <c r="E1623" s="422"/>
      <c r="F1623" s="899" t="s">
        <v>152</v>
      </c>
      <c r="G1623" s="900"/>
      <c r="H1623" s="900"/>
      <c r="I1623" s="900"/>
      <c r="K1623" s="424">
        <v>18.66</v>
      </c>
      <c r="S1623" s="421"/>
      <c r="T1623" s="425"/>
      <c r="AA1623" s="426"/>
      <c r="AT1623" s="422" t="s">
        <v>2439</v>
      </c>
      <c r="AU1623" s="422" t="s">
        <v>2336</v>
      </c>
      <c r="AV1623" s="422" t="s">
        <v>2336</v>
      </c>
      <c r="AW1623" s="422" t="s">
        <v>2371</v>
      </c>
      <c r="AX1623" s="422" t="s">
        <v>2427</v>
      </c>
      <c r="AY1623" s="422" t="s">
        <v>2428</v>
      </c>
    </row>
    <row r="1624" spans="2:51" s="353" customFormat="1" ht="15.75" customHeight="1">
      <c r="B1624" s="421"/>
      <c r="E1624" s="422"/>
      <c r="F1624" s="899" t="s">
        <v>153</v>
      </c>
      <c r="G1624" s="900"/>
      <c r="H1624" s="900"/>
      <c r="I1624" s="900"/>
      <c r="K1624" s="424">
        <v>16.96</v>
      </c>
      <c r="S1624" s="421"/>
      <c r="T1624" s="425"/>
      <c r="AA1624" s="426"/>
      <c r="AT1624" s="422" t="s">
        <v>2439</v>
      </c>
      <c r="AU1624" s="422" t="s">
        <v>2336</v>
      </c>
      <c r="AV1624" s="422" t="s">
        <v>2336</v>
      </c>
      <c r="AW1624" s="422" t="s">
        <v>2371</v>
      </c>
      <c r="AX1624" s="422" t="s">
        <v>2427</v>
      </c>
      <c r="AY1624" s="422" t="s">
        <v>2428</v>
      </c>
    </row>
    <row r="1625" spans="2:51" s="353" customFormat="1" ht="15.75" customHeight="1">
      <c r="B1625" s="421"/>
      <c r="E1625" s="422"/>
      <c r="F1625" s="899" t="s">
        <v>154</v>
      </c>
      <c r="G1625" s="900"/>
      <c r="H1625" s="900"/>
      <c r="I1625" s="900"/>
      <c r="K1625" s="424">
        <v>17.56</v>
      </c>
      <c r="S1625" s="421"/>
      <c r="T1625" s="425"/>
      <c r="AA1625" s="426"/>
      <c r="AT1625" s="422" t="s">
        <v>2439</v>
      </c>
      <c r="AU1625" s="422" t="s">
        <v>2336</v>
      </c>
      <c r="AV1625" s="422" t="s">
        <v>2336</v>
      </c>
      <c r="AW1625" s="422" t="s">
        <v>2371</v>
      </c>
      <c r="AX1625" s="422" t="s">
        <v>2427</v>
      </c>
      <c r="AY1625" s="422" t="s">
        <v>2428</v>
      </c>
    </row>
    <row r="1626" spans="2:51" s="353" customFormat="1" ht="15.75" customHeight="1">
      <c r="B1626" s="421"/>
      <c r="E1626" s="422"/>
      <c r="F1626" s="899" t="s">
        <v>155</v>
      </c>
      <c r="G1626" s="900"/>
      <c r="H1626" s="900"/>
      <c r="I1626" s="900"/>
      <c r="K1626" s="424">
        <v>17.46</v>
      </c>
      <c r="S1626" s="421"/>
      <c r="T1626" s="425"/>
      <c r="AA1626" s="426"/>
      <c r="AT1626" s="422" t="s">
        <v>2439</v>
      </c>
      <c r="AU1626" s="422" t="s">
        <v>2336</v>
      </c>
      <c r="AV1626" s="422" t="s">
        <v>2336</v>
      </c>
      <c r="AW1626" s="422" t="s">
        <v>2371</v>
      </c>
      <c r="AX1626" s="422" t="s">
        <v>2427</v>
      </c>
      <c r="AY1626" s="422" t="s">
        <v>2428</v>
      </c>
    </row>
    <row r="1627" spans="2:51" s="353" customFormat="1" ht="15.75" customHeight="1">
      <c r="B1627" s="421"/>
      <c r="E1627" s="422"/>
      <c r="F1627" s="899" t="s">
        <v>156</v>
      </c>
      <c r="G1627" s="900"/>
      <c r="H1627" s="900"/>
      <c r="I1627" s="900"/>
      <c r="K1627" s="424">
        <v>22.86</v>
      </c>
      <c r="S1627" s="421"/>
      <c r="T1627" s="425"/>
      <c r="AA1627" s="426"/>
      <c r="AT1627" s="422" t="s">
        <v>2439</v>
      </c>
      <c r="AU1627" s="422" t="s">
        <v>2336</v>
      </c>
      <c r="AV1627" s="422" t="s">
        <v>2336</v>
      </c>
      <c r="AW1627" s="422" t="s">
        <v>2371</v>
      </c>
      <c r="AX1627" s="422" t="s">
        <v>2427</v>
      </c>
      <c r="AY1627" s="422" t="s">
        <v>2428</v>
      </c>
    </row>
    <row r="1628" spans="2:51" s="353" customFormat="1" ht="15.75" customHeight="1">
      <c r="B1628" s="421"/>
      <c r="E1628" s="422"/>
      <c r="F1628" s="899" t="s">
        <v>157</v>
      </c>
      <c r="G1628" s="900"/>
      <c r="H1628" s="900"/>
      <c r="I1628" s="900"/>
      <c r="K1628" s="424">
        <v>26.6</v>
      </c>
      <c r="S1628" s="421"/>
      <c r="T1628" s="425"/>
      <c r="AA1628" s="426"/>
      <c r="AT1628" s="422" t="s">
        <v>2439</v>
      </c>
      <c r="AU1628" s="422" t="s">
        <v>2336</v>
      </c>
      <c r="AV1628" s="422" t="s">
        <v>2336</v>
      </c>
      <c r="AW1628" s="422" t="s">
        <v>2371</v>
      </c>
      <c r="AX1628" s="422" t="s">
        <v>2427</v>
      </c>
      <c r="AY1628" s="422" t="s">
        <v>2428</v>
      </c>
    </row>
    <row r="1629" spans="2:51" s="353" customFormat="1" ht="15.75" customHeight="1">
      <c r="B1629" s="421"/>
      <c r="E1629" s="422"/>
      <c r="F1629" s="899" t="s">
        <v>158</v>
      </c>
      <c r="G1629" s="900"/>
      <c r="H1629" s="900"/>
      <c r="I1629" s="900"/>
      <c r="K1629" s="424">
        <v>22.9</v>
      </c>
      <c r="S1629" s="421"/>
      <c r="T1629" s="425"/>
      <c r="AA1629" s="426"/>
      <c r="AT1629" s="422" t="s">
        <v>2439</v>
      </c>
      <c r="AU1629" s="422" t="s">
        <v>2336</v>
      </c>
      <c r="AV1629" s="422" t="s">
        <v>2336</v>
      </c>
      <c r="AW1629" s="422" t="s">
        <v>2371</v>
      </c>
      <c r="AX1629" s="422" t="s">
        <v>2427</v>
      </c>
      <c r="AY1629" s="422" t="s">
        <v>2428</v>
      </c>
    </row>
    <row r="1630" spans="2:51" s="353" customFormat="1" ht="27" customHeight="1">
      <c r="B1630" s="421"/>
      <c r="E1630" s="422"/>
      <c r="F1630" s="899" t="s">
        <v>159</v>
      </c>
      <c r="G1630" s="900"/>
      <c r="H1630" s="900"/>
      <c r="I1630" s="900"/>
      <c r="K1630" s="424">
        <v>15.45</v>
      </c>
      <c r="S1630" s="421"/>
      <c r="T1630" s="425"/>
      <c r="AA1630" s="426"/>
      <c r="AT1630" s="422" t="s">
        <v>2439</v>
      </c>
      <c r="AU1630" s="422" t="s">
        <v>2336</v>
      </c>
      <c r="AV1630" s="422" t="s">
        <v>2336</v>
      </c>
      <c r="AW1630" s="422" t="s">
        <v>2371</v>
      </c>
      <c r="AX1630" s="422" t="s">
        <v>2427</v>
      </c>
      <c r="AY1630" s="422" t="s">
        <v>2428</v>
      </c>
    </row>
    <row r="1631" spans="2:51" s="353" customFormat="1" ht="15.75" customHeight="1">
      <c r="B1631" s="421"/>
      <c r="E1631" s="422"/>
      <c r="F1631" s="899" t="s">
        <v>160</v>
      </c>
      <c r="G1631" s="900"/>
      <c r="H1631" s="900"/>
      <c r="I1631" s="900"/>
      <c r="K1631" s="424">
        <v>16.26</v>
      </c>
      <c r="S1631" s="421"/>
      <c r="T1631" s="425"/>
      <c r="AA1631" s="426"/>
      <c r="AT1631" s="422" t="s">
        <v>2439</v>
      </c>
      <c r="AU1631" s="422" t="s">
        <v>2336</v>
      </c>
      <c r="AV1631" s="422" t="s">
        <v>2336</v>
      </c>
      <c r="AW1631" s="422" t="s">
        <v>2371</v>
      </c>
      <c r="AX1631" s="422" t="s">
        <v>2427</v>
      </c>
      <c r="AY1631" s="422" t="s">
        <v>2428</v>
      </c>
    </row>
    <row r="1632" spans="2:51" s="353" customFormat="1" ht="15.75" customHeight="1">
      <c r="B1632" s="421"/>
      <c r="E1632" s="422"/>
      <c r="F1632" s="899" t="s">
        <v>161</v>
      </c>
      <c r="G1632" s="900"/>
      <c r="H1632" s="900"/>
      <c r="I1632" s="900"/>
      <c r="K1632" s="424">
        <v>13.96</v>
      </c>
      <c r="S1632" s="421"/>
      <c r="T1632" s="425"/>
      <c r="AA1632" s="426"/>
      <c r="AT1632" s="422" t="s">
        <v>2439</v>
      </c>
      <c r="AU1632" s="422" t="s">
        <v>2336</v>
      </c>
      <c r="AV1632" s="422" t="s">
        <v>2336</v>
      </c>
      <c r="AW1632" s="422" t="s">
        <v>2371</v>
      </c>
      <c r="AX1632" s="422" t="s">
        <v>2427</v>
      </c>
      <c r="AY1632" s="422" t="s">
        <v>2428</v>
      </c>
    </row>
    <row r="1633" spans="2:51" s="353" customFormat="1" ht="15.75" customHeight="1">
      <c r="B1633" s="421"/>
      <c r="E1633" s="422"/>
      <c r="F1633" s="899" t="s">
        <v>162</v>
      </c>
      <c r="G1633" s="900"/>
      <c r="H1633" s="900"/>
      <c r="I1633" s="900"/>
      <c r="K1633" s="424">
        <v>13.86</v>
      </c>
      <c r="S1633" s="421"/>
      <c r="T1633" s="425"/>
      <c r="AA1633" s="426"/>
      <c r="AT1633" s="422" t="s">
        <v>2439</v>
      </c>
      <c r="AU1633" s="422" t="s">
        <v>2336</v>
      </c>
      <c r="AV1633" s="422" t="s">
        <v>2336</v>
      </c>
      <c r="AW1633" s="422" t="s">
        <v>2371</v>
      </c>
      <c r="AX1633" s="422" t="s">
        <v>2427</v>
      </c>
      <c r="AY1633" s="422" t="s">
        <v>2428</v>
      </c>
    </row>
    <row r="1634" spans="2:51" s="353" customFormat="1" ht="15.75" customHeight="1">
      <c r="B1634" s="421"/>
      <c r="E1634" s="422"/>
      <c r="F1634" s="899" t="s">
        <v>163</v>
      </c>
      <c r="G1634" s="900"/>
      <c r="H1634" s="900"/>
      <c r="I1634" s="900"/>
      <c r="K1634" s="424">
        <v>9.96</v>
      </c>
      <c r="S1634" s="421"/>
      <c r="T1634" s="425"/>
      <c r="AA1634" s="426"/>
      <c r="AT1634" s="422" t="s">
        <v>2439</v>
      </c>
      <c r="AU1634" s="422" t="s">
        <v>2336</v>
      </c>
      <c r="AV1634" s="422" t="s">
        <v>2336</v>
      </c>
      <c r="AW1634" s="422" t="s">
        <v>2371</v>
      </c>
      <c r="AX1634" s="422" t="s">
        <v>2427</v>
      </c>
      <c r="AY1634" s="422" t="s">
        <v>2428</v>
      </c>
    </row>
    <row r="1635" spans="2:51" s="353" customFormat="1" ht="15.75" customHeight="1">
      <c r="B1635" s="421"/>
      <c r="E1635" s="422"/>
      <c r="F1635" s="899" t="s">
        <v>164</v>
      </c>
      <c r="G1635" s="900"/>
      <c r="H1635" s="900"/>
      <c r="I1635" s="900"/>
      <c r="K1635" s="424">
        <v>12.06</v>
      </c>
      <c r="S1635" s="421"/>
      <c r="T1635" s="425"/>
      <c r="AA1635" s="426"/>
      <c r="AT1635" s="422" t="s">
        <v>2439</v>
      </c>
      <c r="AU1635" s="422" t="s">
        <v>2336</v>
      </c>
      <c r="AV1635" s="422" t="s">
        <v>2336</v>
      </c>
      <c r="AW1635" s="422" t="s">
        <v>2371</v>
      </c>
      <c r="AX1635" s="422" t="s">
        <v>2427</v>
      </c>
      <c r="AY1635" s="422" t="s">
        <v>2428</v>
      </c>
    </row>
    <row r="1636" spans="2:51" s="353" customFormat="1" ht="15.75" customHeight="1">
      <c r="B1636" s="421"/>
      <c r="E1636" s="422"/>
      <c r="F1636" s="899" t="s">
        <v>165</v>
      </c>
      <c r="G1636" s="900"/>
      <c r="H1636" s="900"/>
      <c r="I1636" s="900"/>
      <c r="K1636" s="424">
        <v>13.96</v>
      </c>
      <c r="S1636" s="421"/>
      <c r="T1636" s="425"/>
      <c r="AA1636" s="426"/>
      <c r="AT1636" s="422" t="s">
        <v>2439</v>
      </c>
      <c r="AU1636" s="422" t="s">
        <v>2336</v>
      </c>
      <c r="AV1636" s="422" t="s">
        <v>2336</v>
      </c>
      <c r="AW1636" s="422" t="s">
        <v>2371</v>
      </c>
      <c r="AX1636" s="422" t="s">
        <v>2427</v>
      </c>
      <c r="AY1636" s="422" t="s">
        <v>2428</v>
      </c>
    </row>
    <row r="1637" spans="2:51" s="353" customFormat="1" ht="15.75" customHeight="1">
      <c r="B1637" s="421"/>
      <c r="E1637" s="422"/>
      <c r="F1637" s="899" t="s">
        <v>166</v>
      </c>
      <c r="G1637" s="900"/>
      <c r="H1637" s="900"/>
      <c r="I1637" s="900"/>
      <c r="K1637" s="424">
        <v>10.86</v>
      </c>
      <c r="S1637" s="421"/>
      <c r="T1637" s="425"/>
      <c r="AA1637" s="426"/>
      <c r="AT1637" s="422" t="s">
        <v>2439</v>
      </c>
      <c r="AU1637" s="422" t="s">
        <v>2336</v>
      </c>
      <c r="AV1637" s="422" t="s">
        <v>2336</v>
      </c>
      <c r="AW1637" s="422" t="s">
        <v>2371</v>
      </c>
      <c r="AX1637" s="422" t="s">
        <v>2427</v>
      </c>
      <c r="AY1637" s="422" t="s">
        <v>2428</v>
      </c>
    </row>
    <row r="1638" spans="2:51" s="353" customFormat="1" ht="15.75" customHeight="1">
      <c r="B1638" s="421"/>
      <c r="E1638" s="422"/>
      <c r="F1638" s="899" t="s">
        <v>167</v>
      </c>
      <c r="G1638" s="900"/>
      <c r="H1638" s="900"/>
      <c r="I1638" s="900"/>
      <c r="K1638" s="424">
        <v>10.87</v>
      </c>
      <c r="S1638" s="421"/>
      <c r="T1638" s="425"/>
      <c r="AA1638" s="426"/>
      <c r="AT1638" s="422" t="s">
        <v>2439</v>
      </c>
      <c r="AU1638" s="422" t="s">
        <v>2336</v>
      </c>
      <c r="AV1638" s="422" t="s">
        <v>2336</v>
      </c>
      <c r="AW1638" s="422" t="s">
        <v>2371</v>
      </c>
      <c r="AX1638" s="422" t="s">
        <v>2427</v>
      </c>
      <c r="AY1638" s="422" t="s">
        <v>2428</v>
      </c>
    </row>
    <row r="1639" spans="2:51" s="353" customFormat="1" ht="15.75" customHeight="1">
      <c r="B1639" s="421"/>
      <c r="E1639" s="422"/>
      <c r="F1639" s="899" t="s">
        <v>168</v>
      </c>
      <c r="G1639" s="900"/>
      <c r="H1639" s="900"/>
      <c r="I1639" s="900"/>
      <c r="K1639" s="424">
        <v>9.18</v>
      </c>
      <c r="S1639" s="421"/>
      <c r="T1639" s="425"/>
      <c r="AA1639" s="426"/>
      <c r="AT1639" s="422" t="s">
        <v>2439</v>
      </c>
      <c r="AU1639" s="422" t="s">
        <v>2336</v>
      </c>
      <c r="AV1639" s="422" t="s">
        <v>2336</v>
      </c>
      <c r="AW1639" s="422" t="s">
        <v>2371</v>
      </c>
      <c r="AX1639" s="422" t="s">
        <v>2427</v>
      </c>
      <c r="AY1639" s="422" t="s">
        <v>2428</v>
      </c>
    </row>
    <row r="1640" spans="2:51" s="823" customFormat="1" ht="15.75" customHeight="1">
      <c r="B1640" s="421"/>
      <c r="E1640" s="822"/>
      <c r="F1640" s="932" t="s">
        <v>3988</v>
      </c>
      <c r="G1640" s="933"/>
      <c r="H1640" s="933"/>
      <c r="I1640" s="933"/>
      <c r="J1640" s="829"/>
      <c r="K1640" s="834">
        <v>12.64</v>
      </c>
      <c r="S1640" s="421"/>
      <c r="T1640" s="425"/>
      <c r="AA1640" s="426"/>
      <c r="AT1640" s="822"/>
      <c r="AU1640" s="822"/>
      <c r="AV1640" s="822"/>
      <c r="AW1640" s="822"/>
      <c r="AX1640" s="822"/>
      <c r="AY1640" s="822"/>
    </row>
    <row r="1641" spans="2:51" s="823" customFormat="1" ht="15.75" customHeight="1">
      <c r="B1641" s="421"/>
      <c r="E1641" s="822"/>
      <c r="F1641" s="932" t="s">
        <v>3989</v>
      </c>
      <c r="G1641" s="933"/>
      <c r="H1641" s="933"/>
      <c r="I1641" s="933"/>
      <c r="J1641" s="829"/>
      <c r="K1641" s="834">
        <v>12.64</v>
      </c>
      <c r="S1641" s="421"/>
      <c r="T1641" s="425"/>
      <c r="AA1641" s="426"/>
      <c r="AT1641" s="822"/>
      <c r="AU1641" s="822"/>
      <c r="AV1641" s="822"/>
      <c r="AW1641" s="822"/>
      <c r="AX1641" s="822"/>
      <c r="AY1641" s="822"/>
    </row>
    <row r="1642" spans="2:51" s="823" customFormat="1" ht="15.75" customHeight="1">
      <c r="B1642" s="421"/>
      <c r="E1642" s="822"/>
      <c r="F1642" s="932" t="s">
        <v>3992</v>
      </c>
      <c r="G1642" s="933"/>
      <c r="H1642" s="933"/>
      <c r="I1642" s="933"/>
      <c r="J1642" s="829"/>
      <c r="K1642" s="834">
        <v>11.26</v>
      </c>
      <c r="S1642" s="421"/>
      <c r="T1642" s="425"/>
      <c r="AA1642" s="426"/>
      <c r="AT1642" s="822"/>
      <c r="AU1642" s="822"/>
      <c r="AV1642" s="822"/>
      <c r="AW1642" s="822"/>
      <c r="AX1642" s="822"/>
      <c r="AY1642" s="822"/>
    </row>
    <row r="1643" spans="2:51" s="823" customFormat="1" ht="15.75" customHeight="1">
      <c r="B1643" s="421"/>
      <c r="E1643" s="822"/>
      <c r="F1643" s="932" t="s">
        <v>3993</v>
      </c>
      <c r="G1643" s="933"/>
      <c r="H1643" s="933"/>
      <c r="I1643" s="933"/>
      <c r="J1643" s="829"/>
      <c r="K1643" s="834">
        <v>13.6</v>
      </c>
      <c r="S1643" s="421"/>
      <c r="T1643" s="425"/>
      <c r="AA1643" s="426"/>
      <c r="AT1643" s="822"/>
      <c r="AU1643" s="822"/>
      <c r="AV1643" s="822"/>
      <c r="AW1643" s="822"/>
      <c r="AX1643" s="822"/>
      <c r="AY1643" s="822"/>
    </row>
    <row r="1644" spans="2:51" s="823" customFormat="1" ht="33" customHeight="1">
      <c r="B1644" s="421"/>
      <c r="E1644" s="822"/>
      <c r="F1644" s="932" t="s">
        <v>3996</v>
      </c>
      <c r="G1644" s="933"/>
      <c r="H1644" s="933"/>
      <c r="I1644" s="933"/>
      <c r="J1644" s="829"/>
      <c r="K1644" s="834">
        <v>15.43</v>
      </c>
      <c r="S1644" s="421"/>
      <c r="T1644" s="425"/>
      <c r="AA1644" s="426"/>
      <c r="AT1644" s="822"/>
      <c r="AU1644" s="822"/>
      <c r="AV1644" s="822"/>
      <c r="AW1644" s="822"/>
      <c r="AX1644" s="822"/>
      <c r="AY1644" s="822"/>
    </row>
    <row r="1645" spans="2:51" s="823" customFormat="1" ht="18" customHeight="1">
      <c r="B1645" s="421"/>
      <c r="E1645" s="822"/>
      <c r="F1645" s="932" t="s">
        <v>3997</v>
      </c>
      <c r="G1645" s="933"/>
      <c r="H1645" s="933"/>
      <c r="I1645" s="933"/>
      <c r="J1645" s="829"/>
      <c r="K1645" s="834">
        <v>7.5</v>
      </c>
      <c r="S1645" s="421"/>
      <c r="T1645" s="425"/>
      <c r="AA1645" s="426"/>
      <c r="AT1645" s="822"/>
      <c r="AU1645" s="822"/>
      <c r="AV1645" s="822"/>
      <c r="AW1645" s="822"/>
      <c r="AX1645" s="822"/>
      <c r="AY1645" s="822"/>
    </row>
    <row r="1646" spans="2:51" s="823" customFormat="1" ht="16.5" customHeight="1">
      <c r="B1646" s="421"/>
      <c r="E1646" s="822"/>
      <c r="F1646" s="932" t="s">
        <v>4000</v>
      </c>
      <c r="G1646" s="933"/>
      <c r="H1646" s="933"/>
      <c r="I1646" s="933"/>
      <c r="J1646" s="829"/>
      <c r="K1646" s="834">
        <v>10.3</v>
      </c>
      <c r="S1646" s="421"/>
      <c r="T1646" s="425"/>
      <c r="AA1646" s="426"/>
      <c r="AT1646" s="822"/>
      <c r="AU1646" s="822"/>
      <c r="AV1646" s="822"/>
      <c r="AW1646" s="822"/>
      <c r="AX1646" s="822"/>
      <c r="AY1646" s="822"/>
    </row>
    <row r="1647" spans="2:51" s="823" customFormat="1" ht="16.5" customHeight="1">
      <c r="B1647" s="421"/>
      <c r="E1647" s="822"/>
      <c r="F1647" s="932" t="s">
        <v>4001</v>
      </c>
      <c r="G1647" s="933"/>
      <c r="H1647" s="933"/>
      <c r="I1647" s="933"/>
      <c r="J1647" s="829"/>
      <c r="K1647" s="834">
        <v>15.3</v>
      </c>
      <c r="S1647" s="421"/>
      <c r="T1647" s="425"/>
      <c r="AA1647" s="426"/>
      <c r="AT1647" s="822"/>
      <c r="AU1647" s="822"/>
      <c r="AV1647" s="822"/>
      <c r="AW1647" s="822"/>
      <c r="AX1647" s="822"/>
      <c r="AY1647" s="822"/>
    </row>
    <row r="1648" spans="2:51" s="823" customFormat="1" ht="16.5" customHeight="1">
      <c r="B1648" s="421"/>
      <c r="E1648" s="822"/>
      <c r="F1648" s="932" t="s">
        <v>4004</v>
      </c>
      <c r="G1648" s="933"/>
      <c r="H1648" s="933"/>
      <c r="I1648" s="933"/>
      <c r="J1648" s="829"/>
      <c r="K1648" s="834">
        <v>24.26</v>
      </c>
      <c r="S1648" s="421"/>
      <c r="T1648" s="425"/>
      <c r="AA1648" s="426"/>
      <c r="AT1648" s="822"/>
      <c r="AU1648" s="822"/>
      <c r="AV1648" s="822"/>
      <c r="AW1648" s="822"/>
      <c r="AX1648" s="822"/>
      <c r="AY1648" s="822"/>
    </row>
    <row r="1649" spans="2:51" s="823" customFormat="1" ht="16.5" customHeight="1">
      <c r="B1649" s="421"/>
      <c r="E1649" s="822"/>
      <c r="F1649" s="932" t="s">
        <v>4005</v>
      </c>
      <c r="G1649" s="933"/>
      <c r="H1649" s="933"/>
      <c r="I1649" s="933"/>
      <c r="J1649" s="829"/>
      <c r="K1649" s="834">
        <v>13.29</v>
      </c>
      <c r="S1649" s="421"/>
      <c r="T1649" s="425"/>
      <c r="AA1649" s="426"/>
      <c r="AT1649" s="822"/>
      <c r="AU1649" s="822"/>
      <c r="AV1649" s="822"/>
      <c r="AW1649" s="822"/>
      <c r="AX1649" s="822"/>
      <c r="AY1649" s="822"/>
    </row>
    <row r="1650" spans="2:51" s="823" customFormat="1" ht="16.5" customHeight="1">
      <c r="B1650" s="421"/>
      <c r="E1650" s="822"/>
      <c r="F1650" s="932" t="s">
        <v>4008</v>
      </c>
      <c r="G1650" s="933"/>
      <c r="H1650" s="933"/>
      <c r="I1650" s="933"/>
      <c r="J1650" s="829"/>
      <c r="K1650" s="834">
        <v>10.14</v>
      </c>
      <c r="S1650" s="421"/>
      <c r="T1650" s="425"/>
      <c r="AA1650" s="426"/>
      <c r="AT1650" s="822"/>
      <c r="AU1650" s="822"/>
      <c r="AV1650" s="822"/>
      <c r="AW1650" s="822"/>
      <c r="AX1650" s="822"/>
      <c r="AY1650" s="822"/>
    </row>
    <row r="1651" spans="2:51" s="353" customFormat="1" ht="15.75" customHeight="1">
      <c r="B1651" s="421"/>
      <c r="E1651" s="422"/>
      <c r="F1651" s="899" t="s">
        <v>169</v>
      </c>
      <c r="G1651" s="900"/>
      <c r="H1651" s="900"/>
      <c r="I1651" s="900"/>
      <c r="K1651" s="424">
        <v>16.26</v>
      </c>
      <c r="S1651" s="421"/>
      <c r="T1651" s="425"/>
      <c r="AA1651" s="426"/>
      <c r="AT1651" s="422" t="s">
        <v>2439</v>
      </c>
      <c r="AU1651" s="422" t="s">
        <v>2336</v>
      </c>
      <c r="AV1651" s="422" t="s">
        <v>2336</v>
      </c>
      <c r="AW1651" s="422" t="s">
        <v>2371</v>
      </c>
      <c r="AX1651" s="422" t="s">
        <v>2427</v>
      </c>
      <c r="AY1651" s="422" t="s">
        <v>2428</v>
      </c>
    </row>
    <row r="1652" spans="2:51" s="353" customFormat="1" ht="15.75" customHeight="1">
      <c r="B1652" s="421"/>
      <c r="E1652" s="422"/>
      <c r="F1652" s="899" t="s">
        <v>170</v>
      </c>
      <c r="G1652" s="900"/>
      <c r="H1652" s="900"/>
      <c r="I1652" s="900"/>
      <c r="K1652" s="424">
        <v>14</v>
      </c>
      <c r="S1652" s="421"/>
      <c r="T1652" s="425"/>
      <c r="AA1652" s="426"/>
      <c r="AT1652" s="422" t="s">
        <v>2439</v>
      </c>
      <c r="AU1652" s="422" t="s">
        <v>2336</v>
      </c>
      <c r="AV1652" s="422" t="s">
        <v>2336</v>
      </c>
      <c r="AW1652" s="422" t="s">
        <v>2371</v>
      </c>
      <c r="AX1652" s="422" t="s">
        <v>2427</v>
      </c>
      <c r="AY1652" s="422" t="s">
        <v>2428</v>
      </c>
    </row>
    <row r="1653" spans="2:51" s="353" customFormat="1" ht="15.75" customHeight="1">
      <c r="B1653" s="421"/>
      <c r="E1653" s="422"/>
      <c r="F1653" s="899" t="s">
        <v>171</v>
      </c>
      <c r="G1653" s="900"/>
      <c r="H1653" s="900"/>
      <c r="I1653" s="900"/>
      <c r="K1653" s="424">
        <v>14.11</v>
      </c>
      <c r="S1653" s="421"/>
      <c r="T1653" s="425"/>
      <c r="AA1653" s="426"/>
      <c r="AT1653" s="422" t="s">
        <v>2439</v>
      </c>
      <c r="AU1653" s="422" t="s">
        <v>2336</v>
      </c>
      <c r="AV1653" s="422" t="s">
        <v>2336</v>
      </c>
      <c r="AW1653" s="422" t="s">
        <v>2371</v>
      </c>
      <c r="AX1653" s="422" t="s">
        <v>2427</v>
      </c>
      <c r="AY1653" s="422" t="s">
        <v>2428</v>
      </c>
    </row>
    <row r="1654" spans="2:51" s="353" customFormat="1" ht="27" customHeight="1">
      <c r="B1654" s="421"/>
      <c r="E1654" s="422"/>
      <c r="F1654" s="899" t="s">
        <v>172</v>
      </c>
      <c r="G1654" s="900"/>
      <c r="H1654" s="900"/>
      <c r="I1654" s="900"/>
      <c r="K1654" s="424">
        <v>19.83</v>
      </c>
      <c r="S1654" s="421"/>
      <c r="T1654" s="425"/>
      <c r="AA1654" s="426"/>
      <c r="AT1654" s="422" t="s">
        <v>2439</v>
      </c>
      <c r="AU1654" s="422" t="s">
        <v>2336</v>
      </c>
      <c r="AV1654" s="422" t="s">
        <v>2336</v>
      </c>
      <c r="AW1654" s="422" t="s">
        <v>2371</v>
      </c>
      <c r="AX1654" s="422" t="s">
        <v>2427</v>
      </c>
      <c r="AY1654" s="422" t="s">
        <v>2428</v>
      </c>
    </row>
    <row r="1655" spans="2:51" s="353" customFormat="1" ht="27" customHeight="1">
      <c r="B1655" s="421"/>
      <c r="E1655" s="422"/>
      <c r="F1655" s="899" t="s">
        <v>173</v>
      </c>
      <c r="G1655" s="900"/>
      <c r="H1655" s="900"/>
      <c r="I1655" s="900"/>
      <c r="K1655" s="424">
        <v>33.83</v>
      </c>
      <c r="S1655" s="421"/>
      <c r="T1655" s="425"/>
      <c r="AA1655" s="426"/>
      <c r="AT1655" s="422" t="s">
        <v>2439</v>
      </c>
      <c r="AU1655" s="422" t="s">
        <v>2336</v>
      </c>
      <c r="AV1655" s="422" t="s">
        <v>2336</v>
      </c>
      <c r="AW1655" s="422" t="s">
        <v>2371</v>
      </c>
      <c r="AX1655" s="422" t="s">
        <v>2427</v>
      </c>
      <c r="AY1655" s="422" t="s">
        <v>2428</v>
      </c>
    </row>
    <row r="1656" spans="2:51" s="353" customFormat="1" ht="27" customHeight="1">
      <c r="B1656" s="421"/>
      <c r="E1656" s="422"/>
      <c r="F1656" s="899" t="s">
        <v>174</v>
      </c>
      <c r="G1656" s="900"/>
      <c r="H1656" s="900"/>
      <c r="I1656" s="900"/>
      <c r="K1656" s="424">
        <v>35.022</v>
      </c>
      <c r="S1656" s="421"/>
      <c r="T1656" s="425"/>
      <c r="AA1656" s="426"/>
      <c r="AT1656" s="422" t="s">
        <v>2439</v>
      </c>
      <c r="AU1656" s="422" t="s">
        <v>2336</v>
      </c>
      <c r="AV1656" s="422" t="s">
        <v>2336</v>
      </c>
      <c r="AW1656" s="422" t="s">
        <v>2371</v>
      </c>
      <c r="AX1656" s="422" t="s">
        <v>2427</v>
      </c>
      <c r="AY1656" s="422" t="s">
        <v>2428</v>
      </c>
    </row>
    <row r="1657" spans="2:51" s="353" customFormat="1" ht="27" customHeight="1">
      <c r="B1657" s="421"/>
      <c r="E1657" s="422"/>
      <c r="F1657" s="899" t="s">
        <v>175</v>
      </c>
      <c r="G1657" s="900"/>
      <c r="H1657" s="900"/>
      <c r="I1657" s="900"/>
      <c r="K1657" s="424">
        <v>40.088</v>
      </c>
      <c r="S1657" s="421"/>
      <c r="T1657" s="425"/>
      <c r="AA1657" s="426"/>
      <c r="AT1657" s="422" t="s">
        <v>2439</v>
      </c>
      <c r="AU1657" s="422" t="s">
        <v>2336</v>
      </c>
      <c r="AV1657" s="422" t="s">
        <v>2336</v>
      </c>
      <c r="AW1657" s="422" t="s">
        <v>2371</v>
      </c>
      <c r="AX1657" s="422" t="s">
        <v>2427</v>
      </c>
      <c r="AY1657" s="422" t="s">
        <v>2428</v>
      </c>
    </row>
    <row r="1658" spans="2:51" s="353" customFormat="1" ht="27" customHeight="1">
      <c r="B1658" s="421"/>
      <c r="E1658" s="422"/>
      <c r="F1658" s="899" t="s">
        <v>176</v>
      </c>
      <c r="G1658" s="900"/>
      <c r="H1658" s="900"/>
      <c r="I1658" s="900"/>
      <c r="K1658" s="424">
        <v>31.595</v>
      </c>
      <c r="S1658" s="421"/>
      <c r="T1658" s="425"/>
      <c r="AA1658" s="426"/>
      <c r="AT1658" s="422" t="s">
        <v>2439</v>
      </c>
      <c r="AU1658" s="422" t="s">
        <v>2336</v>
      </c>
      <c r="AV1658" s="422" t="s">
        <v>2336</v>
      </c>
      <c r="AW1658" s="422" t="s">
        <v>2371</v>
      </c>
      <c r="AX1658" s="422" t="s">
        <v>2427</v>
      </c>
      <c r="AY1658" s="422" t="s">
        <v>2428</v>
      </c>
    </row>
    <row r="1659" spans="2:51" s="353" customFormat="1" ht="27" customHeight="1">
      <c r="B1659" s="421"/>
      <c r="E1659" s="422"/>
      <c r="F1659" s="899" t="s">
        <v>177</v>
      </c>
      <c r="G1659" s="900"/>
      <c r="H1659" s="900"/>
      <c r="I1659" s="900"/>
      <c r="K1659" s="424">
        <v>32.489</v>
      </c>
      <c r="S1659" s="421"/>
      <c r="T1659" s="425"/>
      <c r="AA1659" s="426"/>
      <c r="AT1659" s="422" t="s">
        <v>2439</v>
      </c>
      <c r="AU1659" s="422" t="s">
        <v>2336</v>
      </c>
      <c r="AV1659" s="422" t="s">
        <v>2336</v>
      </c>
      <c r="AW1659" s="422" t="s">
        <v>2371</v>
      </c>
      <c r="AX1659" s="422" t="s">
        <v>2427</v>
      </c>
      <c r="AY1659" s="422" t="s">
        <v>2428</v>
      </c>
    </row>
    <row r="1660" spans="2:51" s="353" customFormat="1" ht="27" customHeight="1">
      <c r="B1660" s="421"/>
      <c r="E1660" s="422"/>
      <c r="F1660" s="899" t="s">
        <v>178</v>
      </c>
      <c r="G1660" s="900"/>
      <c r="H1660" s="900"/>
      <c r="I1660" s="900"/>
      <c r="K1660" s="424">
        <v>41.399</v>
      </c>
      <c r="S1660" s="421"/>
      <c r="T1660" s="425"/>
      <c r="AA1660" s="426"/>
      <c r="AT1660" s="422" t="s">
        <v>2439</v>
      </c>
      <c r="AU1660" s="422" t="s">
        <v>2336</v>
      </c>
      <c r="AV1660" s="422" t="s">
        <v>2336</v>
      </c>
      <c r="AW1660" s="422" t="s">
        <v>2371</v>
      </c>
      <c r="AX1660" s="422" t="s">
        <v>2427</v>
      </c>
      <c r="AY1660" s="422" t="s">
        <v>2428</v>
      </c>
    </row>
    <row r="1661" spans="2:51" s="353" customFormat="1" ht="27" customHeight="1">
      <c r="B1661" s="421"/>
      <c r="E1661" s="422"/>
      <c r="F1661" s="899" t="s">
        <v>179</v>
      </c>
      <c r="G1661" s="900"/>
      <c r="H1661" s="900"/>
      <c r="I1661" s="900"/>
      <c r="K1661" s="424">
        <v>38.419</v>
      </c>
      <c r="S1661" s="421"/>
      <c r="T1661" s="425"/>
      <c r="AA1661" s="426"/>
      <c r="AT1661" s="422" t="s">
        <v>2439</v>
      </c>
      <c r="AU1661" s="422" t="s">
        <v>2336</v>
      </c>
      <c r="AV1661" s="422" t="s">
        <v>2336</v>
      </c>
      <c r="AW1661" s="422" t="s">
        <v>2371</v>
      </c>
      <c r="AX1661" s="422" t="s">
        <v>2427</v>
      </c>
      <c r="AY1661" s="422" t="s">
        <v>2428</v>
      </c>
    </row>
    <row r="1662" spans="2:51" s="353" customFormat="1" ht="27" customHeight="1">
      <c r="B1662" s="421"/>
      <c r="E1662" s="422"/>
      <c r="F1662" s="899" t="s">
        <v>180</v>
      </c>
      <c r="G1662" s="900"/>
      <c r="H1662" s="900"/>
      <c r="I1662" s="900"/>
      <c r="K1662" s="424">
        <v>35.439</v>
      </c>
      <c r="S1662" s="421"/>
      <c r="T1662" s="425"/>
      <c r="AA1662" s="426"/>
      <c r="AT1662" s="422" t="s">
        <v>2439</v>
      </c>
      <c r="AU1662" s="422" t="s">
        <v>2336</v>
      </c>
      <c r="AV1662" s="422" t="s">
        <v>2336</v>
      </c>
      <c r="AW1662" s="422" t="s">
        <v>2371</v>
      </c>
      <c r="AX1662" s="422" t="s">
        <v>2427</v>
      </c>
      <c r="AY1662" s="422" t="s">
        <v>2428</v>
      </c>
    </row>
    <row r="1663" spans="2:51" s="353" customFormat="1" ht="15.75" customHeight="1">
      <c r="B1663" s="421"/>
      <c r="E1663" s="422"/>
      <c r="F1663" s="899" t="s">
        <v>181</v>
      </c>
      <c r="G1663" s="900"/>
      <c r="H1663" s="900"/>
      <c r="I1663" s="900"/>
      <c r="K1663" s="424">
        <v>27.84</v>
      </c>
      <c r="S1663" s="421"/>
      <c r="T1663" s="425"/>
      <c r="AA1663" s="426"/>
      <c r="AT1663" s="422" t="s">
        <v>2439</v>
      </c>
      <c r="AU1663" s="422" t="s">
        <v>2336</v>
      </c>
      <c r="AV1663" s="422" t="s">
        <v>2336</v>
      </c>
      <c r="AW1663" s="422" t="s">
        <v>2371</v>
      </c>
      <c r="AX1663" s="422" t="s">
        <v>2427</v>
      </c>
      <c r="AY1663" s="422" t="s">
        <v>2428</v>
      </c>
    </row>
    <row r="1664" spans="2:51" s="353" customFormat="1" ht="27" customHeight="1">
      <c r="B1664" s="421"/>
      <c r="E1664" s="422"/>
      <c r="F1664" s="899" t="s">
        <v>182</v>
      </c>
      <c r="G1664" s="900"/>
      <c r="H1664" s="900"/>
      <c r="I1664" s="900"/>
      <c r="K1664" s="424">
        <v>64.018</v>
      </c>
      <c r="S1664" s="421"/>
      <c r="T1664" s="425"/>
      <c r="AA1664" s="426"/>
      <c r="AT1664" s="422" t="s">
        <v>2439</v>
      </c>
      <c r="AU1664" s="422" t="s">
        <v>2336</v>
      </c>
      <c r="AV1664" s="422" t="s">
        <v>2336</v>
      </c>
      <c r="AW1664" s="422" t="s">
        <v>2371</v>
      </c>
      <c r="AX1664" s="422" t="s">
        <v>2427</v>
      </c>
      <c r="AY1664" s="422" t="s">
        <v>2428</v>
      </c>
    </row>
    <row r="1665" spans="2:51" s="353" customFormat="1" ht="15.75" customHeight="1">
      <c r="B1665" s="421"/>
      <c r="E1665" s="422"/>
      <c r="F1665" s="899" t="s">
        <v>183</v>
      </c>
      <c r="G1665" s="900"/>
      <c r="H1665" s="900"/>
      <c r="I1665" s="900"/>
      <c r="K1665" s="424">
        <v>18.903</v>
      </c>
      <c r="S1665" s="421"/>
      <c r="T1665" s="425"/>
      <c r="AA1665" s="426"/>
      <c r="AT1665" s="422" t="s">
        <v>2439</v>
      </c>
      <c r="AU1665" s="422" t="s">
        <v>2336</v>
      </c>
      <c r="AV1665" s="422" t="s">
        <v>2336</v>
      </c>
      <c r="AW1665" s="422" t="s">
        <v>2371</v>
      </c>
      <c r="AX1665" s="422" t="s">
        <v>2427</v>
      </c>
      <c r="AY1665" s="422" t="s">
        <v>2428</v>
      </c>
    </row>
    <row r="1666" spans="2:51" s="353" customFormat="1" ht="39" customHeight="1">
      <c r="B1666" s="421"/>
      <c r="E1666" s="422"/>
      <c r="F1666" s="899" t="s">
        <v>184</v>
      </c>
      <c r="G1666" s="900"/>
      <c r="H1666" s="900"/>
      <c r="I1666" s="900"/>
      <c r="K1666" s="424">
        <v>54.481</v>
      </c>
      <c r="S1666" s="421"/>
      <c r="T1666" s="425"/>
      <c r="AA1666" s="426"/>
      <c r="AT1666" s="422" t="s">
        <v>2439</v>
      </c>
      <c r="AU1666" s="422" t="s">
        <v>2336</v>
      </c>
      <c r="AV1666" s="422" t="s">
        <v>2336</v>
      </c>
      <c r="AW1666" s="422" t="s">
        <v>2371</v>
      </c>
      <c r="AX1666" s="422" t="s">
        <v>2427</v>
      </c>
      <c r="AY1666" s="422" t="s">
        <v>2428</v>
      </c>
    </row>
    <row r="1667" spans="2:51" s="353" customFormat="1" ht="27" customHeight="1">
      <c r="B1667" s="421"/>
      <c r="E1667" s="422"/>
      <c r="F1667" s="899" t="s">
        <v>185</v>
      </c>
      <c r="G1667" s="900"/>
      <c r="H1667" s="900"/>
      <c r="I1667" s="900"/>
      <c r="K1667" s="424">
        <v>19.38</v>
      </c>
      <c r="S1667" s="421"/>
      <c r="T1667" s="425"/>
      <c r="AA1667" s="426"/>
      <c r="AT1667" s="422" t="s">
        <v>2439</v>
      </c>
      <c r="AU1667" s="422" t="s">
        <v>2336</v>
      </c>
      <c r="AV1667" s="422" t="s">
        <v>2336</v>
      </c>
      <c r="AW1667" s="422" t="s">
        <v>2371</v>
      </c>
      <c r="AX1667" s="422" t="s">
        <v>2427</v>
      </c>
      <c r="AY1667" s="422" t="s">
        <v>2428</v>
      </c>
    </row>
    <row r="1668" spans="2:51" s="823" customFormat="1" ht="21" customHeight="1">
      <c r="B1668" s="421"/>
      <c r="E1668" s="822"/>
      <c r="F1668" s="899" t="s">
        <v>186</v>
      </c>
      <c r="G1668" s="900"/>
      <c r="H1668" s="900"/>
      <c r="I1668" s="900"/>
      <c r="K1668" s="424">
        <v>30.429</v>
      </c>
      <c r="S1668" s="421"/>
      <c r="T1668" s="425"/>
      <c r="AA1668" s="426"/>
      <c r="AT1668" s="822"/>
      <c r="AU1668" s="822"/>
      <c r="AV1668" s="822"/>
      <c r="AW1668" s="822"/>
      <c r="AX1668" s="822"/>
      <c r="AY1668" s="822"/>
    </row>
    <row r="1669" spans="2:51" s="823" customFormat="1" ht="21" customHeight="1">
      <c r="B1669" s="421"/>
      <c r="E1669" s="822"/>
      <c r="F1669" s="932" t="s">
        <v>4013</v>
      </c>
      <c r="G1669" s="933"/>
      <c r="H1669" s="933"/>
      <c r="I1669" s="933"/>
      <c r="J1669" s="829"/>
      <c r="K1669" s="834">
        <v>12.06</v>
      </c>
      <c r="S1669" s="421"/>
      <c r="T1669" s="425"/>
      <c r="AA1669" s="426"/>
      <c r="AT1669" s="822"/>
      <c r="AU1669" s="822"/>
      <c r="AV1669" s="822"/>
      <c r="AW1669" s="822"/>
      <c r="AX1669" s="822"/>
      <c r="AY1669" s="822"/>
    </row>
    <row r="1670" spans="2:51" s="823" customFormat="1" ht="21" customHeight="1">
      <c r="B1670" s="421"/>
      <c r="E1670" s="822"/>
      <c r="F1670" s="932" t="s">
        <v>4014</v>
      </c>
      <c r="G1670" s="933"/>
      <c r="H1670" s="933"/>
      <c r="I1670" s="933"/>
      <c r="J1670" s="829"/>
      <c r="K1670" s="834">
        <v>11.92</v>
      </c>
      <c r="S1670" s="421"/>
      <c r="T1670" s="425"/>
      <c r="AA1670" s="426"/>
      <c r="AT1670" s="822"/>
      <c r="AU1670" s="822"/>
      <c r="AV1670" s="822"/>
      <c r="AW1670" s="822"/>
      <c r="AX1670" s="822"/>
      <c r="AY1670" s="822"/>
    </row>
    <row r="1671" spans="2:51" s="823" customFormat="1" ht="21" customHeight="1">
      <c r="B1671" s="421"/>
      <c r="E1671" s="822"/>
      <c r="F1671" s="932" t="s">
        <v>4015</v>
      </c>
      <c r="G1671" s="933"/>
      <c r="H1671" s="933"/>
      <c r="I1671" s="933"/>
      <c r="J1671" s="829"/>
      <c r="K1671" s="834">
        <v>10.36</v>
      </c>
      <c r="S1671" s="421"/>
      <c r="T1671" s="425"/>
      <c r="AA1671" s="426"/>
      <c r="AT1671" s="822"/>
      <c r="AU1671" s="822"/>
      <c r="AV1671" s="822"/>
      <c r="AW1671" s="822"/>
      <c r="AX1671" s="822"/>
      <c r="AY1671" s="822"/>
    </row>
    <row r="1672" spans="2:51" s="823" customFormat="1" ht="21" customHeight="1">
      <c r="B1672" s="421"/>
      <c r="E1672" s="822"/>
      <c r="F1672" s="932" t="s">
        <v>4010</v>
      </c>
      <c r="G1672" s="933"/>
      <c r="H1672" s="933"/>
      <c r="I1672" s="933"/>
      <c r="J1672" s="829"/>
      <c r="K1672" s="834">
        <v>13.29</v>
      </c>
      <c r="S1672" s="421"/>
      <c r="T1672" s="425"/>
      <c r="AA1672" s="426"/>
      <c r="AT1672" s="822"/>
      <c r="AU1672" s="822"/>
      <c r="AV1672" s="822"/>
      <c r="AW1672" s="822"/>
      <c r="AX1672" s="822"/>
      <c r="AY1672" s="822"/>
    </row>
    <row r="1673" spans="2:51" s="353" customFormat="1" ht="15.75" customHeight="1">
      <c r="B1673" s="421"/>
      <c r="E1673" s="422"/>
      <c r="F1673" s="932" t="s">
        <v>4011</v>
      </c>
      <c r="G1673" s="933"/>
      <c r="H1673" s="933"/>
      <c r="I1673" s="933"/>
      <c r="J1673" s="829"/>
      <c r="K1673" s="834">
        <v>9.85</v>
      </c>
      <c r="S1673" s="421"/>
      <c r="T1673" s="425"/>
      <c r="AA1673" s="426"/>
      <c r="AT1673" s="422" t="s">
        <v>2439</v>
      </c>
      <c r="AU1673" s="422" t="s">
        <v>2336</v>
      </c>
      <c r="AV1673" s="422" t="s">
        <v>2336</v>
      </c>
      <c r="AW1673" s="422" t="s">
        <v>2371</v>
      </c>
      <c r="AX1673" s="422" t="s">
        <v>2427</v>
      </c>
      <c r="AY1673" s="422" t="s">
        <v>2428</v>
      </c>
    </row>
    <row r="1674" spans="2:51" s="353" customFormat="1" ht="15.75" customHeight="1">
      <c r="B1674" s="432"/>
      <c r="E1674" s="433"/>
      <c r="F1674" s="901" t="s">
        <v>2450</v>
      </c>
      <c r="G1674" s="902"/>
      <c r="H1674" s="902"/>
      <c r="I1674" s="902"/>
      <c r="K1674" s="434">
        <f>SUM(K1618:K1673)</f>
        <v>1157.332</v>
      </c>
      <c r="S1674" s="432"/>
      <c r="T1674" s="435"/>
      <c r="AA1674" s="436"/>
      <c r="AT1674" s="433" t="s">
        <v>2439</v>
      </c>
      <c r="AU1674" s="433" t="s">
        <v>2336</v>
      </c>
      <c r="AV1674" s="433" t="s">
        <v>2434</v>
      </c>
      <c r="AW1674" s="433" t="s">
        <v>2371</v>
      </c>
      <c r="AX1674" s="433" t="s">
        <v>2426</v>
      </c>
      <c r="AY1674" s="433" t="s">
        <v>2428</v>
      </c>
    </row>
    <row r="1675" spans="2:65" s="353" customFormat="1" ht="27" customHeight="1">
      <c r="B1675" s="354"/>
      <c r="C1675" s="437" t="s">
        <v>187</v>
      </c>
      <c r="D1675" s="437" t="s">
        <v>2462</v>
      </c>
      <c r="E1675" s="438" t="s">
        <v>188</v>
      </c>
      <c r="F1675" s="915" t="s">
        <v>189</v>
      </c>
      <c r="G1675" s="914"/>
      <c r="H1675" s="914"/>
      <c r="I1675" s="914"/>
      <c r="J1675" s="439" t="s">
        <v>1974</v>
      </c>
      <c r="K1675" s="833">
        <f>K1677</f>
        <v>1273.0652</v>
      </c>
      <c r="L1675" s="913">
        <v>0</v>
      </c>
      <c r="M1675" s="914"/>
      <c r="N1675" s="913">
        <f>ROUND($L$1675*$K$1675,2)</f>
        <v>0</v>
      </c>
      <c r="O1675" s="908"/>
      <c r="P1675" s="908"/>
      <c r="Q1675" s="908"/>
      <c r="R1675" s="411" t="s">
        <v>2433</v>
      </c>
      <c r="S1675" s="354"/>
      <c r="T1675" s="414"/>
      <c r="U1675" s="415" t="s">
        <v>2358</v>
      </c>
      <c r="X1675" s="416">
        <v>0.00028</v>
      </c>
      <c r="Y1675" s="416">
        <f>$X$1675*$K$1675</f>
        <v>0.356458256</v>
      </c>
      <c r="Z1675" s="416">
        <v>0</v>
      </c>
      <c r="AA1675" s="417">
        <f>$Z$1675*$K$1675</f>
        <v>0</v>
      </c>
      <c r="AR1675" s="360" t="s">
        <v>2843</v>
      </c>
      <c r="AT1675" s="360" t="s">
        <v>2462</v>
      </c>
      <c r="AU1675" s="360" t="s">
        <v>2336</v>
      </c>
      <c r="AY1675" s="353" t="s">
        <v>2428</v>
      </c>
      <c r="BE1675" s="418">
        <f>IF($U$1675="základní",$N$1675,0)</f>
        <v>0</v>
      </c>
      <c r="BF1675" s="418">
        <f>IF($U$1675="snížená",$N$1675,0)</f>
        <v>0</v>
      </c>
      <c r="BG1675" s="418">
        <f>IF($U$1675="zákl. přenesená",$N$1675,0)</f>
        <v>0</v>
      </c>
      <c r="BH1675" s="418">
        <f>IF($U$1675="sníž. přenesená",$N$1675,0)</f>
        <v>0</v>
      </c>
      <c r="BI1675" s="418">
        <f>IF($U$1675="nulová",$N$1675,0)</f>
        <v>0</v>
      </c>
      <c r="BJ1675" s="360" t="s">
        <v>2426</v>
      </c>
      <c r="BK1675" s="418">
        <f>ROUND($L$1675*$K$1675,2)</f>
        <v>0</v>
      </c>
      <c r="BL1675" s="360" t="s">
        <v>2749</v>
      </c>
      <c r="BM1675" s="360" t="s">
        <v>190</v>
      </c>
    </row>
    <row r="1676" spans="2:47" s="353" customFormat="1" ht="16.5" customHeight="1">
      <c r="B1676" s="354"/>
      <c r="F1676" s="912" t="s">
        <v>191</v>
      </c>
      <c r="G1676" s="873"/>
      <c r="H1676" s="873"/>
      <c r="I1676" s="873"/>
      <c r="J1676" s="873"/>
      <c r="K1676" s="873"/>
      <c r="L1676" s="873"/>
      <c r="M1676" s="873"/>
      <c r="N1676" s="873"/>
      <c r="O1676" s="873"/>
      <c r="P1676" s="873"/>
      <c r="Q1676" s="873"/>
      <c r="R1676" s="873"/>
      <c r="S1676" s="354"/>
      <c r="T1676" s="419"/>
      <c r="AA1676" s="420"/>
      <c r="AT1676" s="353" t="s">
        <v>2437</v>
      </c>
      <c r="AU1676" s="353" t="s">
        <v>2336</v>
      </c>
    </row>
    <row r="1677" spans="2:51" s="353" customFormat="1" ht="15.75" customHeight="1">
      <c r="B1677" s="421"/>
      <c r="E1677" s="422"/>
      <c r="F1677" s="932" t="s">
        <v>4016</v>
      </c>
      <c r="G1677" s="933"/>
      <c r="H1677" s="933"/>
      <c r="I1677" s="933"/>
      <c r="J1677" s="829"/>
      <c r="K1677" s="834">
        <v>1273.0652</v>
      </c>
      <c r="S1677" s="421"/>
      <c r="T1677" s="425"/>
      <c r="AA1677" s="426"/>
      <c r="AT1677" s="422" t="s">
        <v>2439</v>
      </c>
      <c r="AU1677" s="422" t="s">
        <v>2336</v>
      </c>
      <c r="AV1677" s="422" t="s">
        <v>2336</v>
      </c>
      <c r="AW1677" s="422" t="s">
        <v>2371</v>
      </c>
      <c r="AX1677" s="422" t="s">
        <v>2427</v>
      </c>
      <c r="AY1677" s="422" t="s">
        <v>2428</v>
      </c>
    </row>
    <row r="1678" spans="2:65" s="353" customFormat="1" ht="15.75" customHeight="1">
      <c r="B1678" s="354"/>
      <c r="C1678" s="409" t="s">
        <v>192</v>
      </c>
      <c r="D1678" s="409" t="s">
        <v>2429</v>
      </c>
      <c r="E1678" s="410" t="s">
        <v>193</v>
      </c>
      <c r="F1678" s="907" t="s">
        <v>194</v>
      </c>
      <c r="G1678" s="908"/>
      <c r="H1678" s="908"/>
      <c r="I1678" s="908"/>
      <c r="J1678" s="412" t="s">
        <v>3779</v>
      </c>
      <c r="K1678" s="827">
        <f>K1735</f>
        <v>1280.0800000000006</v>
      </c>
      <c r="L1678" s="909">
        <v>0</v>
      </c>
      <c r="M1678" s="908"/>
      <c r="N1678" s="909">
        <f>ROUND($L$1678*$K$1678,2)</f>
        <v>0</v>
      </c>
      <c r="O1678" s="908"/>
      <c r="P1678" s="908"/>
      <c r="Q1678" s="908"/>
      <c r="R1678" s="411" t="s">
        <v>2433</v>
      </c>
      <c r="S1678" s="354"/>
      <c r="T1678" s="414"/>
      <c r="U1678" s="415" t="s">
        <v>2358</v>
      </c>
      <c r="X1678" s="416">
        <v>0.00027</v>
      </c>
      <c r="Y1678" s="416">
        <f>$X$1678*$K$1678</f>
        <v>0.3456216000000002</v>
      </c>
      <c r="Z1678" s="416">
        <v>0</v>
      </c>
      <c r="AA1678" s="417">
        <f>$Z$1678*$K$1678</f>
        <v>0</v>
      </c>
      <c r="AR1678" s="360" t="s">
        <v>2749</v>
      </c>
      <c r="AT1678" s="360" t="s">
        <v>2429</v>
      </c>
      <c r="AU1678" s="360" t="s">
        <v>2336</v>
      </c>
      <c r="AY1678" s="353" t="s">
        <v>2428</v>
      </c>
      <c r="BE1678" s="418">
        <f>IF($U$1678="základní",$N$1678,0)</f>
        <v>0</v>
      </c>
      <c r="BF1678" s="418">
        <f>IF($U$1678="snížená",$N$1678,0)</f>
        <v>0</v>
      </c>
      <c r="BG1678" s="418">
        <f>IF($U$1678="zákl. přenesená",$N$1678,0)</f>
        <v>0</v>
      </c>
      <c r="BH1678" s="418">
        <f>IF($U$1678="sníž. přenesená",$N$1678,0)</f>
        <v>0</v>
      </c>
      <c r="BI1678" s="418">
        <f>IF($U$1678="nulová",$N$1678,0)</f>
        <v>0</v>
      </c>
      <c r="BJ1678" s="360" t="s">
        <v>2426</v>
      </c>
      <c r="BK1678" s="418">
        <f>ROUND($L$1678*$K$1678,2)</f>
        <v>0</v>
      </c>
      <c r="BL1678" s="360" t="s">
        <v>2749</v>
      </c>
      <c r="BM1678" s="360" t="s">
        <v>195</v>
      </c>
    </row>
    <row r="1679" spans="2:47" s="353" customFormat="1" ht="16.5" customHeight="1">
      <c r="B1679" s="354"/>
      <c r="F1679" s="912" t="s">
        <v>196</v>
      </c>
      <c r="G1679" s="873"/>
      <c r="H1679" s="873"/>
      <c r="I1679" s="873"/>
      <c r="J1679" s="873"/>
      <c r="K1679" s="873"/>
      <c r="L1679" s="873"/>
      <c r="M1679" s="873"/>
      <c r="N1679" s="873"/>
      <c r="O1679" s="873"/>
      <c r="P1679" s="873"/>
      <c r="Q1679" s="873"/>
      <c r="R1679" s="873"/>
      <c r="S1679" s="354"/>
      <c r="T1679" s="419"/>
      <c r="AA1679" s="420"/>
      <c r="AT1679" s="353" t="s">
        <v>2437</v>
      </c>
      <c r="AU1679" s="353" t="s">
        <v>2336</v>
      </c>
    </row>
    <row r="1680" spans="2:51" s="353" customFormat="1" ht="15.75" customHeight="1">
      <c r="B1680" s="421"/>
      <c r="E1680" s="422"/>
      <c r="F1680" s="899" t="s">
        <v>197</v>
      </c>
      <c r="G1680" s="900"/>
      <c r="H1680" s="900"/>
      <c r="I1680" s="900"/>
      <c r="K1680" s="424">
        <v>27.72</v>
      </c>
      <c r="S1680" s="421"/>
      <c r="T1680" s="425"/>
      <c r="AA1680" s="426"/>
      <c r="AT1680" s="422" t="s">
        <v>2439</v>
      </c>
      <c r="AU1680" s="422" t="s">
        <v>2336</v>
      </c>
      <c r="AV1680" s="422" t="s">
        <v>2336</v>
      </c>
      <c r="AW1680" s="422" t="s">
        <v>2371</v>
      </c>
      <c r="AX1680" s="422" t="s">
        <v>2427</v>
      </c>
      <c r="AY1680" s="422" t="s">
        <v>2428</v>
      </c>
    </row>
    <row r="1681" spans="2:51" s="353" customFormat="1" ht="15.75" customHeight="1">
      <c r="B1681" s="421"/>
      <c r="E1681" s="422"/>
      <c r="F1681" s="899" t="s">
        <v>198</v>
      </c>
      <c r="G1681" s="900"/>
      <c r="H1681" s="900"/>
      <c r="I1681" s="900"/>
      <c r="K1681" s="424">
        <v>13.92</v>
      </c>
      <c r="S1681" s="421"/>
      <c r="T1681" s="425"/>
      <c r="AA1681" s="426"/>
      <c r="AT1681" s="422" t="s">
        <v>2439</v>
      </c>
      <c r="AU1681" s="422" t="s">
        <v>2336</v>
      </c>
      <c r="AV1681" s="422" t="s">
        <v>2336</v>
      </c>
      <c r="AW1681" s="422" t="s">
        <v>2371</v>
      </c>
      <c r="AX1681" s="422" t="s">
        <v>2427</v>
      </c>
      <c r="AY1681" s="422" t="s">
        <v>2428</v>
      </c>
    </row>
    <row r="1682" spans="2:51" s="353" customFormat="1" ht="15.75" customHeight="1">
      <c r="B1682" s="421"/>
      <c r="E1682" s="422"/>
      <c r="F1682" s="899" t="s">
        <v>200</v>
      </c>
      <c r="G1682" s="900"/>
      <c r="H1682" s="900"/>
      <c r="I1682" s="900"/>
      <c r="K1682" s="424">
        <v>60.6</v>
      </c>
      <c r="S1682" s="421"/>
      <c r="T1682" s="425"/>
      <c r="AA1682" s="426"/>
      <c r="AT1682" s="422" t="s">
        <v>2439</v>
      </c>
      <c r="AU1682" s="422" t="s">
        <v>2336</v>
      </c>
      <c r="AV1682" s="422" t="s">
        <v>2336</v>
      </c>
      <c r="AW1682" s="422" t="s">
        <v>2371</v>
      </c>
      <c r="AX1682" s="422" t="s">
        <v>2427</v>
      </c>
      <c r="AY1682" s="422" t="s">
        <v>2428</v>
      </c>
    </row>
    <row r="1683" spans="2:51" s="353" customFormat="1" ht="15.75" customHeight="1">
      <c r="B1683" s="421"/>
      <c r="E1683" s="422"/>
      <c r="F1683" s="899" t="s">
        <v>1115</v>
      </c>
      <c r="G1683" s="900"/>
      <c r="H1683" s="900"/>
      <c r="I1683" s="900"/>
      <c r="K1683" s="424">
        <v>72.03</v>
      </c>
      <c r="S1683" s="421"/>
      <c r="T1683" s="425"/>
      <c r="AA1683" s="426"/>
      <c r="AT1683" s="422" t="s">
        <v>2439</v>
      </c>
      <c r="AU1683" s="422" t="s">
        <v>2336</v>
      </c>
      <c r="AV1683" s="422" t="s">
        <v>2336</v>
      </c>
      <c r="AW1683" s="422" t="s">
        <v>2371</v>
      </c>
      <c r="AX1683" s="422" t="s">
        <v>2427</v>
      </c>
      <c r="AY1683" s="422" t="s">
        <v>2428</v>
      </c>
    </row>
    <row r="1684" spans="2:51" s="353" customFormat="1" ht="15.75" customHeight="1">
      <c r="B1684" s="421"/>
      <c r="E1684" s="422"/>
      <c r="F1684" s="899" t="s">
        <v>201</v>
      </c>
      <c r="G1684" s="900"/>
      <c r="H1684" s="900"/>
      <c r="I1684" s="900"/>
      <c r="K1684" s="424">
        <v>20.37</v>
      </c>
      <c r="S1684" s="421"/>
      <c r="T1684" s="425"/>
      <c r="AA1684" s="426"/>
      <c r="AT1684" s="422" t="s">
        <v>2439</v>
      </c>
      <c r="AU1684" s="422" t="s">
        <v>2336</v>
      </c>
      <c r="AV1684" s="422" t="s">
        <v>2336</v>
      </c>
      <c r="AW1684" s="422" t="s">
        <v>2371</v>
      </c>
      <c r="AX1684" s="422" t="s">
        <v>2427</v>
      </c>
      <c r="AY1684" s="422" t="s">
        <v>2428</v>
      </c>
    </row>
    <row r="1685" spans="2:51" s="353" customFormat="1" ht="15.75" customHeight="1">
      <c r="B1685" s="421"/>
      <c r="E1685" s="422"/>
      <c r="F1685" s="899" t="s">
        <v>202</v>
      </c>
      <c r="G1685" s="900"/>
      <c r="H1685" s="900"/>
      <c r="I1685" s="900"/>
      <c r="K1685" s="424">
        <v>18.06</v>
      </c>
      <c r="S1685" s="421"/>
      <c r="T1685" s="425"/>
      <c r="AA1685" s="426"/>
      <c r="AT1685" s="422" t="s">
        <v>2439</v>
      </c>
      <c r="AU1685" s="422" t="s">
        <v>2336</v>
      </c>
      <c r="AV1685" s="422" t="s">
        <v>2336</v>
      </c>
      <c r="AW1685" s="422" t="s">
        <v>2371</v>
      </c>
      <c r="AX1685" s="422" t="s">
        <v>2427</v>
      </c>
      <c r="AY1685" s="422" t="s">
        <v>2428</v>
      </c>
    </row>
    <row r="1686" spans="2:51" s="353" customFormat="1" ht="15.75" customHeight="1">
      <c r="B1686" s="421"/>
      <c r="E1686" s="422"/>
      <c r="F1686" s="899" t="s">
        <v>203</v>
      </c>
      <c r="G1686" s="900"/>
      <c r="H1686" s="900"/>
      <c r="I1686" s="900"/>
      <c r="K1686" s="424">
        <v>20.04</v>
      </c>
      <c r="S1686" s="421"/>
      <c r="T1686" s="425"/>
      <c r="AA1686" s="426"/>
      <c r="AT1686" s="422" t="s">
        <v>2439</v>
      </c>
      <c r="AU1686" s="422" t="s">
        <v>2336</v>
      </c>
      <c r="AV1686" s="422" t="s">
        <v>2336</v>
      </c>
      <c r="AW1686" s="422" t="s">
        <v>2371</v>
      </c>
      <c r="AX1686" s="422" t="s">
        <v>2427</v>
      </c>
      <c r="AY1686" s="422" t="s">
        <v>2428</v>
      </c>
    </row>
    <row r="1687" spans="2:51" s="353" customFormat="1" ht="15.75" customHeight="1">
      <c r="B1687" s="421"/>
      <c r="E1687" s="422"/>
      <c r="F1687" s="899" t="s">
        <v>204</v>
      </c>
      <c r="G1687" s="900"/>
      <c r="H1687" s="900"/>
      <c r="I1687" s="900"/>
      <c r="K1687" s="424">
        <v>19.57</v>
      </c>
      <c r="S1687" s="421"/>
      <c r="T1687" s="425"/>
      <c r="AA1687" s="426"/>
      <c r="AT1687" s="422" t="s">
        <v>2439</v>
      </c>
      <c r="AU1687" s="422" t="s">
        <v>2336</v>
      </c>
      <c r="AV1687" s="422" t="s">
        <v>2336</v>
      </c>
      <c r="AW1687" s="422" t="s">
        <v>2371</v>
      </c>
      <c r="AX1687" s="422" t="s">
        <v>2427</v>
      </c>
      <c r="AY1687" s="422" t="s">
        <v>2428</v>
      </c>
    </row>
    <row r="1688" spans="2:51" s="353" customFormat="1" ht="15.75" customHeight="1">
      <c r="B1688" s="421"/>
      <c r="E1688" s="422"/>
      <c r="F1688" s="899" t="s">
        <v>205</v>
      </c>
      <c r="G1688" s="900"/>
      <c r="H1688" s="900"/>
      <c r="I1688" s="900"/>
      <c r="K1688" s="424">
        <v>38.24</v>
      </c>
      <c r="S1688" s="421"/>
      <c r="T1688" s="425"/>
      <c r="AA1688" s="426"/>
      <c r="AT1688" s="422" t="s">
        <v>2439</v>
      </c>
      <c r="AU1688" s="422" t="s">
        <v>2336</v>
      </c>
      <c r="AV1688" s="422" t="s">
        <v>2336</v>
      </c>
      <c r="AW1688" s="422" t="s">
        <v>2371</v>
      </c>
      <c r="AX1688" s="422" t="s">
        <v>2427</v>
      </c>
      <c r="AY1688" s="422" t="s">
        <v>2428</v>
      </c>
    </row>
    <row r="1689" spans="2:51" s="353" customFormat="1" ht="15.75" customHeight="1">
      <c r="B1689" s="421"/>
      <c r="E1689" s="422"/>
      <c r="F1689" s="899" t="s">
        <v>206</v>
      </c>
      <c r="G1689" s="900"/>
      <c r="H1689" s="900"/>
      <c r="I1689" s="900"/>
      <c r="K1689" s="424">
        <v>44.6</v>
      </c>
      <c r="S1689" s="421"/>
      <c r="T1689" s="425"/>
      <c r="AA1689" s="426"/>
      <c r="AT1689" s="422" t="s">
        <v>2439</v>
      </c>
      <c r="AU1689" s="422" t="s">
        <v>2336</v>
      </c>
      <c r="AV1689" s="422" t="s">
        <v>2336</v>
      </c>
      <c r="AW1689" s="422" t="s">
        <v>2371</v>
      </c>
      <c r="AX1689" s="422" t="s">
        <v>2427</v>
      </c>
      <c r="AY1689" s="422" t="s">
        <v>2428</v>
      </c>
    </row>
    <row r="1690" spans="2:51" s="353" customFormat="1" ht="15.75" customHeight="1">
      <c r="B1690" s="421"/>
      <c r="E1690" s="422"/>
      <c r="F1690" s="899" t="s">
        <v>207</v>
      </c>
      <c r="G1690" s="900"/>
      <c r="H1690" s="900"/>
      <c r="I1690" s="900"/>
      <c r="K1690" s="424">
        <v>14.81</v>
      </c>
      <c r="S1690" s="421"/>
      <c r="T1690" s="425"/>
      <c r="AA1690" s="426"/>
      <c r="AT1690" s="422" t="s">
        <v>2439</v>
      </c>
      <c r="AU1690" s="422" t="s">
        <v>2336</v>
      </c>
      <c r="AV1690" s="422" t="s">
        <v>2336</v>
      </c>
      <c r="AW1690" s="422" t="s">
        <v>2371</v>
      </c>
      <c r="AX1690" s="422" t="s">
        <v>2427</v>
      </c>
      <c r="AY1690" s="422" t="s">
        <v>2428</v>
      </c>
    </row>
    <row r="1691" spans="2:51" s="353" customFormat="1" ht="15.75" customHeight="1">
      <c r="B1691" s="421"/>
      <c r="E1691" s="422"/>
      <c r="F1691" s="932" t="s">
        <v>1121</v>
      </c>
      <c r="G1691" s="933"/>
      <c r="H1691" s="933"/>
      <c r="I1691" s="933"/>
      <c r="J1691" s="829"/>
      <c r="K1691" s="834">
        <v>20.31</v>
      </c>
      <c r="S1691" s="421"/>
      <c r="T1691" s="425"/>
      <c r="AA1691" s="426"/>
      <c r="AT1691" s="422" t="s">
        <v>2439</v>
      </c>
      <c r="AU1691" s="422" t="s">
        <v>2336</v>
      </c>
      <c r="AV1691" s="422" t="s">
        <v>2336</v>
      </c>
      <c r="AW1691" s="422" t="s">
        <v>2371</v>
      </c>
      <c r="AX1691" s="422" t="s">
        <v>2427</v>
      </c>
      <c r="AY1691" s="422" t="s">
        <v>2428</v>
      </c>
    </row>
    <row r="1692" spans="2:51" s="353" customFormat="1" ht="15.75" customHeight="1">
      <c r="B1692" s="421"/>
      <c r="E1692" s="422"/>
      <c r="F1692" s="899" t="s">
        <v>208</v>
      </c>
      <c r="G1692" s="900"/>
      <c r="H1692" s="900"/>
      <c r="I1692" s="900"/>
      <c r="K1692" s="424">
        <v>17.28</v>
      </c>
      <c r="S1692" s="421"/>
      <c r="T1692" s="425"/>
      <c r="AA1692" s="426"/>
      <c r="AT1692" s="422" t="s">
        <v>2439</v>
      </c>
      <c r="AU1692" s="422" t="s">
        <v>2336</v>
      </c>
      <c r="AV1692" s="422" t="s">
        <v>2336</v>
      </c>
      <c r="AW1692" s="422" t="s">
        <v>2371</v>
      </c>
      <c r="AX1692" s="422" t="s">
        <v>2427</v>
      </c>
      <c r="AY1692" s="422" t="s">
        <v>2428</v>
      </c>
    </row>
    <row r="1693" spans="2:51" s="353" customFormat="1" ht="15.75" customHeight="1">
      <c r="B1693" s="421"/>
      <c r="E1693" s="422"/>
      <c r="F1693" s="899" t="s">
        <v>209</v>
      </c>
      <c r="G1693" s="900"/>
      <c r="H1693" s="900"/>
      <c r="I1693" s="900"/>
      <c r="K1693" s="424">
        <v>14.81</v>
      </c>
      <c r="S1693" s="421"/>
      <c r="T1693" s="425"/>
      <c r="AA1693" s="426"/>
      <c r="AT1693" s="422" t="s">
        <v>2439</v>
      </c>
      <c r="AU1693" s="422" t="s">
        <v>2336</v>
      </c>
      <c r="AV1693" s="422" t="s">
        <v>2336</v>
      </c>
      <c r="AW1693" s="422" t="s">
        <v>2371</v>
      </c>
      <c r="AX1693" s="422" t="s">
        <v>2427</v>
      </c>
      <c r="AY1693" s="422" t="s">
        <v>2428</v>
      </c>
    </row>
    <row r="1694" spans="2:51" s="823" customFormat="1" ht="15.75" customHeight="1">
      <c r="B1694" s="421"/>
      <c r="E1694" s="822"/>
      <c r="F1694" s="932" t="s">
        <v>3986</v>
      </c>
      <c r="G1694" s="933"/>
      <c r="H1694" s="933"/>
      <c r="I1694" s="933"/>
      <c r="J1694" s="829"/>
      <c r="K1694" s="834">
        <v>13.55</v>
      </c>
      <c r="S1694" s="421"/>
      <c r="T1694" s="425"/>
      <c r="AA1694" s="426"/>
      <c r="AT1694" s="822"/>
      <c r="AU1694" s="822"/>
      <c r="AV1694" s="822"/>
      <c r="AW1694" s="822"/>
      <c r="AX1694" s="822"/>
      <c r="AY1694" s="822"/>
    </row>
    <row r="1695" spans="2:51" s="353" customFormat="1" ht="15.75" customHeight="1">
      <c r="B1695" s="421"/>
      <c r="E1695" s="422"/>
      <c r="F1695" s="899" t="s">
        <v>210</v>
      </c>
      <c r="G1695" s="900"/>
      <c r="H1695" s="900"/>
      <c r="I1695" s="900"/>
      <c r="K1695" s="424">
        <v>27.32</v>
      </c>
      <c r="S1695" s="421"/>
      <c r="T1695" s="425"/>
      <c r="AA1695" s="426"/>
      <c r="AT1695" s="422" t="s">
        <v>2439</v>
      </c>
      <c r="AU1695" s="422" t="s">
        <v>2336</v>
      </c>
      <c r="AV1695" s="422" t="s">
        <v>2336</v>
      </c>
      <c r="AW1695" s="422" t="s">
        <v>2371</v>
      </c>
      <c r="AX1695" s="422" t="s">
        <v>2427</v>
      </c>
      <c r="AY1695" s="422" t="s">
        <v>2428</v>
      </c>
    </row>
    <row r="1696" spans="2:51" s="353" customFormat="1" ht="15.75" customHeight="1">
      <c r="B1696" s="421"/>
      <c r="E1696" s="422"/>
      <c r="F1696" s="899" t="s">
        <v>211</v>
      </c>
      <c r="G1696" s="900"/>
      <c r="H1696" s="900"/>
      <c r="I1696" s="900"/>
      <c r="K1696" s="424">
        <v>19.67</v>
      </c>
      <c r="S1696" s="421"/>
      <c r="T1696" s="425"/>
      <c r="AA1696" s="426"/>
      <c r="AT1696" s="422" t="s">
        <v>2439</v>
      </c>
      <c r="AU1696" s="422" t="s">
        <v>2336</v>
      </c>
      <c r="AV1696" s="422" t="s">
        <v>2336</v>
      </c>
      <c r="AW1696" s="422" t="s">
        <v>2371</v>
      </c>
      <c r="AX1696" s="422" t="s">
        <v>2427</v>
      </c>
      <c r="AY1696" s="422" t="s">
        <v>2428</v>
      </c>
    </row>
    <row r="1697" spans="2:51" s="353" customFormat="1" ht="15.75" customHeight="1">
      <c r="B1697" s="421"/>
      <c r="E1697" s="422"/>
      <c r="F1697" s="899" t="s">
        <v>212</v>
      </c>
      <c r="G1697" s="900"/>
      <c r="H1697" s="900"/>
      <c r="I1697" s="900"/>
      <c r="K1697" s="424">
        <v>26.75</v>
      </c>
      <c r="S1697" s="421"/>
      <c r="T1697" s="425"/>
      <c r="AA1697" s="426"/>
      <c r="AT1697" s="422" t="s">
        <v>2439</v>
      </c>
      <c r="AU1697" s="422" t="s">
        <v>2336</v>
      </c>
      <c r="AV1697" s="422" t="s">
        <v>2336</v>
      </c>
      <c r="AW1697" s="422" t="s">
        <v>2371</v>
      </c>
      <c r="AX1697" s="422" t="s">
        <v>2427</v>
      </c>
      <c r="AY1697" s="422" t="s">
        <v>2428</v>
      </c>
    </row>
    <row r="1698" spans="2:51" s="353" customFormat="1" ht="15.75" customHeight="1">
      <c r="B1698" s="421"/>
      <c r="E1698" s="422"/>
      <c r="F1698" s="899" t="s">
        <v>213</v>
      </c>
      <c r="G1698" s="900"/>
      <c r="H1698" s="900"/>
      <c r="I1698" s="900"/>
      <c r="K1698" s="424">
        <v>15.09</v>
      </c>
      <c r="S1698" s="421"/>
      <c r="T1698" s="425"/>
      <c r="AA1698" s="426"/>
      <c r="AT1698" s="422" t="s">
        <v>2439</v>
      </c>
      <c r="AU1698" s="422" t="s">
        <v>2336</v>
      </c>
      <c r="AV1698" s="422" t="s">
        <v>2336</v>
      </c>
      <c r="AW1698" s="422" t="s">
        <v>2371</v>
      </c>
      <c r="AX1698" s="422" t="s">
        <v>2427</v>
      </c>
      <c r="AY1698" s="422" t="s">
        <v>2428</v>
      </c>
    </row>
    <row r="1699" spans="2:51" s="353" customFormat="1" ht="15.75" customHeight="1">
      <c r="B1699" s="421"/>
      <c r="E1699" s="422"/>
      <c r="F1699" s="899" t="s">
        <v>214</v>
      </c>
      <c r="G1699" s="900"/>
      <c r="H1699" s="900"/>
      <c r="I1699" s="900"/>
      <c r="K1699" s="424">
        <v>18.2</v>
      </c>
      <c r="S1699" s="421"/>
      <c r="T1699" s="425"/>
      <c r="AA1699" s="426"/>
      <c r="AT1699" s="422" t="s">
        <v>2439</v>
      </c>
      <c r="AU1699" s="422" t="s">
        <v>2336</v>
      </c>
      <c r="AV1699" s="422" t="s">
        <v>2336</v>
      </c>
      <c r="AW1699" s="422" t="s">
        <v>2371</v>
      </c>
      <c r="AX1699" s="422" t="s">
        <v>2427</v>
      </c>
      <c r="AY1699" s="422" t="s">
        <v>2428</v>
      </c>
    </row>
    <row r="1700" spans="2:51" s="353" customFormat="1" ht="15.75" customHeight="1">
      <c r="B1700" s="421"/>
      <c r="E1700" s="422"/>
      <c r="F1700" s="899" t="s">
        <v>215</v>
      </c>
      <c r="G1700" s="900"/>
      <c r="H1700" s="900"/>
      <c r="I1700" s="900"/>
      <c r="K1700" s="424">
        <v>29.19</v>
      </c>
      <c r="S1700" s="421"/>
      <c r="T1700" s="425"/>
      <c r="AA1700" s="426"/>
      <c r="AT1700" s="422" t="s">
        <v>2439</v>
      </c>
      <c r="AU1700" s="422" t="s">
        <v>2336</v>
      </c>
      <c r="AV1700" s="422" t="s">
        <v>2336</v>
      </c>
      <c r="AW1700" s="422" t="s">
        <v>2371</v>
      </c>
      <c r="AX1700" s="422" t="s">
        <v>2427</v>
      </c>
      <c r="AY1700" s="422" t="s">
        <v>2428</v>
      </c>
    </row>
    <row r="1701" spans="2:51" s="823" customFormat="1" ht="15.75" customHeight="1">
      <c r="B1701" s="421"/>
      <c r="E1701" s="822"/>
      <c r="F1701" s="932" t="s">
        <v>3987</v>
      </c>
      <c r="G1701" s="933"/>
      <c r="H1701" s="933"/>
      <c r="I1701" s="933"/>
      <c r="J1701" s="829"/>
      <c r="K1701" s="834">
        <v>17.28</v>
      </c>
      <c r="S1701" s="421"/>
      <c r="T1701" s="425"/>
      <c r="AA1701" s="426"/>
      <c r="AT1701" s="822"/>
      <c r="AU1701" s="822"/>
      <c r="AV1701" s="822"/>
      <c r="AW1701" s="822"/>
      <c r="AX1701" s="822"/>
      <c r="AY1701" s="822"/>
    </row>
    <row r="1702" spans="2:51" s="823" customFormat="1" ht="15.75" customHeight="1">
      <c r="B1702" s="421"/>
      <c r="E1702" s="822"/>
      <c r="F1702" s="932" t="s">
        <v>3990</v>
      </c>
      <c r="G1702" s="933"/>
      <c r="H1702" s="933"/>
      <c r="I1702" s="933"/>
      <c r="J1702" s="829"/>
      <c r="K1702" s="834">
        <v>16.59</v>
      </c>
      <c r="S1702" s="421"/>
      <c r="T1702" s="425"/>
      <c r="AA1702" s="426"/>
      <c r="AT1702" s="822"/>
      <c r="AU1702" s="822"/>
      <c r="AV1702" s="822"/>
      <c r="AW1702" s="822"/>
      <c r="AX1702" s="822"/>
      <c r="AY1702" s="822"/>
    </row>
    <row r="1703" spans="2:51" s="823" customFormat="1" ht="15.75" customHeight="1">
      <c r="B1703" s="421"/>
      <c r="E1703" s="822"/>
      <c r="F1703" s="932" t="s">
        <v>3991</v>
      </c>
      <c r="G1703" s="933"/>
      <c r="H1703" s="933"/>
      <c r="I1703" s="933"/>
      <c r="J1703" s="829"/>
      <c r="K1703" s="834">
        <v>14.51</v>
      </c>
      <c r="S1703" s="421"/>
      <c r="T1703" s="425"/>
      <c r="AA1703" s="426"/>
      <c r="AT1703" s="822"/>
      <c r="AU1703" s="822"/>
      <c r="AV1703" s="822"/>
      <c r="AW1703" s="822"/>
      <c r="AX1703" s="822"/>
      <c r="AY1703" s="822"/>
    </row>
    <row r="1704" spans="2:51" s="823" customFormat="1" ht="15.75" customHeight="1">
      <c r="B1704" s="421"/>
      <c r="E1704" s="822"/>
      <c r="F1704" s="932" t="s">
        <v>3994</v>
      </c>
      <c r="G1704" s="933"/>
      <c r="H1704" s="933"/>
      <c r="I1704" s="933"/>
      <c r="J1704" s="829"/>
      <c r="K1704" s="834">
        <v>25.85</v>
      </c>
      <c r="S1704" s="421"/>
      <c r="T1704" s="425"/>
      <c r="AA1704" s="426"/>
      <c r="AT1704" s="822"/>
      <c r="AU1704" s="822"/>
      <c r="AV1704" s="822"/>
      <c r="AW1704" s="822"/>
      <c r="AX1704" s="822"/>
      <c r="AY1704" s="822"/>
    </row>
    <row r="1705" spans="2:51" s="823" customFormat="1" ht="15.75" customHeight="1">
      <c r="B1705" s="421"/>
      <c r="E1705" s="822"/>
      <c r="F1705" s="932" t="s">
        <v>3995</v>
      </c>
      <c r="G1705" s="933"/>
      <c r="H1705" s="933"/>
      <c r="I1705" s="933"/>
      <c r="J1705" s="829"/>
      <c r="K1705" s="834">
        <v>15.79</v>
      </c>
      <c r="S1705" s="421"/>
      <c r="T1705" s="425"/>
      <c r="AA1705" s="426"/>
      <c r="AT1705" s="822"/>
      <c r="AU1705" s="822"/>
      <c r="AV1705" s="822"/>
      <c r="AW1705" s="822"/>
      <c r="AX1705" s="822"/>
      <c r="AY1705" s="822"/>
    </row>
    <row r="1706" spans="2:51" s="823" customFormat="1" ht="15.75" customHeight="1">
      <c r="B1706" s="421"/>
      <c r="E1706" s="822"/>
      <c r="F1706" s="932" t="s">
        <v>3998</v>
      </c>
      <c r="G1706" s="933"/>
      <c r="H1706" s="933"/>
      <c r="I1706" s="933"/>
      <c r="J1706" s="829"/>
      <c r="K1706" s="834">
        <v>17.13</v>
      </c>
      <c r="S1706" s="421"/>
      <c r="T1706" s="425"/>
      <c r="AA1706" s="426"/>
      <c r="AT1706" s="822"/>
      <c r="AU1706" s="822"/>
      <c r="AV1706" s="822"/>
      <c r="AW1706" s="822"/>
      <c r="AX1706" s="822"/>
      <c r="AY1706" s="822"/>
    </row>
    <row r="1707" spans="2:51" s="823" customFormat="1" ht="15.75" customHeight="1">
      <c r="B1707" s="421"/>
      <c r="E1707" s="822"/>
      <c r="F1707" s="932" t="s">
        <v>3999</v>
      </c>
      <c r="G1707" s="933"/>
      <c r="H1707" s="933"/>
      <c r="I1707" s="933"/>
      <c r="J1707" s="829"/>
      <c r="K1707" s="834">
        <v>11.83</v>
      </c>
      <c r="S1707" s="421"/>
      <c r="T1707" s="425"/>
      <c r="AA1707" s="426"/>
      <c r="AT1707" s="822"/>
      <c r="AU1707" s="822"/>
      <c r="AV1707" s="822"/>
      <c r="AW1707" s="822"/>
      <c r="AX1707" s="822"/>
      <c r="AY1707" s="822"/>
    </row>
    <row r="1708" spans="2:51" s="823" customFormat="1" ht="15.75" customHeight="1">
      <c r="B1708" s="421"/>
      <c r="E1708" s="822"/>
      <c r="F1708" s="932" t="s">
        <v>4002</v>
      </c>
      <c r="G1708" s="933"/>
      <c r="H1708" s="933"/>
      <c r="I1708" s="933"/>
      <c r="J1708" s="829"/>
      <c r="K1708" s="834">
        <v>24.09</v>
      </c>
      <c r="S1708" s="421"/>
      <c r="T1708" s="425"/>
      <c r="AA1708" s="426"/>
      <c r="AT1708" s="822"/>
      <c r="AU1708" s="822"/>
      <c r="AV1708" s="822"/>
      <c r="AW1708" s="822"/>
      <c r="AX1708" s="822"/>
      <c r="AY1708" s="822"/>
    </row>
    <row r="1709" spans="2:51" s="823" customFormat="1" ht="15.75" customHeight="1">
      <c r="B1709" s="421"/>
      <c r="E1709" s="822"/>
      <c r="F1709" s="932" t="s">
        <v>4003</v>
      </c>
      <c r="G1709" s="933"/>
      <c r="H1709" s="933"/>
      <c r="I1709" s="933"/>
      <c r="J1709" s="829"/>
      <c r="K1709" s="834">
        <v>68.44</v>
      </c>
      <c r="S1709" s="421"/>
      <c r="T1709" s="425"/>
      <c r="AA1709" s="426"/>
      <c r="AT1709" s="822"/>
      <c r="AU1709" s="822"/>
      <c r="AV1709" s="822"/>
      <c r="AW1709" s="822"/>
      <c r="AX1709" s="822"/>
      <c r="AY1709" s="822"/>
    </row>
    <row r="1710" spans="2:51" s="823" customFormat="1" ht="15.75" customHeight="1">
      <c r="B1710" s="421"/>
      <c r="E1710" s="822"/>
      <c r="F1710" s="932" t="s">
        <v>4006</v>
      </c>
      <c r="G1710" s="933"/>
      <c r="H1710" s="933"/>
      <c r="I1710" s="933"/>
      <c r="J1710" s="829"/>
      <c r="K1710" s="834">
        <v>19.76</v>
      </c>
      <c r="S1710" s="421"/>
      <c r="T1710" s="425"/>
      <c r="AA1710" s="426"/>
      <c r="AT1710" s="822"/>
      <c r="AU1710" s="822"/>
      <c r="AV1710" s="822"/>
      <c r="AW1710" s="822"/>
      <c r="AX1710" s="822"/>
      <c r="AY1710" s="822"/>
    </row>
    <row r="1711" spans="2:51" s="823" customFormat="1" ht="15.75" customHeight="1">
      <c r="B1711" s="421"/>
      <c r="E1711" s="822"/>
      <c r="F1711" s="932" t="s">
        <v>4007</v>
      </c>
      <c r="G1711" s="933"/>
      <c r="H1711" s="933"/>
      <c r="I1711" s="933"/>
      <c r="J1711" s="829"/>
      <c r="K1711" s="834">
        <v>11.66</v>
      </c>
      <c r="S1711" s="421"/>
      <c r="T1711" s="425"/>
      <c r="AA1711" s="426"/>
      <c r="AT1711" s="822"/>
      <c r="AU1711" s="822"/>
      <c r="AV1711" s="822"/>
      <c r="AW1711" s="822"/>
      <c r="AX1711" s="822"/>
      <c r="AY1711" s="822"/>
    </row>
    <row r="1712" spans="2:51" s="353" customFormat="1" ht="15.75" customHeight="1">
      <c r="B1712" s="421"/>
      <c r="E1712" s="422"/>
      <c r="F1712" s="899" t="s">
        <v>216</v>
      </c>
      <c r="G1712" s="900"/>
      <c r="H1712" s="900"/>
      <c r="I1712" s="900"/>
      <c r="K1712" s="424">
        <v>17.28</v>
      </c>
      <c r="S1712" s="421"/>
      <c r="T1712" s="425"/>
      <c r="AA1712" s="426"/>
      <c r="AT1712" s="422" t="s">
        <v>2439</v>
      </c>
      <c r="AU1712" s="422" t="s">
        <v>2336</v>
      </c>
      <c r="AV1712" s="422" t="s">
        <v>2336</v>
      </c>
      <c r="AW1712" s="422" t="s">
        <v>2371</v>
      </c>
      <c r="AX1712" s="422" t="s">
        <v>2427</v>
      </c>
      <c r="AY1712" s="422" t="s">
        <v>2428</v>
      </c>
    </row>
    <row r="1713" spans="2:51" s="353" customFormat="1" ht="15.75" customHeight="1">
      <c r="B1713" s="421"/>
      <c r="E1713" s="422"/>
      <c r="F1713" s="899" t="s">
        <v>217</v>
      </c>
      <c r="G1713" s="900"/>
      <c r="H1713" s="900"/>
      <c r="I1713" s="900"/>
      <c r="K1713" s="424">
        <v>14.67</v>
      </c>
      <c r="S1713" s="421"/>
      <c r="T1713" s="425"/>
      <c r="AA1713" s="426"/>
      <c r="AT1713" s="422" t="s">
        <v>2439</v>
      </c>
      <c r="AU1713" s="422" t="s">
        <v>2336</v>
      </c>
      <c r="AV1713" s="422" t="s">
        <v>2336</v>
      </c>
      <c r="AW1713" s="422" t="s">
        <v>2371</v>
      </c>
      <c r="AX1713" s="422" t="s">
        <v>2427</v>
      </c>
      <c r="AY1713" s="422" t="s">
        <v>2428</v>
      </c>
    </row>
    <row r="1714" spans="2:51" s="353" customFormat="1" ht="15.75" customHeight="1">
      <c r="B1714" s="421"/>
      <c r="E1714" s="422"/>
      <c r="F1714" s="899" t="s">
        <v>218</v>
      </c>
      <c r="G1714" s="900"/>
      <c r="H1714" s="900"/>
      <c r="I1714" s="900"/>
      <c r="K1714" s="424">
        <v>28.19</v>
      </c>
      <c r="S1714" s="421"/>
      <c r="T1714" s="425"/>
      <c r="AA1714" s="426"/>
      <c r="AT1714" s="422" t="s">
        <v>2439</v>
      </c>
      <c r="AU1714" s="422" t="s">
        <v>2336</v>
      </c>
      <c r="AV1714" s="422" t="s">
        <v>2336</v>
      </c>
      <c r="AW1714" s="422" t="s">
        <v>2371</v>
      </c>
      <c r="AX1714" s="422" t="s">
        <v>2427</v>
      </c>
      <c r="AY1714" s="422" t="s">
        <v>2428</v>
      </c>
    </row>
    <row r="1715" spans="2:51" s="353" customFormat="1" ht="15.75" customHeight="1">
      <c r="B1715" s="421"/>
      <c r="E1715" s="422"/>
      <c r="F1715" s="899" t="s">
        <v>219</v>
      </c>
      <c r="G1715" s="900"/>
      <c r="H1715" s="900"/>
      <c r="I1715" s="900"/>
      <c r="K1715" s="424">
        <v>26.99</v>
      </c>
      <c r="S1715" s="421"/>
      <c r="T1715" s="425"/>
      <c r="AA1715" s="426"/>
      <c r="AT1715" s="422" t="s">
        <v>2439</v>
      </c>
      <c r="AU1715" s="422" t="s">
        <v>2336</v>
      </c>
      <c r="AV1715" s="422" t="s">
        <v>2336</v>
      </c>
      <c r="AW1715" s="422" t="s">
        <v>2371</v>
      </c>
      <c r="AX1715" s="422" t="s">
        <v>2427</v>
      </c>
      <c r="AY1715" s="422" t="s">
        <v>2428</v>
      </c>
    </row>
    <row r="1716" spans="2:51" s="353" customFormat="1" ht="15.75" customHeight="1">
      <c r="B1716" s="421"/>
      <c r="E1716" s="422"/>
      <c r="F1716" s="899" t="s">
        <v>220</v>
      </c>
      <c r="G1716" s="900"/>
      <c r="H1716" s="900"/>
      <c r="I1716" s="900"/>
      <c r="K1716" s="424">
        <v>17.69</v>
      </c>
      <c r="S1716" s="421"/>
      <c r="T1716" s="425"/>
      <c r="AA1716" s="426"/>
      <c r="AT1716" s="422" t="s">
        <v>2439</v>
      </c>
      <c r="AU1716" s="422" t="s">
        <v>2336</v>
      </c>
      <c r="AV1716" s="422" t="s">
        <v>2336</v>
      </c>
      <c r="AW1716" s="422" t="s">
        <v>2371</v>
      </c>
      <c r="AX1716" s="422" t="s">
        <v>2427</v>
      </c>
      <c r="AY1716" s="422" t="s">
        <v>2428</v>
      </c>
    </row>
    <row r="1717" spans="2:51" s="353" customFormat="1" ht="15.75" customHeight="1">
      <c r="B1717" s="421"/>
      <c r="E1717" s="422"/>
      <c r="F1717" s="899" t="s">
        <v>221</v>
      </c>
      <c r="G1717" s="900"/>
      <c r="H1717" s="900"/>
      <c r="I1717" s="900"/>
      <c r="K1717" s="424">
        <v>19.49</v>
      </c>
      <c r="S1717" s="421"/>
      <c r="T1717" s="425"/>
      <c r="AA1717" s="426"/>
      <c r="AT1717" s="422" t="s">
        <v>2439</v>
      </c>
      <c r="AU1717" s="422" t="s">
        <v>2336</v>
      </c>
      <c r="AV1717" s="422" t="s">
        <v>2336</v>
      </c>
      <c r="AW1717" s="422" t="s">
        <v>2371</v>
      </c>
      <c r="AX1717" s="422" t="s">
        <v>2427</v>
      </c>
      <c r="AY1717" s="422" t="s">
        <v>2428</v>
      </c>
    </row>
    <row r="1718" spans="2:51" s="353" customFormat="1" ht="15.75" customHeight="1">
      <c r="B1718" s="421"/>
      <c r="E1718" s="422"/>
      <c r="F1718" s="899" t="s">
        <v>222</v>
      </c>
      <c r="G1718" s="900"/>
      <c r="H1718" s="900"/>
      <c r="I1718" s="900"/>
      <c r="K1718" s="424">
        <v>26.78</v>
      </c>
      <c r="S1718" s="421"/>
      <c r="T1718" s="425"/>
      <c r="AA1718" s="426"/>
      <c r="AT1718" s="422" t="s">
        <v>2439</v>
      </c>
      <c r="AU1718" s="422" t="s">
        <v>2336</v>
      </c>
      <c r="AV1718" s="422" t="s">
        <v>2336</v>
      </c>
      <c r="AW1718" s="422" t="s">
        <v>2371</v>
      </c>
      <c r="AX1718" s="422" t="s">
        <v>2427</v>
      </c>
      <c r="AY1718" s="422" t="s">
        <v>2428</v>
      </c>
    </row>
    <row r="1719" spans="2:51" s="353" customFormat="1" ht="15.75" customHeight="1">
      <c r="B1719" s="421"/>
      <c r="E1719" s="422"/>
      <c r="F1719" s="899" t="s">
        <v>223</v>
      </c>
      <c r="G1719" s="900"/>
      <c r="H1719" s="900"/>
      <c r="I1719" s="900"/>
      <c r="K1719" s="424">
        <v>15.09</v>
      </c>
      <c r="S1719" s="421"/>
      <c r="T1719" s="425"/>
      <c r="AA1719" s="426"/>
      <c r="AT1719" s="422" t="s">
        <v>2439</v>
      </c>
      <c r="AU1719" s="422" t="s">
        <v>2336</v>
      </c>
      <c r="AV1719" s="422" t="s">
        <v>2336</v>
      </c>
      <c r="AW1719" s="422" t="s">
        <v>2371</v>
      </c>
      <c r="AX1719" s="422" t="s">
        <v>2427</v>
      </c>
      <c r="AY1719" s="422" t="s">
        <v>2428</v>
      </c>
    </row>
    <row r="1720" spans="2:51" s="353" customFormat="1" ht="15.75" customHeight="1">
      <c r="B1720" s="421"/>
      <c r="E1720" s="422"/>
      <c r="F1720" s="899" t="s">
        <v>224</v>
      </c>
      <c r="G1720" s="900"/>
      <c r="H1720" s="900"/>
      <c r="I1720" s="900"/>
      <c r="K1720" s="424">
        <v>29.27</v>
      </c>
      <c r="S1720" s="421"/>
      <c r="T1720" s="425"/>
      <c r="AA1720" s="426"/>
      <c r="AT1720" s="422" t="s">
        <v>2439</v>
      </c>
      <c r="AU1720" s="422" t="s">
        <v>2336</v>
      </c>
      <c r="AV1720" s="422" t="s">
        <v>2336</v>
      </c>
      <c r="AW1720" s="422" t="s">
        <v>2371</v>
      </c>
      <c r="AX1720" s="422" t="s">
        <v>2427</v>
      </c>
      <c r="AY1720" s="422" t="s">
        <v>2428</v>
      </c>
    </row>
    <row r="1721" spans="2:51" s="353" customFormat="1" ht="15.75" customHeight="1">
      <c r="B1721" s="421"/>
      <c r="E1721" s="422"/>
      <c r="F1721" s="899" t="s">
        <v>225</v>
      </c>
      <c r="G1721" s="900"/>
      <c r="H1721" s="900"/>
      <c r="I1721" s="900"/>
      <c r="K1721" s="424">
        <v>21.46</v>
      </c>
      <c r="S1721" s="421"/>
      <c r="T1721" s="425"/>
      <c r="AA1721" s="426"/>
      <c r="AT1721" s="422" t="s">
        <v>2439</v>
      </c>
      <c r="AU1721" s="422" t="s">
        <v>2336</v>
      </c>
      <c r="AV1721" s="422" t="s">
        <v>2336</v>
      </c>
      <c r="AW1721" s="422" t="s">
        <v>2371</v>
      </c>
      <c r="AX1721" s="422" t="s">
        <v>2427</v>
      </c>
      <c r="AY1721" s="422" t="s">
        <v>2428</v>
      </c>
    </row>
    <row r="1722" spans="2:51" s="353" customFormat="1" ht="15.75" customHeight="1">
      <c r="B1722" s="421"/>
      <c r="E1722" s="422"/>
      <c r="F1722" s="899" t="s">
        <v>226</v>
      </c>
      <c r="G1722" s="900"/>
      <c r="H1722" s="900"/>
      <c r="I1722" s="900"/>
      <c r="K1722" s="424">
        <v>19.35</v>
      </c>
      <c r="S1722" s="421"/>
      <c r="T1722" s="425"/>
      <c r="AA1722" s="426"/>
      <c r="AT1722" s="422" t="s">
        <v>2439</v>
      </c>
      <c r="AU1722" s="422" t="s">
        <v>2336</v>
      </c>
      <c r="AV1722" s="422" t="s">
        <v>2336</v>
      </c>
      <c r="AW1722" s="422" t="s">
        <v>2371</v>
      </c>
      <c r="AX1722" s="422" t="s">
        <v>2427</v>
      </c>
      <c r="AY1722" s="422" t="s">
        <v>2428</v>
      </c>
    </row>
    <row r="1723" spans="2:51" s="353" customFormat="1" ht="15.75" customHeight="1">
      <c r="B1723" s="421"/>
      <c r="E1723" s="422"/>
      <c r="F1723" s="899" t="s">
        <v>227</v>
      </c>
      <c r="G1723" s="900"/>
      <c r="H1723" s="900"/>
      <c r="I1723" s="900"/>
      <c r="K1723" s="424">
        <v>15.68</v>
      </c>
      <c r="S1723" s="421"/>
      <c r="T1723" s="425"/>
      <c r="AA1723" s="426"/>
      <c r="AT1723" s="422" t="s">
        <v>2439</v>
      </c>
      <c r="AU1723" s="422" t="s">
        <v>2336</v>
      </c>
      <c r="AV1723" s="422" t="s">
        <v>2336</v>
      </c>
      <c r="AW1723" s="422" t="s">
        <v>2371</v>
      </c>
      <c r="AX1723" s="422" t="s">
        <v>2427</v>
      </c>
      <c r="AY1723" s="422" t="s">
        <v>2428</v>
      </c>
    </row>
    <row r="1724" spans="2:51" s="353" customFormat="1" ht="15.75" customHeight="1">
      <c r="B1724" s="421"/>
      <c r="E1724" s="422"/>
      <c r="F1724" s="899" t="s">
        <v>228</v>
      </c>
      <c r="G1724" s="900"/>
      <c r="H1724" s="900"/>
      <c r="I1724" s="900"/>
      <c r="K1724" s="424">
        <v>30.66</v>
      </c>
      <c r="S1724" s="421"/>
      <c r="T1724" s="425"/>
      <c r="AA1724" s="426"/>
      <c r="AT1724" s="422" t="s">
        <v>2439</v>
      </c>
      <c r="AU1724" s="422" t="s">
        <v>2336</v>
      </c>
      <c r="AV1724" s="422" t="s">
        <v>2336</v>
      </c>
      <c r="AW1724" s="422" t="s">
        <v>2371</v>
      </c>
      <c r="AX1724" s="422" t="s">
        <v>2427</v>
      </c>
      <c r="AY1724" s="422" t="s">
        <v>2428</v>
      </c>
    </row>
    <row r="1725" spans="2:51" s="353" customFormat="1" ht="15.75" customHeight="1">
      <c r="B1725" s="421"/>
      <c r="E1725" s="422"/>
      <c r="F1725" s="899" t="s">
        <v>229</v>
      </c>
      <c r="G1725" s="900"/>
      <c r="H1725" s="900"/>
      <c r="I1725" s="900"/>
      <c r="K1725" s="424">
        <v>65.9</v>
      </c>
      <c r="S1725" s="421"/>
      <c r="T1725" s="425"/>
      <c r="AA1725" s="426"/>
      <c r="AT1725" s="422" t="s">
        <v>2439</v>
      </c>
      <c r="AU1725" s="422" t="s">
        <v>2336</v>
      </c>
      <c r="AV1725" s="422" t="s">
        <v>2336</v>
      </c>
      <c r="AW1725" s="422" t="s">
        <v>2371</v>
      </c>
      <c r="AX1725" s="422" t="s">
        <v>2427</v>
      </c>
      <c r="AY1725" s="422" t="s">
        <v>2428</v>
      </c>
    </row>
    <row r="1726" spans="2:51" s="353" customFormat="1" ht="15.75" customHeight="1">
      <c r="B1726" s="421"/>
      <c r="E1726" s="422"/>
      <c r="F1726" s="899" t="s">
        <v>230</v>
      </c>
      <c r="G1726" s="900"/>
      <c r="H1726" s="900"/>
      <c r="I1726" s="900"/>
      <c r="K1726" s="424">
        <v>5.17</v>
      </c>
      <c r="S1726" s="421"/>
      <c r="T1726" s="425"/>
      <c r="AA1726" s="426"/>
      <c r="AT1726" s="422" t="s">
        <v>2439</v>
      </c>
      <c r="AU1726" s="422" t="s">
        <v>2336</v>
      </c>
      <c r="AV1726" s="422" t="s">
        <v>2336</v>
      </c>
      <c r="AW1726" s="422" t="s">
        <v>2371</v>
      </c>
      <c r="AX1726" s="422" t="s">
        <v>2427</v>
      </c>
      <c r="AY1726" s="422" t="s">
        <v>2428</v>
      </c>
    </row>
    <row r="1727" spans="2:51" s="353" customFormat="1" ht="15.75" customHeight="1">
      <c r="B1727" s="421"/>
      <c r="E1727" s="422"/>
      <c r="F1727" s="899" t="s">
        <v>231</v>
      </c>
      <c r="G1727" s="900"/>
      <c r="H1727" s="900"/>
      <c r="I1727" s="900"/>
      <c r="K1727" s="424">
        <v>21</v>
      </c>
      <c r="S1727" s="421"/>
      <c r="T1727" s="425"/>
      <c r="AA1727" s="426"/>
      <c r="AT1727" s="422" t="s">
        <v>2439</v>
      </c>
      <c r="AU1727" s="422" t="s">
        <v>2336</v>
      </c>
      <c r="AV1727" s="422" t="s">
        <v>2336</v>
      </c>
      <c r="AW1727" s="422" t="s">
        <v>2371</v>
      </c>
      <c r="AX1727" s="422" t="s">
        <v>2427</v>
      </c>
      <c r="AY1727" s="422" t="s">
        <v>2428</v>
      </c>
    </row>
    <row r="1728" spans="2:51" s="353" customFormat="1" ht="15.75" customHeight="1">
      <c r="B1728" s="421"/>
      <c r="E1728" s="422"/>
      <c r="F1728" s="899" t="s">
        <v>232</v>
      </c>
      <c r="G1728" s="900"/>
      <c r="H1728" s="900"/>
      <c r="I1728" s="900"/>
      <c r="K1728" s="424">
        <v>12.88</v>
      </c>
      <c r="S1728" s="421"/>
      <c r="T1728" s="425"/>
      <c r="AA1728" s="426"/>
      <c r="AT1728" s="422" t="s">
        <v>2439</v>
      </c>
      <c r="AU1728" s="422" t="s">
        <v>2336</v>
      </c>
      <c r="AV1728" s="422" t="s">
        <v>2336</v>
      </c>
      <c r="AW1728" s="422" t="s">
        <v>2371</v>
      </c>
      <c r="AX1728" s="422" t="s">
        <v>2427</v>
      </c>
      <c r="AY1728" s="422" t="s">
        <v>2428</v>
      </c>
    </row>
    <row r="1729" spans="2:51" s="353" customFormat="1" ht="15.75" customHeight="1">
      <c r="B1729" s="421"/>
      <c r="E1729" s="422"/>
      <c r="F1729" s="899" t="s">
        <v>233</v>
      </c>
      <c r="G1729" s="900"/>
      <c r="H1729" s="900"/>
      <c r="I1729" s="900"/>
      <c r="K1729" s="424">
        <v>11.32</v>
      </c>
      <c r="S1729" s="421"/>
      <c r="T1729" s="425"/>
      <c r="AA1729" s="426"/>
      <c r="AT1729" s="422" t="s">
        <v>2439</v>
      </c>
      <c r="AU1729" s="422" t="s">
        <v>2336</v>
      </c>
      <c r="AV1729" s="422" t="s">
        <v>2336</v>
      </c>
      <c r="AW1729" s="422" t="s">
        <v>2371</v>
      </c>
      <c r="AX1729" s="422" t="s">
        <v>2427</v>
      </c>
      <c r="AY1729" s="422" t="s">
        <v>2428</v>
      </c>
    </row>
    <row r="1730" spans="2:51" s="353" customFormat="1" ht="15.75" customHeight="1">
      <c r="B1730" s="421"/>
      <c r="E1730" s="422"/>
      <c r="F1730" s="899" t="s">
        <v>234</v>
      </c>
      <c r="G1730" s="900"/>
      <c r="H1730" s="900"/>
      <c r="I1730" s="900"/>
      <c r="K1730" s="424">
        <v>19.7</v>
      </c>
      <c r="S1730" s="421"/>
      <c r="T1730" s="425"/>
      <c r="AA1730" s="426"/>
      <c r="AT1730" s="422" t="s">
        <v>2439</v>
      </c>
      <c r="AU1730" s="422" t="s">
        <v>2336</v>
      </c>
      <c r="AV1730" s="422" t="s">
        <v>2336</v>
      </c>
      <c r="AW1730" s="422" t="s">
        <v>2371</v>
      </c>
      <c r="AX1730" s="422" t="s">
        <v>2427</v>
      </c>
      <c r="AY1730" s="422" t="s">
        <v>2428</v>
      </c>
    </row>
    <row r="1731" spans="2:51" s="353" customFormat="1" ht="15.75" customHeight="1">
      <c r="B1731" s="421"/>
      <c r="E1731" s="422"/>
      <c r="F1731" s="899" t="s">
        <v>235</v>
      </c>
      <c r="G1731" s="900"/>
      <c r="H1731" s="900"/>
      <c r="I1731" s="900"/>
      <c r="K1731" s="424">
        <v>20.02</v>
      </c>
      <c r="S1731" s="421"/>
      <c r="T1731" s="425"/>
      <c r="AA1731" s="426"/>
      <c r="AT1731" s="422" t="s">
        <v>2439</v>
      </c>
      <c r="AU1731" s="422" t="s">
        <v>2336</v>
      </c>
      <c r="AV1731" s="422" t="s">
        <v>2336</v>
      </c>
      <c r="AW1731" s="422" t="s">
        <v>2371</v>
      </c>
      <c r="AX1731" s="422" t="s">
        <v>2427</v>
      </c>
      <c r="AY1731" s="422" t="s">
        <v>2428</v>
      </c>
    </row>
    <row r="1732" spans="2:51" s="823" customFormat="1" ht="15.75" customHeight="1">
      <c r="B1732" s="421"/>
      <c r="E1732" s="822"/>
      <c r="F1732" s="899" t="s">
        <v>236</v>
      </c>
      <c r="G1732" s="900"/>
      <c r="H1732" s="900"/>
      <c r="I1732" s="900"/>
      <c r="K1732" s="424">
        <v>13.14</v>
      </c>
      <c r="S1732" s="421"/>
      <c r="T1732" s="425"/>
      <c r="AA1732" s="426"/>
      <c r="AT1732" s="822"/>
      <c r="AU1732" s="822"/>
      <c r="AV1732" s="822"/>
      <c r="AW1732" s="822"/>
      <c r="AX1732" s="822"/>
      <c r="AY1732" s="822"/>
    </row>
    <row r="1733" spans="2:51" s="823" customFormat="1" ht="15.75" customHeight="1">
      <c r="B1733" s="421"/>
      <c r="E1733" s="822"/>
      <c r="F1733" s="932" t="s">
        <v>4009</v>
      </c>
      <c r="G1733" s="933"/>
      <c r="H1733" s="933"/>
      <c r="I1733" s="933"/>
      <c r="J1733" s="829"/>
      <c r="K1733" s="834">
        <v>19.5</v>
      </c>
      <c r="S1733" s="421"/>
      <c r="T1733" s="425"/>
      <c r="AA1733" s="426"/>
      <c r="AT1733" s="822"/>
      <c r="AU1733" s="822"/>
      <c r="AV1733" s="822"/>
      <c r="AW1733" s="822"/>
      <c r="AX1733" s="822"/>
      <c r="AY1733" s="822"/>
    </row>
    <row r="1734" spans="2:51" s="353" customFormat="1" ht="15.75" customHeight="1">
      <c r="B1734" s="421"/>
      <c r="E1734" s="422"/>
      <c r="F1734" s="932" t="s">
        <v>4012</v>
      </c>
      <c r="G1734" s="933"/>
      <c r="H1734" s="933"/>
      <c r="I1734" s="933"/>
      <c r="J1734" s="829"/>
      <c r="K1734" s="834">
        <v>13.79</v>
      </c>
      <c r="S1734" s="421"/>
      <c r="T1734" s="425"/>
      <c r="AA1734" s="426"/>
      <c r="AT1734" s="422" t="s">
        <v>2439</v>
      </c>
      <c r="AU1734" s="422" t="s">
        <v>2336</v>
      </c>
      <c r="AV1734" s="422" t="s">
        <v>2336</v>
      </c>
      <c r="AW1734" s="422" t="s">
        <v>2371</v>
      </c>
      <c r="AX1734" s="422" t="s">
        <v>2427</v>
      </c>
      <c r="AY1734" s="422" t="s">
        <v>2428</v>
      </c>
    </row>
    <row r="1735" spans="2:51" s="353" customFormat="1" ht="15.75" customHeight="1">
      <c r="B1735" s="432"/>
      <c r="E1735" s="433"/>
      <c r="F1735" s="901" t="s">
        <v>2450</v>
      </c>
      <c r="G1735" s="902"/>
      <c r="H1735" s="902"/>
      <c r="I1735" s="902"/>
      <c r="K1735" s="434">
        <f>SUM(K1680:K1734)</f>
        <v>1280.0800000000006</v>
      </c>
      <c r="S1735" s="432"/>
      <c r="T1735" s="435"/>
      <c r="AA1735" s="436"/>
      <c r="AT1735" s="433" t="s">
        <v>2439</v>
      </c>
      <c r="AU1735" s="433" t="s">
        <v>2336</v>
      </c>
      <c r="AV1735" s="433" t="s">
        <v>2434</v>
      </c>
      <c r="AW1735" s="433" t="s">
        <v>2371</v>
      </c>
      <c r="AX1735" s="433" t="s">
        <v>2426</v>
      </c>
      <c r="AY1735" s="433" t="s">
        <v>2428</v>
      </c>
    </row>
    <row r="1736" spans="2:65" s="353" customFormat="1" ht="15.75" customHeight="1">
      <c r="B1736" s="354"/>
      <c r="C1736" s="437" t="s">
        <v>237</v>
      </c>
      <c r="D1736" s="437" t="s">
        <v>2462</v>
      </c>
      <c r="E1736" s="438" t="s">
        <v>238</v>
      </c>
      <c r="F1736" s="915" t="s">
        <v>239</v>
      </c>
      <c r="G1736" s="914"/>
      <c r="H1736" s="914"/>
      <c r="I1736" s="914"/>
      <c r="J1736" s="439" t="s">
        <v>3779</v>
      </c>
      <c r="K1736" s="833">
        <f>K1738</f>
        <v>1408.088</v>
      </c>
      <c r="L1736" s="913">
        <v>0</v>
      </c>
      <c r="M1736" s="914"/>
      <c r="N1736" s="913">
        <f>ROUND($L$1736*$K$1736,2)</f>
        <v>0</v>
      </c>
      <c r="O1736" s="908"/>
      <c r="P1736" s="908"/>
      <c r="Q1736" s="908"/>
      <c r="R1736" s="411" t="s">
        <v>2433</v>
      </c>
      <c r="S1736" s="354"/>
      <c r="T1736" s="414"/>
      <c r="U1736" s="415" t="s">
        <v>2358</v>
      </c>
      <c r="X1736" s="416">
        <v>0.0024</v>
      </c>
      <c r="Y1736" s="416">
        <f>$X$1736*$K$1736</f>
        <v>3.3794112</v>
      </c>
      <c r="Z1736" s="416">
        <v>0</v>
      </c>
      <c r="AA1736" s="417">
        <f>$Z$1736*$K$1736</f>
        <v>0</v>
      </c>
      <c r="AR1736" s="360" t="s">
        <v>2843</v>
      </c>
      <c r="AT1736" s="360" t="s">
        <v>2462</v>
      </c>
      <c r="AU1736" s="360" t="s">
        <v>2336</v>
      </c>
      <c r="AY1736" s="353" t="s">
        <v>2428</v>
      </c>
      <c r="BE1736" s="418">
        <f>IF($U$1736="základní",$N$1736,0)</f>
        <v>0</v>
      </c>
      <c r="BF1736" s="418">
        <f>IF($U$1736="snížená",$N$1736,0)</f>
        <v>0</v>
      </c>
      <c r="BG1736" s="418">
        <f>IF($U$1736="zákl. přenesená",$N$1736,0)</f>
        <v>0</v>
      </c>
      <c r="BH1736" s="418">
        <f>IF($U$1736="sníž. přenesená",$N$1736,0)</f>
        <v>0</v>
      </c>
      <c r="BI1736" s="418">
        <f>IF($U$1736="nulová",$N$1736,0)</f>
        <v>0</v>
      </c>
      <c r="BJ1736" s="360" t="s">
        <v>2426</v>
      </c>
      <c r="BK1736" s="418">
        <f>ROUND($L$1736*$K$1736,2)</f>
        <v>0</v>
      </c>
      <c r="BL1736" s="360" t="s">
        <v>2749</v>
      </c>
      <c r="BM1736" s="360" t="s">
        <v>240</v>
      </c>
    </row>
    <row r="1737" spans="2:47" s="353" customFormat="1" ht="16.5" customHeight="1">
      <c r="B1737" s="354"/>
      <c r="F1737" s="912" t="s">
        <v>1377</v>
      </c>
      <c r="G1737" s="873"/>
      <c r="H1737" s="873"/>
      <c r="I1737" s="873"/>
      <c r="J1737" s="873"/>
      <c r="K1737" s="873"/>
      <c r="L1737" s="873"/>
      <c r="M1737" s="873"/>
      <c r="N1737" s="873"/>
      <c r="O1737" s="873"/>
      <c r="P1737" s="873"/>
      <c r="Q1737" s="873"/>
      <c r="R1737" s="873"/>
      <c r="S1737" s="354"/>
      <c r="T1737" s="419"/>
      <c r="AA1737" s="420"/>
      <c r="AT1737" s="353" t="s">
        <v>2437</v>
      </c>
      <c r="AU1737" s="353" t="s">
        <v>2336</v>
      </c>
    </row>
    <row r="1738" spans="2:51" s="353" customFormat="1" ht="15.75" customHeight="1">
      <c r="B1738" s="421"/>
      <c r="E1738" s="422"/>
      <c r="F1738" s="932" t="s">
        <v>4017</v>
      </c>
      <c r="G1738" s="933"/>
      <c r="H1738" s="933"/>
      <c r="I1738" s="933"/>
      <c r="K1738" s="834">
        <v>1408.088</v>
      </c>
      <c r="S1738" s="421"/>
      <c r="T1738" s="425"/>
      <c r="AA1738" s="426"/>
      <c r="AT1738" s="422" t="s">
        <v>2439</v>
      </c>
      <c r="AU1738" s="422" t="s">
        <v>2336</v>
      </c>
      <c r="AV1738" s="422" t="s">
        <v>2336</v>
      </c>
      <c r="AW1738" s="422" t="s">
        <v>2371</v>
      </c>
      <c r="AX1738" s="422" t="s">
        <v>2427</v>
      </c>
      <c r="AY1738" s="422" t="s">
        <v>2428</v>
      </c>
    </row>
    <row r="1739" spans="2:65" s="353" customFormat="1" ht="27" customHeight="1">
      <c r="B1739" s="354"/>
      <c r="C1739" s="409" t="s">
        <v>241</v>
      </c>
      <c r="D1739" s="409" t="s">
        <v>2429</v>
      </c>
      <c r="E1739" s="410" t="s">
        <v>242</v>
      </c>
      <c r="F1739" s="907" t="s">
        <v>243</v>
      </c>
      <c r="G1739" s="908"/>
      <c r="H1739" s="908"/>
      <c r="I1739" s="908"/>
      <c r="J1739" s="412" t="s">
        <v>3779</v>
      </c>
      <c r="K1739" s="413">
        <v>48.73</v>
      </c>
      <c r="L1739" s="909">
        <v>0</v>
      </c>
      <c r="M1739" s="908"/>
      <c r="N1739" s="909">
        <f>ROUND($L$1739*$K$1739,2)</f>
        <v>0</v>
      </c>
      <c r="O1739" s="908"/>
      <c r="P1739" s="908"/>
      <c r="Q1739" s="908"/>
      <c r="R1739" s="411" t="s">
        <v>2433</v>
      </c>
      <c r="S1739" s="354"/>
      <c r="T1739" s="414"/>
      <c r="U1739" s="415" t="s">
        <v>2358</v>
      </c>
      <c r="X1739" s="416">
        <v>0.00041</v>
      </c>
      <c r="Y1739" s="416">
        <f>$X$1739*$K$1739</f>
        <v>0.0199793</v>
      </c>
      <c r="Z1739" s="416">
        <v>0</v>
      </c>
      <c r="AA1739" s="417">
        <f>$Z$1739*$K$1739</f>
        <v>0</v>
      </c>
      <c r="AR1739" s="360" t="s">
        <v>2749</v>
      </c>
      <c r="AT1739" s="360" t="s">
        <v>2429</v>
      </c>
      <c r="AU1739" s="360" t="s">
        <v>2336</v>
      </c>
      <c r="AY1739" s="353" t="s">
        <v>2428</v>
      </c>
      <c r="BE1739" s="418">
        <f>IF($U$1739="základní",$N$1739,0)</f>
        <v>0</v>
      </c>
      <c r="BF1739" s="418">
        <f>IF($U$1739="snížená",$N$1739,0)</f>
        <v>0</v>
      </c>
      <c r="BG1739" s="418">
        <f>IF($U$1739="zákl. přenesená",$N$1739,0)</f>
        <v>0</v>
      </c>
      <c r="BH1739" s="418">
        <f>IF($U$1739="sníž. přenesená",$N$1739,0)</f>
        <v>0</v>
      </c>
      <c r="BI1739" s="418">
        <f>IF($U$1739="nulová",$N$1739,0)</f>
        <v>0</v>
      </c>
      <c r="BJ1739" s="360" t="s">
        <v>2426</v>
      </c>
      <c r="BK1739" s="418">
        <f>ROUND($L$1739*$K$1739,2)</f>
        <v>0</v>
      </c>
      <c r="BL1739" s="360" t="s">
        <v>2749</v>
      </c>
      <c r="BM1739" s="360" t="s">
        <v>244</v>
      </c>
    </row>
    <row r="1740" spans="2:47" s="353" customFormat="1" ht="16.5" customHeight="1">
      <c r="B1740" s="354"/>
      <c r="F1740" s="912" t="s">
        <v>245</v>
      </c>
      <c r="G1740" s="873"/>
      <c r="H1740" s="873"/>
      <c r="I1740" s="873"/>
      <c r="J1740" s="873"/>
      <c r="K1740" s="873"/>
      <c r="L1740" s="873"/>
      <c r="M1740" s="873"/>
      <c r="N1740" s="873"/>
      <c r="O1740" s="873"/>
      <c r="P1740" s="873"/>
      <c r="Q1740" s="873"/>
      <c r="R1740" s="873"/>
      <c r="S1740" s="354"/>
      <c r="T1740" s="419"/>
      <c r="AA1740" s="420"/>
      <c r="AT1740" s="353" t="s">
        <v>2437</v>
      </c>
      <c r="AU1740" s="353" t="s">
        <v>2336</v>
      </c>
    </row>
    <row r="1741" spans="2:51" s="353" customFormat="1" ht="15.75" customHeight="1">
      <c r="B1741" s="421"/>
      <c r="E1741" s="422"/>
      <c r="F1741" s="899" t="s">
        <v>246</v>
      </c>
      <c r="G1741" s="900"/>
      <c r="H1741" s="900"/>
      <c r="I1741" s="900"/>
      <c r="K1741" s="424">
        <v>37.02</v>
      </c>
      <c r="S1741" s="421"/>
      <c r="T1741" s="425"/>
      <c r="AA1741" s="426"/>
      <c r="AT1741" s="422" t="s">
        <v>2439</v>
      </c>
      <c r="AU1741" s="422" t="s">
        <v>2336</v>
      </c>
      <c r="AV1741" s="422" t="s">
        <v>2336</v>
      </c>
      <c r="AW1741" s="422" t="s">
        <v>2371</v>
      </c>
      <c r="AX1741" s="422" t="s">
        <v>2427</v>
      </c>
      <c r="AY1741" s="422" t="s">
        <v>2428</v>
      </c>
    </row>
    <row r="1742" spans="2:51" s="353" customFormat="1" ht="15.75" customHeight="1">
      <c r="B1742" s="421"/>
      <c r="E1742" s="422"/>
      <c r="F1742" s="899" t="s">
        <v>247</v>
      </c>
      <c r="G1742" s="900"/>
      <c r="H1742" s="900"/>
      <c r="I1742" s="900"/>
      <c r="K1742" s="424">
        <v>11.71</v>
      </c>
      <c r="S1742" s="421"/>
      <c r="T1742" s="425"/>
      <c r="AA1742" s="426"/>
      <c r="AT1742" s="422" t="s">
        <v>2439</v>
      </c>
      <c r="AU1742" s="422" t="s">
        <v>2336</v>
      </c>
      <c r="AV1742" s="422" t="s">
        <v>2336</v>
      </c>
      <c r="AW1742" s="422" t="s">
        <v>2371</v>
      </c>
      <c r="AX1742" s="422" t="s">
        <v>2427</v>
      </c>
      <c r="AY1742" s="422" t="s">
        <v>2428</v>
      </c>
    </row>
    <row r="1743" spans="2:65" s="353" customFormat="1" ht="27" customHeight="1">
      <c r="B1743" s="354"/>
      <c r="C1743" s="437" t="s">
        <v>248</v>
      </c>
      <c r="D1743" s="437" t="s">
        <v>2462</v>
      </c>
      <c r="E1743" s="438" t="s">
        <v>249</v>
      </c>
      <c r="F1743" s="915" t="s">
        <v>250</v>
      </c>
      <c r="G1743" s="914"/>
      <c r="H1743" s="914"/>
      <c r="I1743" s="914"/>
      <c r="J1743" s="439" t="s">
        <v>3779</v>
      </c>
      <c r="K1743" s="440">
        <v>53.603</v>
      </c>
      <c r="L1743" s="913">
        <v>0</v>
      </c>
      <c r="M1743" s="914"/>
      <c r="N1743" s="913">
        <f>ROUND($L$1743*$K$1743,2)</f>
        <v>0</v>
      </c>
      <c r="O1743" s="908"/>
      <c r="P1743" s="908"/>
      <c r="Q1743" s="908"/>
      <c r="R1743" s="411" t="s">
        <v>2433</v>
      </c>
      <c r="S1743" s="354"/>
      <c r="T1743" s="414"/>
      <c r="U1743" s="415" t="s">
        <v>2358</v>
      </c>
      <c r="X1743" s="416">
        <v>0.0026</v>
      </c>
      <c r="Y1743" s="416">
        <f>$X$1743*$K$1743</f>
        <v>0.1393678</v>
      </c>
      <c r="Z1743" s="416">
        <v>0</v>
      </c>
      <c r="AA1743" s="417">
        <f>$Z$1743*$K$1743</f>
        <v>0</v>
      </c>
      <c r="AR1743" s="360" t="s">
        <v>2843</v>
      </c>
      <c r="AT1743" s="360" t="s">
        <v>2462</v>
      </c>
      <c r="AU1743" s="360" t="s">
        <v>2336</v>
      </c>
      <c r="AY1743" s="353" t="s">
        <v>2428</v>
      </c>
      <c r="BE1743" s="418">
        <f>IF($U$1743="základní",$N$1743,0)</f>
        <v>0</v>
      </c>
      <c r="BF1743" s="418">
        <f>IF($U$1743="snížená",$N$1743,0)</f>
        <v>0</v>
      </c>
      <c r="BG1743" s="418">
        <f>IF($U$1743="zákl. přenesená",$N$1743,0)</f>
        <v>0</v>
      </c>
      <c r="BH1743" s="418">
        <f>IF($U$1743="sníž. přenesená",$N$1743,0)</f>
        <v>0</v>
      </c>
      <c r="BI1743" s="418">
        <f>IF($U$1743="nulová",$N$1743,0)</f>
        <v>0</v>
      </c>
      <c r="BJ1743" s="360" t="s">
        <v>2426</v>
      </c>
      <c r="BK1743" s="418">
        <f>ROUND($L$1743*$K$1743,2)</f>
        <v>0</v>
      </c>
      <c r="BL1743" s="360" t="s">
        <v>2749</v>
      </c>
      <c r="BM1743" s="360" t="s">
        <v>251</v>
      </c>
    </row>
    <row r="1744" spans="2:47" s="353" customFormat="1" ht="16.5" customHeight="1">
      <c r="B1744" s="354"/>
      <c r="F1744" s="912" t="s">
        <v>252</v>
      </c>
      <c r="G1744" s="873"/>
      <c r="H1744" s="873"/>
      <c r="I1744" s="873"/>
      <c r="J1744" s="873"/>
      <c r="K1744" s="873"/>
      <c r="L1744" s="873"/>
      <c r="M1744" s="873"/>
      <c r="N1744" s="873"/>
      <c r="O1744" s="873"/>
      <c r="P1744" s="873"/>
      <c r="Q1744" s="873"/>
      <c r="R1744" s="873"/>
      <c r="S1744" s="354"/>
      <c r="T1744" s="419"/>
      <c r="AA1744" s="420"/>
      <c r="AT1744" s="353" t="s">
        <v>2437</v>
      </c>
      <c r="AU1744" s="353" t="s">
        <v>2336</v>
      </c>
    </row>
    <row r="1745" spans="2:51" s="353" customFormat="1" ht="15.75" customHeight="1">
      <c r="B1745" s="421"/>
      <c r="E1745" s="422"/>
      <c r="F1745" s="899" t="s">
        <v>253</v>
      </c>
      <c r="G1745" s="900"/>
      <c r="H1745" s="900"/>
      <c r="I1745" s="900"/>
      <c r="K1745" s="424">
        <v>53.603</v>
      </c>
      <c r="S1745" s="421"/>
      <c r="T1745" s="425"/>
      <c r="AA1745" s="426"/>
      <c r="AT1745" s="422" t="s">
        <v>2439</v>
      </c>
      <c r="AU1745" s="422" t="s">
        <v>2336</v>
      </c>
      <c r="AV1745" s="422" t="s">
        <v>2336</v>
      </c>
      <c r="AW1745" s="422" t="s">
        <v>2371</v>
      </c>
      <c r="AX1745" s="422" t="s">
        <v>2426</v>
      </c>
      <c r="AY1745" s="422" t="s">
        <v>2428</v>
      </c>
    </row>
    <row r="1746" spans="2:65" s="353" customFormat="1" ht="15.75" customHeight="1">
      <c r="B1746" s="354"/>
      <c r="C1746" s="409" t="s">
        <v>254</v>
      </c>
      <c r="D1746" s="409" t="s">
        <v>2429</v>
      </c>
      <c r="E1746" s="410" t="s">
        <v>255</v>
      </c>
      <c r="F1746" s="907" t="s">
        <v>256</v>
      </c>
      <c r="G1746" s="908"/>
      <c r="H1746" s="908"/>
      <c r="I1746" s="908"/>
      <c r="J1746" s="412" t="s">
        <v>1974</v>
      </c>
      <c r="K1746" s="413">
        <v>1500</v>
      </c>
      <c r="L1746" s="909">
        <v>0</v>
      </c>
      <c r="M1746" s="908"/>
      <c r="N1746" s="909">
        <f>ROUND($L$1746*$K$1746,2)</f>
        <v>0</v>
      </c>
      <c r="O1746" s="908"/>
      <c r="P1746" s="908"/>
      <c r="Q1746" s="908"/>
      <c r="R1746" s="411" t="s">
        <v>2433</v>
      </c>
      <c r="S1746" s="354"/>
      <c r="T1746" s="414"/>
      <c r="U1746" s="415" t="s">
        <v>2358</v>
      </c>
      <c r="X1746" s="416">
        <v>3E-05</v>
      </c>
      <c r="Y1746" s="416">
        <f>$X$1746*$K$1746</f>
        <v>0.045</v>
      </c>
      <c r="Z1746" s="416">
        <v>0</v>
      </c>
      <c r="AA1746" s="417">
        <f>$Z$1746*$K$1746</f>
        <v>0</v>
      </c>
      <c r="AR1746" s="360" t="s">
        <v>2749</v>
      </c>
      <c r="AT1746" s="360" t="s">
        <v>2429</v>
      </c>
      <c r="AU1746" s="360" t="s">
        <v>2336</v>
      </c>
      <c r="AY1746" s="353" t="s">
        <v>2428</v>
      </c>
      <c r="BE1746" s="418">
        <f>IF($U$1746="základní",$N$1746,0)</f>
        <v>0</v>
      </c>
      <c r="BF1746" s="418">
        <f>IF($U$1746="snížená",$N$1746,0)</f>
        <v>0</v>
      </c>
      <c r="BG1746" s="418">
        <f>IF($U$1746="zákl. přenesená",$N$1746,0)</f>
        <v>0</v>
      </c>
      <c r="BH1746" s="418">
        <f>IF($U$1746="sníž. přenesená",$N$1746,0)</f>
        <v>0</v>
      </c>
      <c r="BI1746" s="418">
        <f>IF($U$1746="nulová",$N$1746,0)</f>
        <v>0</v>
      </c>
      <c r="BJ1746" s="360" t="s">
        <v>2426</v>
      </c>
      <c r="BK1746" s="418">
        <f>ROUND($L$1746*$K$1746,2)</f>
        <v>0</v>
      </c>
      <c r="BL1746" s="360" t="s">
        <v>2749</v>
      </c>
      <c r="BM1746" s="360" t="s">
        <v>257</v>
      </c>
    </row>
    <row r="1747" spans="2:47" s="353" customFormat="1" ht="16.5" customHeight="1">
      <c r="B1747" s="354"/>
      <c r="F1747" s="912" t="s">
        <v>258</v>
      </c>
      <c r="G1747" s="873"/>
      <c r="H1747" s="873"/>
      <c r="I1747" s="873"/>
      <c r="J1747" s="873"/>
      <c r="K1747" s="873"/>
      <c r="L1747" s="873"/>
      <c r="M1747" s="873"/>
      <c r="N1747" s="873"/>
      <c r="O1747" s="873"/>
      <c r="P1747" s="873"/>
      <c r="Q1747" s="873"/>
      <c r="R1747" s="873"/>
      <c r="S1747" s="354"/>
      <c r="T1747" s="419"/>
      <c r="AA1747" s="420"/>
      <c r="AT1747" s="353" t="s">
        <v>2437</v>
      </c>
      <c r="AU1747" s="353" t="s">
        <v>2336</v>
      </c>
    </row>
    <row r="1748" spans="2:65" s="353" customFormat="1" ht="15.75" customHeight="1">
      <c r="B1748" s="354"/>
      <c r="C1748" s="409" t="s">
        <v>259</v>
      </c>
      <c r="D1748" s="409" t="s">
        <v>2429</v>
      </c>
      <c r="E1748" s="410" t="s">
        <v>260</v>
      </c>
      <c r="F1748" s="907" t="s">
        <v>261</v>
      </c>
      <c r="G1748" s="908"/>
      <c r="H1748" s="908"/>
      <c r="I1748" s="908"/>
      <c r="J1748" s="412" t="s">
        <v>1974</v>
      </c>
      <c r="K1748" s="827">
        <f>K1767</f>
        <v>237.23000000000002</v>
      </c>
      <c r="L1748" s="909">
        <v>0</v>
      </c>
      <c r="M1748" s="908"/>
      <c r="N1748" s="909">
        <f>ROUND($L$1748*$K$1748,2)</f>
        <v>0</v>
      </c>
      <c r="O1748" s="908"/>
      <c r="P1748" s="908"/>
      <c r="Q1748" s="908"/>
      <c r="R1748" s="411"/>
      <c r="S1748" s="354"/>
      <c r="T1748" s="414"/>
      <c r="U1748" s="415" t="s">
        <v>2358</v>
      </c>
      <c r="X1748" s="416">
        <v>0.00025</v>
      </c>
      <c r="Y1748" s="416">
        <f>$X$1748*$K$1748</f>
        <v>0.059307500000000006</v>
      </c>
      <c r="Z1748" s="416">
        <v>0</v>
      </c>
      <c r="AA1748" s="417">
        <f>$Z$1748*$K$1748</f>
        <v>0</v>
      </c>
      <c r="AR1748" s="360" t="s">
        <v>2749</v>
      </c>
      <c r="AT1748" s="360" t="s">
        <v>2429</v>
      </c>
      <c r="AU1748" s="360" t="s">
        <v>2336</v>
      </c>
      <c r="AY1748" s="353" t="s">
        <v>2428</v>
      </c>
      <c r="BE1748" s="418">
        <f>IF($U$1748="základní",$N$1748,0)</f>
        <v>0</v>
      </c>
      <c r="BF1748" s="418">
        <f>IF($U$1748="snížená",$N$1748,0)</f>
        <v>0</v>
      </c>
      <c r="BG1748" s="418">
        <f>IF($U$1748="zákl. přenesená",$N$1748,0)</f>
        <v>0</v>
      </c>
      <c r="BH1748" s="418">
        <f>IF($U$1748="sníž. přenesená",$N$1748,0)</f>
        <v>0</v>
      </c>
      <c r="BI1748" s="418">
        <f>IF($U$1748="nulová",$N$1748,0)</f>
        <v>0</v>
      </c>
      <c r="BJ1748" s="360" t="s">
        <v>2426</v>
      </c>
      <c r="BK1748" s="418">
        <f>ROUND($L$1748*$K$1748,2)</f>
        <v>0</v>
      </c>
      <c r="BL1748" s="360" t="s">
        <v>2749</v>
      </c>
      <c r="BM1748" s="360" t="s">
        <v>262</v>
      </c>
    </row>
    <row r="1749" spans="2:47" s="353" customFormat="1" ht="16.5" customHeight="1">
      <c r="B1749" s="354"/>
      <c r="F1749" s="936" t="s">
        <v>4018</v>
      </c>
      <c r="G1749" s="930"/>
      <c r="H1749" s="930"/>
      <c r="I1749" s="930"/>
      <c r="J1749" s="930"/>
      <c r="K1749" s="930"/>
      <c r="L1749" s="930"/>
      <c r="M1749" s="930"/>
      <c r="N1749" s="930"/>
      <c r="O1749" s="930"/>
      <c r="P1749" s="930"/>
      <c r="Q1749" s="930"/>
      <c r="R1749" s="930"/>
      <c r="S1749" s="354"/>
      <c r="T1749" s="419"/>
      <c r="AA1749" s="420"/>
      <c r="AT1749" s="353" t="s">
        <v>2437</v>
      </c>
      <c r="AU1749" s="353" t="s">
        <v>2336</v>
      </c>
    </row>
    <row r="1750" spans="2:27" s="823" customFormat="1" ht="16.5" customHeight="1">
      <c r="B1750" s="354"/>
      <c r="F1750" s="937" t="s">
        <v>149</v>
      </c>
      <c r="G1750" s="933"/>
      <c r="H1750" s="933"/>
      <c r="I1750" s="933"/>
      <c r="J1750" s="829"/>
      <c r="K1750" s="834">
        <v>18.26</v>
      </c>
      <c r="S1750" s="354"/>
      <c r="T1750" s="419"/>
      <c r="AA1750" s="420"/>
    </row>
    <row r="1751" spans="2:51" s="353" customFormat="1" ht="15.75" customHeight="1">
      <c r="B1751" s="421"/>
      <c r="E1751" s="422"/>
      <c r="F1751" s="899" t="s">
        <v>263</v>
      </c>
      <c r="G1751" s="900"/>
      <c r="H1751" s="900"/>
      <c r="I1751" s="900"/>
      <c r="K1751" s="424">
        <v>12.96</v>
      </c>
      <c r="S1751" s="421"/>
      <c r="T1751" s="425"/>
      <c r="AA1751" s="426"/>
      <c r="AT1751" s="422" t="s">
        <v>2439</v>
      </c>
      <c r="AU1751" s="422" t="s">
        <v>2336</v>
      </c>
      <c r="AV1751" s="422" t="s">
        <v>2336</v>
      </c>
      <c r="AW1751" s="422" t="s">
        <v>2371</v>
      </c>
      <c r="AX1751" s="422" t="s">
        <v>2427</v>
      </c>
      <c r="AY1751" s="422" t="s">
        <v>2428</v>
      </c>
    </row>
    <row r="1752" spans="2:51" s="353" customFormat="1" ht="15.75" customHeight="1">
      <c r="B1752" s="421"/>
      <c r="E1752" s="422"/>
      <c r="F1752" s="899" t="s">
        <v>264</v>
      </c>
      <c r="G1752" s="900"/>
      <c r="H1752" s="900"/>
      <c r="I1752" s="900"/>
      <c r="K1752" s="424">
        <v>12.16</v>
      </c>
      <c r="S1752" s="421"/>
      <c r="T1752" s="425"/>
      <c r="AA1752" s="426"/>
      <c r="AT1752" s="422" t="s">
        <v>2439</v>
      </c>
      <c r="AU1752" s="422" t="s">
        <v>2336</v>
      </c>
      <c r="AV1752" s="422" t="s">
        <v>2336</v>
      </c>
      <c r="AW1752" s="422" t="s">
        <v>2371</v>
      </c>
      <c r="AX1752" s="422" t="s">
        <v>2427</v>
      </c>
      <c r="AY1752" s="422" t="s">
        <v>2428</v>
      </c>
    </row>
    <row r="1753" spans="2:51" s="353" customFormat="1" ht="15.75" customHeight="1">
      <c r="B1753" s="421"/>
      <c r="E1753" s="422"/>
      <c r="F1753" s="899" t="s">
        <v>265</v>
      </c>
      <c r="G1753" s="900"/>
      <c r="H1753" s="900"/>
      <c r="I1753" s="900"/>
      <c r="K1753" s="424">
        <v>15.36</v>
      </c>
      <c r="S1753" s="421"/>
      <c r="T1753" s="425"/>
      <c r="AA1753" s="426"/>
      <c r="AT1753" s="422" t="s">
        <v>2439</v>
      </c>
      <c r="AU1753" s="422" t="s">
        <v>2336</v>
      </c>
      <c r="AV1753" s="422" t="s">
        <v>2336</v>
      </c>
      <c r="AW1753" s="422" t="s">
        <v>2371</v>
      </c>
      <c r="AX1753" s="422" t="s">
        <v>2427</v>
      </c>
      <c r="AY1753" s="422" t="s">
        <v>2428</v>
      </c>
    </row>
    <row r="1754" spans="2:51" s="353" customFormat="1" ht="15.75" customHeight="1">
      <c r="B1754" s="421"/>
      <c r="E1754" s="422"/>
      <c r="F1754" s="899" t="s">
        <v>266</v>
      </c>
      <c r="G1754" s="900"/>
      <c r="H1754" s="900"/>
      <c r="I1754" s="900"/>
      <c r="K1754" s="424">
        <v>10.01</v>
      </c>
      <c r="S1754" s="421"/>
      <c r="T1754" s="425"/>
      <c r="AA1754" s="426"/>
      <c r="AT1754" s="422" t="s">
        <v>2439</v>
      </c>
      <c r="AU1754" s="422" t="s">
        <v>2336</v>
      </c>
      <c r="AV1754" s="422" t="s">
        <v>2336</v>
      </c>
      <c r="AW1754" s="422" t="s">
        <v>2371</v>
      </c>
      <c r="AX1754" s="422" t="s">
        <v>2427</v>
      </c>
      <c r="AY1754" s="422" t="s">
        <v>2428</v>
      </c>
    </row>
    <row r="1755" spans="2:51" s="353" customFormat="1" ht="15.75" customHeight="1">
      <c r="B1755" s="421"/>
      <c r="E1755" s="422"/>
      <c r="F1755" s="899" t="s">
        <v>267</v>
      </c>
      <c r="G1755" s="900"/>
      <c r="H1755" s="900"/>
      <c r="I1755" s="900"/>
      <c r="K1755" s="424">
        <v>13.71</v>
      </c>
      <c r="S1755" s="421"/>
      <c r="T1755" s="425"/>
      <c r="AA1755" s="426"/>
      <c r="AT1755" s="422" t="s">
        <v>2439</v>
      </c>
      <c r="AU1755" s="422" t="s">
        <v>2336</v>
      </c>
      <c r="AV1755" s="422" t="s">
        <v>2336</v>
      </c>
      <c r="AW1755" s="422" t="s">
        <v>2371</v>
      </c>
      <c r="AX1755" s="422" t="s">
        <v>2427</v>
      </c>
      <c r="AY1755" s="422" t="s">
        <v>2428</v>
      </c>
    </row>
    <row r="1756" spans="2:51" s="353" customFormat="1" ht="15.75" customHeight="1">
      <c r="B1756" s="421"/>
      <c r="E1756" s="422"/>
      <c r="F1756" s="899" t="s">
        <v>268</v>
      </c>
      <c r="G1756" s="900"/>
      <c r="H1756" s="900"/>
      <c r="I1756" s="900"/>
      <c r="K1756" s="424">
        <v>9.88</v>
      </c>
      <c r="S1756" s="421"/>
      <c r="T1756" s="425"/>
      <c r="AA1756" s="426"/>
      <c r="AT1756" s="422" t="s">
        <v>2439</v>
      </c>
      <c r="AU1756" s="422" t="s">
        <v>2336</v>
      </c>
      <c r="AV1756" s="422" t="s">
        <v>2336</v>
      </c>
      <c r="AW1756" s="422" t="s">
        <v>2371</v>
      </c>
      <c r="AX1756" s="422" t="s">
        <v>2427</v>
      </c>
      <c r="AY1756" s="422" t="s">
        <v>2428</v>
      </c>
    </row>
    <row r="1757" spans="2:51" s="353" customFormat="1" ht="15.75" customHeight="1">
      <c r="B1757" s="421"/>
      <c r="E1757" s="422"/>
      <c r="F1757" s="899" t="s">
        <v>269</v>
      </c>
      <c r="G1757" s="900"/>
      <c r="H1757" s="900"/>
      <c r="I1757" s="900"/>
      <c r="K1757" s="424">
        <v>11.64</v>
      </c>
      <c r="S1757" s="421"/>
      <c r="T1757" s="425"/>
      <c r="AA1757" s="426"/>
      <c r="AT1757" s="422" t="s">
        <v>2439</v>
      </c>
      <c r="AU1757" s="422" t="s">
        <v>2336</v>
      </c>
      <c r="AV1757" s="422" t="s">
        <v>2336</v>
      </c>
      <c r="AW1757" s="422" t="s">
        <v>2371</v>
      </c>
      <c r="AX1757" s="422" t="s">
        <v>2427</v>
      </c>
      <c r="AY1757" s="422" t="s">
        <v>2428</v>
      </c>
    </row>
    <row r="1758" spans="2:51" s="353" customFormat="1" ht="15.75" customHeight="1">
      <c r="B1758" s="421"/>
      <c r="E1758" s="422"/>
      <c r="F1758" s="899" t="s">
        <v>270</v>
      </c>
      <c r="G1758" s="900"/>
      <c r="H1758" s="900"/>
      <c r="I1758" s="900"/>
      <c r="K1758" s="424">
        <v>14.71</v>
      </c>
      <c r="S1758" s="421"/>
      <c r="T1758" s="425"/>
      <c r="AA1758" s="426"/>
      <c r="AT1758" s="422" t="s">
        <v>2439</v>
      </c>
      <c r="AU1758" s="422" t="s">
        <v>2336</v>
      </c>
      <c r="AV1758" s="422" t="s">
        <v>2336</v>
      </c>
      <c r="AW1758" s="422" t="s">
        <v>2371</v>
      </c>
      <c r="AX1758" s="422" t="s">
        <v>2427</v>
      </c>
      <c r="AY1758" s="422" t="s">
        <v>2428</v>
      </c>
    </row>
    <row r="1759" spans="2:51" s="353" customFormat="1" ht="15.75" customHeight="1">
      <c r="B1759" s="421"/>
      <c r="E1759" s="422"/>
      <c r="F1759" s="899" t="s">
        <v>271</v>
      </c>
      <c r="G1759" s="900"/>
      <c r="H1759" s="900"/>
      <c r="I1759" s="900"/>
      <c r="K1759" s="424">
        <v>14.71</v>
      </c>
      <c r="S1759" s="421"/>
      <c r="T1759" s="425"/>
      <c r="AA1759" s="426"/>
      <c r="AT1759" s="422" t="s">
        <v>2439</v>
      </c>
      <c r="AU1759" s="422" t="s">
        <v>2336</v>
      </c>
      <c r="AV1759" s="422" t="s">
        <v>2336</v>
      </c>
      <c r="AW1759" s="422" t="s">
        <v>2371</v>
      </c>
      <c r="AX1759" s="422" t="s">
        <v>2427</v>
      </c>
      <c r="AY1759" s="422" t="s">
        <v>2428</v>
      </c>
    </row>
    <row r="1760" spans="2:51" s="353" customFormat="1" ht="15.75" customHeight="1">
      <c r="B1760" s="421"/>
      <c r="E1760" s="422"/>
      <c r="F1760" s="899" t="s">
        <v>272</v>
      </c>
      <c r="G1760" s="900"/>
      <c r="H1760" s="900"/>
      <c r="I1760" s="900"/>
      <c r="K1760" s="424">
        <v>14.71</v>
      </c>
      <c r="S1760" s="421"/>
      <c r="T1760" s="425"/>
      <c r="AA1760" s="426"/>
      <c r="AT1760" s="422" t="s">
        <v>2439</v>
      </c>
      <c r="AU1760" s="422" t="s">
        <v>2336</v>
      </c>
      <c r="AV1760" s="422" t="s">
        <v>2336</v>
      </c>
      <c r="AW1760" s="422" t="s">
        <v>2371</v>
      </c>
      <c r="AX1760" s="422" t="s">
        <v>2427</v>
      </c>
      <c r="AY1760" s="422" t="s">
        <v>2428</v>
      </c>
    </row>
    <row r="1761" spans="2:51" s="353" customFormat="1" ht="15.75" customHeight="1">
      <c r="B1761" s="421"/>
      <c r="E1761" s="422"/>
      <c r="F1761" s="899" t="s">
        <v>273</v>
      </c>
      <c r="G1761" s="900"/>
      <c r="H1761" s="900"/>
      <c r="I1761" s="900"/>
      <c r="K1761" s="424">
        <v>10.3</v>
      </c>
      <c r="S1761" s="421"/>
      <c r="T1761" s="425"/>
      <c r="AA1761" s="426"/>
      <c r="AT1761" s="422" t="s">
        <v>2439</v>
      </c>
      <c r="AU1761" s="422" t="s">
        <v>2336</v>
      </c>
      <c r="AV1761" s="422" t="s">
        <v>2336</v>
      </c>
      <c r="AW1761" s="422" t="s">
        <v>2371</v>
      </c>
      <c r="AX1761" s="422" t="s">
        <v>2427</v>
      </c>
      <c r="AY1761" s="422" t="s">
        <v>2428</v>
      </c>
    </row>
    <row r="1762" spans="2:51" s="353" customFormat="1" ht="27" customHeight="1">
      <c r="B1762" s="421"/>
      <c r="E1762" s="422"/>
      <c r="F1762" s="899" t="s">
        <v>274</v>
      </c>
      <c r="G1762" s="900"/>
      <c r="H1762" s="900"/>
      <c r="I1762" s="900"/>
      <c r="K1762" s="424">
        <v>19.4</v>
      </c>
      <c r="S1762" s="421"/>
      <c r="T1762" s="425"/>
      <c r="AA1762" s="426"/>
      <c r="AT1762" s="422" t="s">
        <v>2439</v>
      </c>
      <c r="AU1762" s="422" t="s">
        <v>2336</v>
      </c>
      <c r="AV1762" s="422" t="s">
        <v>2336</v>
      </c>
      <c r="AW1762" s="422" t="s">
        <v>2371</v>
      </c>
      <c r="AX1762" s="422" t="s">
        <v>2427</v>
      </c>
      <c r="AY1762" s="422" t="s">
        <v>2428</v>
      </c>
    </row>
    <row r="1763" spans="2:51" s="353" customFormat="1" ht="15.75" customHeight="1">
      <c r="B1763" s="421"/>
      <c r="E1763" s="422"/>
      <c r="F1763" s="899" t="s">
        <v>275</v>
      </c>
      <c r="G1763" s="900"/>
      <c r="H1763" s="900"/>
      <c r="I1763" s="900"/>
      <c r="K1763" s="424">
        <v>14.7</v>
      </c>
      <c r="S1763" s="421"/>
      <c r="T1763" s="425"/>
      <c r="AA1763" s="426"/>
      <c r="AT1763" s="422" t="s">
        <v>2439</v>
      </c>
      <c r="AU1763" s="422" t="s">
        <v>2336</v>
      </c>
      <c r="AV1763" s="422" t="s">
        <v>2336</v>
      </c>
      <c r="AW1763" s="422" t="s">
        <v>2371</v>
      </c>
      <c r="AX1763" s="422" t="s">
        <v>2427</v>
      </c>
      <c r="AY1763" s="422" t="s">
        <v>2428</v>
      </c>
    </row>
    <row r="1764" spans="2:51" s="353" customFormat="1" ht="15.75" customHeight="1">
      <c r="B1764" s="421"/>
      <c r="E1764" s="422"/>
      <c r="F1764" s="899" t="s">
        <v>276</v>
      </c>
      <c r="G1764" s="900"/>
      <c r="H1764" s="900"/>
      <c r="I1764" s="900"/>
      <c r="K1764" s="424">
        <v>14.7</v>
      </c>
      <c r="S1764" s="421"/>
      <c r="T1764" s="425"/>
      <c r="AA1764" s="426"/>
      <c r="AT1764" s="422" t="s">
        <v>2439</v>
      </c>
      <c r="AU1764" s="422" t="s">
        <v>2336</v>
      </c>
      <c r="AV1764" s="422" t="s">
        <v>2336</v>
      </c>
      <c r="AW1764" s="422" t="s">
        <v>2371</v>
      </c>
      <c r="AX1764" s="422" t="s">
        <v>2427</v>
      </c>
      <c r="AY1764" s="422" t="s">
        <v>2428</v>
      </c>
    </row>
    <row r="1765" spans="2:51" s="353" customFormat="1" ht="15.75" customHeight="1">
      <c r="B1765" s="421"/>
      <c r="E1765" s="422"/>
      <c r="F1765" s="899" t="s">
        <v>277</v>
      </c>
      <c r="G1765" s="900"/>
      <c r="H1765" s="900"/>
      <c r="I1765" s="900"/>
      <c r="K1765" s="424">
        <v>15.22</v>
      </c>
      <c r="S1765" s="421"/>
      <c r="T1765" s="425"/>
      <c r="AA1765" s="426"/>
      <c r="AT1765" s="422" t="s">
        <v>2439</v>
      </c>
      <c r="AU1765" s="422" t="s">
        <v>2336</v>
      </c>
      <c r="AV1765" s="422" t="s">
        <v>2336</v>
      </c>
      <c r="AW1765" s="422" t="s">
        <v>2371</v>
      </c>
      <c r="AX1765" s="422" t="s">
        <v>2427</v>
      </c>
      <c r="AY1765" s="422" t="s">
        <v>2428</v>
      </c>
    </row>
    <row r="1766" spans="2:51" s="353" customFormat="1" ht="15.75" customHeight="1">
      <c r="B1766" s="421"/>
      <c r="E1766" s="422"/>
      <c r="F1766" s="899" t="s">
        <v>278</v>
      </c>
      <c r="G1766" s="900"/>
      <c r="H1766" s="900"/>
      <c r="I1766" s="900"/>
      <c r="K1766" s="424">
        <v>14.8</v>
      </c>
      <c r="S1766" s="421"/>
      <c r="T1766" s="425"/>
      <c r="AA1766" s="426"/>
      <c r="AT1766" s="422" t="s">
        <v>2439</v>
      </c>
      <c r="AU1766" s="422" t="s">
        <v>2336</v>
      </c>
      <c r="AV1766" s="422" t="s">
        <v>2336</v>
      </c>
      <c r="AW1766" s="422" t="s">
        <v>2371</v>
      </c>
      <c r="AX1766" s="422" t="s">
        <v>2427</v>
      </c>
      <c r="AY1766" s="422" t="s">
        <v>2428</v>
      </c>
    </row>
    <row r="1767" spans="2:51" s="353" customFormat="1" ht="15.75" customHeight="1">
      <c r="B1767" s="432"/>
      <c r="E1767" s="433"/>
      <c r="F1767" s="901" t="s">
        <v>2450</v>
      </c>
      <c r="G1767" s="902"/>
      <c r="H1767" s="902"/>
      <c r="I1767" s="902"/>
      <c r="K1767" s="434">
        <f>SUM(K1750:K1766)</f>
        <v>237.23000000000002</v>
      </c>
      <c r="S1767" s="432"/>
      <c r="T1767" s="435"/>
      <c r="AA1767" s="436"/>
      <c r="AT1767" s="433" t="s">
        <v>2439</v>
      </c>
      <c r="AU1767" s="433" t="s">
        <v>2336</v>
      </c>
      <c r="AV1767" s="433" t="s">
        <v>2434</v>
      </c>
      <c r="AW1767" s="433" t="s">
        <v>2371</v>
      </c>
      <c r="AX1767" s="433" t="s">
        <v>2426</v>
      </c>
      <c r="AY1767" s="433" t="s">
        <v>2428</v>
      </c>
    </row>
    <row r="1768" spans="2:65" s="353" customFormat="1" ht="15.75" customHeight="1">
      <c r="B1768" s="354"/>
      <c r="C1768" s="830" t="s">
        <v>279</v>
      </c>
      <c r="D1768" s="830" t="s">
        <v>2462</v>
      </c>
      <c r="E1768" s="831" t="s">
        <v>280</v>
      </c>
      <c r="F1768" s="921" t="s">
        <v>281</v>
      </c>
      <c r="G1768" s="922"/>
      <c r="H1768" s="922"/>
      <c r="I1768" s="922"/>
      <c r="J1768" s="832" t="s">
        <v>3779</v>
      </c>
      <c r="K1768" s="833">
        <f>K1770</f>
        <v>23.723</v>
      </c>
      <c r="L1768" s="923">
        <v>0</v>
      </c>
      <c r="M1768" s="922"/>
      <c r="N1768" s="923">
        <f>ROUND($L$1768*$K$1768,2)</f>
        <v>0</v>
      </c>
      <c r="O1768" s="918"/>
      <c r="P1768" s="918"/>
      <c r="Q1768" s="918"/>
      <c r="R1768" s="828" t="s">
        <v>2433</v>
      </c>
      <c r="S1768" s="354"/>
      <c r="T1768" s="414"/>
      <c r="U1768" s="415" t="s">
        <v>2358</v>
      </c>
      <c r="X1768" s="416">
        <v>0.00235</v>
      </c>
      <c r="Y1768" s="416">
        <f>$X$1768*$K$1768</f>
        <v>0.05574905</v>
      </c>
      <c r="Z1768" s="416">
        <v>0</v>
      </c>
      <c r="AA1768" s="417">
        <f>$Z$1768*$K$1768</f>
        <v>0</v>
      </c>
      <c r="AR1768" s="360" t="s">
        <v>2843</v>
      </c>
      <c r="AT1768" s="360" t="s">
        <v>2462</v>
      </c>
      <c r="AU1768" s="360" t="s">
        <v>2336</v>
      </c>
      <c r="AY1768" s="353" t="s">
        <v>2428</v>
      </c>
      <c r="BE1768" s="418">
        <f>IF($U$1768="základní",$N$1768,0)</f>
        <v>0</v>
      </c>
      <c r="BF1768" s="418">
        <f>IF($U$1768="snížená",$N$1768,0)</f>
        <v>0</v>
      </c>
      <c r="BG1768" s="418">
        <f>IF($U$1768="zákl. přenesená",$N$1768,0)</f>
        <v>0</v>
      </c>
      <c r="BH1768" s="418">
        <f>IF($U$1768="sníž. přenesená",$N$1768,0)</f>
        <v>0</v>
      </c>
      <c r="BI1768" s="418">
        <f>IF($U$1768="nulová",$N$1768,0)</f>
        <v>0</v>
      </c>
      <c r="BJ1768" s="360" t="s">
        <v>2426</v>
      </c>
      <c r="BK1768" s="418">
        <f>ROUND($L$1768*$K$1768,2)</f>
        <v>0</v>
      </c>
      <c r="BL1768" s="360" t="s">
        <v>2749</v>
      </c>
      <c r="BM1768" s="360" t="s">
        <v>282</v>
      </c>
    </row>
    <row r="1769" spans="2:47" s="353" customFormat="1" ht="16.5" customHeight="1">
      <c r="B1769" s="354"/>
      <c r="F1769" s="912" t="s">
        <v>283</v>
      </c>
      <c r="G1769" s="873"/>
      <c r="H1769" s="873"/>
      <c r="I1769" s="873"/>
      <c r="J1769" s="873"/>
      <c r="K1769" s="873"/>
      <c r="L1769" s="873"/>
      <c r="M1769" s="873"/>
      <c r="N1769" s="873"/>
      <c r="O1769" s="873"/>
      <c r="P1769" s="873"/>
      <c r="Q1769" s="873"/>
      <c r="R1769" s="873"/>
      <c r="S1769" s="354"/>
      <c r="T1769" s="419"/>
      <c r="AA1769" s="420"/>
      <c r="AT1769" s="353" t="s">
        <v>2437</v>
      </c>
      <c r="AU1769" s="353" t="s">
        <v>2336</v>
      </c>
    </row>
    <row r="1770" spans="2:51" s="353" customFormat="1" ht="15.75" customHeight="1">
      <c r="B1770" s="421"/>
      <c r="E1770" s="422"/>
      <c r="F1770" s="934" t="s">
        <v>3984</v>
      </c>
      <c r="G1770" s="935"/>
      <c r="H1770" s="935"/>
      <c r="I1770" s="935"/>
      <c r="J1770" s="829"/>
      <c r="K1770" s="834">
        <v>23.723</v>
      </c>
      <c r="S1770" s="421"/>
      <c r="T1770" s="425"/>
      <c r="AA1770" s="426"/>
      <c r="AT1770" s="422" t="s">
        <v>2439</v>
      </c>
      <c r="AU1770" s="422" t="s">
        <v>2336</v>
      </c>
      <c r="AV1770" s="422" t="s">
        <v>2336</v>
      </c>
      <c r="AW1770" s="422" t="s">
        <v>2371</v>
      </c>
      <c r="AX1770" s="422" t="s">
        <v>2427</v>
      </c>
      <c r="AY1770" s="422" t="s">
        <v>2428</v>
      </c>
    </row>
    <row r="1771" spans="2:65" s="353" customFormat="1" ht="15.75" customHeight="1">
      <c r="B1771" s="354"/>
      <c r="C1771" s="409" t="s">
        <v>284</v>
      </c>
      <c r="D1771" s="409" t="s">
        <v>2429</v>
      </c>
      <c r="E1771" s="410" t="s">
        <v>285</v>
      </c>
      <c r="F1771" s="907" t="s">
        <v>286</v>
      </c>
      <c r="G1771" s="908"/>
      <c r="H1771" s="908"/>
      <c r="I1771" s="908"/>
      <c r="J1771" s="412" t="s">
        <v>3779</v>
      </c>
      <c r="K1771" s="827">
        <f>K1790</f>
        <v>376.67</v>
      </c>
      <c r="L1771" s="909">
        <v>0</v>
      </c>
      <c r="M1771" s="908"/>
      <c r="N1771" s="909">
        <f>ROUND($L$1771*$K$1771,2)</f>
        <v>0</v>
      </c>
      <c r="O1771" s="908"/>
      <c r="P1771" s="908"/>
      <c r="Q1771" s="908"/>
      <c r="R1771" s="411" t="s">
        <v>2433</v>
      </c>
      <c r="S1771" s="354"/>
      <c r="T1771" s="414"/>
      <c r="U1771" s="415" t="s">
        <v>2358</v>
      </c>
      <c r="X1771" s="416">
        <v>3E-05</v>
      </c>
      <c r="Y1771" s="416">
        <f>$X$1771*$K$1771</f>
        <v>0.0113001</v>
      </c>
      <c r="Z1771" s="416">
        <v>0</v>
      </c>
      <c r="AA1771" s="417">
        <f>$Z$1771*$K$1771</f>
        <v>0</v>
      </c>
      <c r="AR1771" s="360" t="s">
        <v>2749</v>
      </c>
      <c r="AT1771" s="360" t="s">
        <v>2429</v>
      </c>
      <c r="AU1771" s="360" t="s">
        <v>2336</v>
      </c>
      <c r="AY1771" s="353" t="s">
        <v>2428</v>
      </c>
      <c r="BE1771" s="418">
        <f>IF($U$1771="základní",$N$1771,0)</f>
        <v>0</v>
      </c>
      <c r="BF1771" s="418">
        <f>IF($U$1771="snížená",$N$1771,0)</f>
        <v>0</v>
      </c>
      <c r="BG1771" s="418">
        <f>IF($U$1771="zákl. přenesená",$N$1771,0)</f>
        <v>0</v>
      </c>
      <c r="BH1771" s="418">
        <f>IF($U$1771="sníž. přenesená",$N$1771,0)</f>
        <v>0</v>
      </c>
      <c r="BI1771" s="418">
        <f>IF($U$1771="nulová",$N$1771,0)</f>
        <v>0</v>
      </c>
      <c r="BJ1771" s="360" t="s">
        <v>2426</v>
      </c>
      <c r="BK1771" s="418">
        <f>ROUND($L$1771*$K$1771,2)</f>
        <v>0</v>
      </c>
      <c r="BL1771" s="360" t="s">
        <v>2749</v>
      </c>
      <c r="BM1771" s="360" t="s">
        <v>287</v>
      </c>
    </row>
    <row r="1772" spans="2:47" s="353" customFormat="1" ht="16.5" customHeight="1">
      <c r="B1772" s="354"/>
      <c r="F1772" s="912" t="s">
        <v>288</v>
      </c>
      <c r="G1772" s="873"/>
      <c r="H1772" s="873"/>
      <c r="I1772" s="873"/>
      <c r="J1772" s="873"/>
      <c r="K1772" s="873"/>
      <c r="L1772" s="873"/>
      <c r="M1772" s="873"/>
      <c r="N1772" s="873"/>
      <c r="O1772" s="873"/>
      <c r="P1772" s="873"/>
      <c r="Q1772" s="873"/>
      <c r="R1772" s="873"/>
      <c r="S1772" s="354"/>
      <c r="T1772" s="419"/>
      <c r="AA1772" s="420"/>
      <c r="AT1772" s="353" t="s">
        <v>2437</v>
      </c>
      <c r="AU1772" s="353" t="s">
        <v>2336</v>
      </c>
    </row>
    <row r="1773" spans="2:27" s="823" customFormat="1" ht="16.5" customHeight="1">
      <c r="B1773" s="354"/>
      <c r="F1773" s="937" t="s">
        <v>199</v>
      </c>
      <c r="G1773" s="933"/>
      <c r="H1773" s="933"/>
      <c r="I1773" s="933"/>
      <c r="J1773" s="829"/>
      <c r="K1773" s="834">
        <v>19.21</v>
      </c>
      <c r="S1773" s="354"/>
      <c r="T1773" s="419"/>
      <c r="AA1773" s="420"/>
    </row>
    <row r="1774" spans="2:51" s="353" customFormat="1" ht="15.75" customHeight="1">
      <c r="B1774" s="421"/>
      <c r="E1774" s="422"/>
      <c r="F1774" s="899" t="s">
        <v>289</v>
      </c>
      <c r="G1774" s="900"/>
      <c r="H1774" s="900"/>
      <c r="I1774" s="900"/>
      <c r="K1774" s="424">
        <v>18.14</v>
      </c>
      <c r="S1774" s="421"/>
      <c r="T1774" s="425"/>
      <c r="AA1774" s="426"/>
      <c r="AT1774" s="422" t="s">
        <v>2439</v>
      </c>
      <c r="AU1774" s="422" t="s">
        <v>2336</v>
      </c>
      <c r="AV1774" s="422" t="s">
        <v>2336</v>
      </c>
      <c r="AW1774" s="422" t="s">
        <v>2371</v>
      </c>
      <c r="AX1774" s="422" t="s">
        <v>2427</v>
      </c>
      <c r="AY1774" s="422" t="s">
        <v>2428</v>
      </c>
    </row>
    <row r="1775" spans="2:51" s="353" customFormat="1" ht="15.75" customHeight="1">
      <c r="B1775" s="421"/>
      <c r="E1775" s="422"/>
      <c r="F1775" s="899" t="s">
        <v>290</v>
      </c>
      <c r="G1775" s="900"/>
      <c r="H1775" s="900"/>
      <c r="I1775" s="900"/>
      <c r="K1775" s="424">
        <v>14.14</v>
      </c>
      <c r="S1775" s="421"/>
      <c r="T1775" s="425"/>
      <c r="AA1775" s="426"/>
      <c r="AT1775" s="422" t="s">
        <v>2439</v>
      </c>
      <c r="AU1775" s="422" t="s">
        <v>2336</v>
      </c>
      <c r="AV1775" s="422" t="s">
        <v>2336</v>
      </c>
      <c r="AW1775" s="422" t="s">
        <v>2371</v>
      </c>
      <c r="AX1775" s="422" t="s">
        <v>2427</v>
      </c>
      <c r="AY1775" s="422" t="s">
        <v>2428</v>
      </c>
    </row>
    <row r="1776" spans="2:51" s="353" customFormat="1" ht="15.75" customHeight="1">
      <c r="B1776" s="421"/>
      <c r="E1776" s="422"/>
      <c r="F1776" s="899" t="s">
        <v>291</v>
      </c>
      <c r="G1776" s="900"/>
      <c r="H1776" s="900"/>
      <c r="I1776" s="900"/>
      <c r="K1776" s="424">
        <v>27.88</v>
      </c>
      <c r="S1776" s="421"/>
      <c r="T1776" s="425"/>
      <c r="AA1776" s="426"/>
      <c r="AT1776" s="422" t="s">
        <v>2439</v>
      </c>
      <c r="AU1776" s="422" t="s">
        <v>2336</v>
      </c>
      <c r="AV1776" s="422" t="s">
        <v>2336</v>
      </c>
      <c r="AW1776" s="422" t="s">
        <v>2371</v>
      </c>
      <c r="AX1776" s="422" t="s">
        <v>2427</v>
      </c>
      <c r="AY1776" s="422" t="s">
        <v>2428</v>
      </c>
    </row>
    <row r="1777" spans="2:51" s="353" customFormat="1" ht="15.75" customHeight="1">
      <c r="B1777" s="421"/>
      <c r="E1777" s="422"/>
      <c r="F1777" s="899" t="s">
        <v>292</v>
      </c>
      <c r="G1777" s="900"/>
      <c r="H1777" s="900"/>
      <c r="I1777" s="900"/>
      <c r="K1777" s="424">
        <v>17.9</v>
      </c>
      <c r="S1777" s="421"/>
      <c r="T1777" s="425"/>
      <c r="AA1777" s="426"/>
      <c r="AT1777" s="422" t="s">
        <v>2439</v>
      </c>
      <c r="AU1777" s="422" t="s">
        <v>2336</v>
      </c>
      <c r="AV1777" s="422" t="s">
        <v>2336</v>
      </c>
      <c r="AW1777" s="422" t="s">
        <v>2371</v>
      </c>
      <c r="AX1777" s="422" t="s">
        <v>2427</v>
      </c>
      <c r="AY1777" s="422" t="s">
        <v>2428</v>
      </c>
    </row>
    <row r="1778" spans="2:51" s="353" customFormat="1" ht="15.75" customHeight="1">
      <c r="B1778" s="421"/>
      <c r="E1778" s="422"/>
      <c r="F1778" s="899" t="s">
        <v>293</v>
      </c>
      <c r="G1778" s="900"/>
      <c r="H1778" s="900"/>
      <c r="I1778" s="900"/>
      <c r="K1778" s="424">
        <v>26.34</v>
      </c>
      <c r="S1778" s="421"/>
      <c r="T1778" s="425"/>
      <c r="AA1778" s="426"/>
      <c r="AT1778" s="422" t="s">
        <v>2439</v>
      </c>
      <c r="AU1778" s="422" t="s">
        <v>2336</v>
      </c>
      <c r="AV1778" s="422" t="s">
        <v>2336</v>
      </c>
      <c r="AW1778" s="422" t="s">
        <v>2371</v>
      </c>
      <c r="AX1778" s="422" t="s">
        <v>2427</v>
      </c>
      <c r="AY1778" s="422" t="s">
        <v>2428</v>
      </c>
    </row>
    <row r="1779" spans="2:51" s="353" customFormat="1" ht="15.75" customHeight="1">
      <c r="B1779" s="421"/>
      <c r="E1779" s="422"/>
      <c r="F1779" s="899" t="s">
        <v>294</v>
      </c>
      <c r="G1779" s="900"/>
      <c r="H1779" s="900"/>
      <c r="I1779" s="900"/>
      <c r="K1779" s="424">
        <v>29.29</v>
      </c>
      <c r="S1779" s="421"/>
      <c r="T1779" s="425"/>
      <c r="AA1779" s="426"/>
      <c r="AT1779" s="422" t="s">
        <v>2439</v>
      </c>
      <c r="AU1779" s="422" t="s">
        <v>2336</v>
      </c>
      <c r="AV1779" s="422" t="s">
        <v>2336</v>
      </c>
      <c r="AW1779" s="422" t="s">
        <v>2371</v>
      </c>
      <c r="AX1779" s="422" t="s">
        <v>2427</v>
      </c>
      <c r="AY1779" s="422" t="s">
        <v>2428</v>
      </c>
    </row>
    <row r="1780" spans="2:51" s="353" customFormat="1" ht="15.75" customHeight="1">
      <c r="B1780" s="421"/>
      <c r="E1780" s="422"/>
      <c r="F1780" s="899" t="s">
        <v>295</v>
      </c>
      <c r="G1780" s="900"/>
      <c r="H1780" s="900"/>
      <c r="I1780" s="900"/>
      <c r="K1780" s="424">
        <v>12.79</v>
      </c>
      <c r="S1780" s="421"/>
      <c r="T1780" s="425"/>
      <c r="AA1780" s="426"/>
      <c r="AT1780" s="422" t="s">
        <v>2439</v>
      </c>
      <c r="AU1780" s="422" t="s">
        <v>2336</v>
      </c>
      <c r="AV1780" s="422" t="s">
        <v>2336</v>
      </c>
      <c r="AW1780" s="422" t="s">
        <v>2371</v>
      </c>
      <c r="AX1780" s="422" t="s">
        <v>2427</v>
      </c>
      <c r="AY1780" s="422" t="s">
        <v>2428</v>
      </c>
    </row>
    <row r="1781" spans="2:51" s="353" customFormat="1" ht="15.75" customHeight="1">
      <c r="B1781" s="421"/>
      <c r="E1781" s="422"/>
      <c r="F1781" s="899" t="s">
        <v>296</v>
      </c>
      <c r="G1781" s="900"/>
      <c r="H1781" s="900"/>
      <c r="I1781" s="900"/>
      <c r="K1781" s="424">
        <v>26.51</v>
      </c>
      <c r="S1781" s="421"/>
      <c r="T1781" s="425"/>
      <c r="AA1781" s="426"/>
      <c r="AT1781" s="422" t="s">
        <v>2439</v>
      </c>
      <c r="AU1781" s="422" t="s">
        <v>2336</v>
      </c>
      <c r="AV1781" s="422" t="s">
        <v>2336</v>
      </c>
      <c r="AW1781" s="422" t="s">
        <v>2371</v>
      </c>
      <c r="AX1781" s="422" t="s">
        <v>2427</v>
      </c>
      <c r="AY1781" s="422" t="s">
        <v>2428</v>
      </c>
    </row>
    <row r="1782" spans="2:51" s="353" customFormat="1" ht="15.75" customHeight="1">
      <c r="B1782" s="421"/>
      <c r="E1782" s="422"/>
      <c r="F1782" s="899" t="s">
        <v>297</v>
      </c>
      <c r="G1782" s="900"/>
      <c r="H1782" s="900"/>
      <c r="I1782" s="900"/>
      <c r="K1782" s="424">
        <v>28.8</v>
      </c>
      <c r="S1782" s="421"/>
      <c r="T1782" s="425"/>
      <c r="AA1782" s="426"/>
      <c r="AT1782" s="422" t="s">
        <v>2439</v>
      </c>
      <c r="AU1782" s="422" t="s">
        <v>2336</v>
      </c>
      <c r="AV1782" s="422" t="s">
        <v>2336</v>
      </c>
      <c r="AW1782" s="422" t="s">
        <v>2371</v>
      </c>
      <c r="AX1782" s="422" t="s">
        <v>2427</v>
      </c>
      <c r="AY1782" s="422" t="s">
        <v>2428</v>
      </c>
    </row>
    <row r="1783" spans="2:51" s="353" customFormat="1" ht="15.75" customHeight="1">
      <c r="B1783" s="421"/>
      <c r="E1783" s="422"/>
      <c r="F1783" s="899" t="s">
        <v>298</v>
      </c>
      <c r="G1783" s="900"/>
      <c r="H1783" s="900"/>
      <c r="I1783" s="900"/>
      <c r="K1783" s="424">
        <v>28.8</v>
      </c>
      <c r="S1783" s="421"/>
      <c r="T1783" s="425"/>
      <c r="AA1783" s="426"/>
      <c r="AT1783" s="422" t="s">
        <v>2439</v>
      </c>
      <c r="AU1783" s="422" t="s">
        <v>2336</v>
      </c>
      <c r="AV1783" s="422" t="s">
        <v>2336</v>
      </c>
      <c r="AW1783" s="422" t="s">
        <v>2371</v>
      </c>
      <c r="AX1783" s="422" t="s">
        <v>2427</v>
      </c>
      <c r="AY1783" s="422" t="s">
        <v>2428</v>
      </c>
    </row>
    <row r="1784" spans="2:51" s="353" customFormat="1" ht="15.75" customHeight="1">
      <c r="B1784" s="421"/>
      <c r="E1784" s="422"/>
      <c r="F1784" s="899" t="s">
        <v>299</v>
      </c>
      <c r="G1784" s="900"/>
      <c r="H1784" s="900"/>
      <c r="I1784" s="900"/>
      <c r="K1784" s="424">
        <v>25.46</v>
      </c>
      <c r="S1784" s="421"/>
      <c r="T1784" s="425"/>
      <c r="AA1784" s="426"/>
      <c r="AT1784" s="422" t="s">
        <v>2439</v>
      </c>
      <c r="AU1784" s="422" t="s">
        <v>2336</v>
      </c>
      <c r="AV1784" s="422" t="s">
        <v>2336</v>
      </c>
      <c r="AW1784" s="422" t="s">
        <v>2371</v>
      </c>
      <c r="AX1784" s="422" t="s">
        <v>2427</v>
      </c>
      <c r="AY1784" s="422" t="s">
        <v>2428</v>
      </c>
    </row>
    <row r="1785" spans="2:51" s="353" customFormat="1" ht="15.75" customHeight="1">
      <c r="B1785" s="421"/>
      <c r="E1785" s="422"/>
      <c r="F1785" s="899" t="s">
        <v>300</v>
      </c>
      <c r="G1785" s="900"/>
      <c r="H1785" s="900"/>
      <c r="I1785" s="900"/>
      <c r="K1785" s="424">
        <v>12.91</v>
      </c>
      <c r="S1785" s="421"/>
      <c r="T1785" s="425"/>
      <c r="AA1785" s="426"/>
      <c r="AT1785" s="422" t="s">
        <v>2439</v>
      </c>
      <c r="AU1785" s="422" t="s">
        <v>2336</v>
      </c>
      <c r="AV1785" s="422" t="s">
        <v>2336</v>
      </c>
      <c r="AW1785" s="422" t="s">
        <v>2371</v>
      </c>
      <c r="AX1785" s="422" t="s">
        <v>2427</v>
      </c>
      <c r="AY1785" s="422" t="s">
        <v>2428</v>
      </c>
    </row>
    <row r="1786" spans="2:51" s="353" customFormat="1" ht="15.75" customHeight="1">
      <c r="B1786" s="421"/>
      <c r="E1786" s="422"/>
      <c r="F1786" s="899" t="s">
        <v>301</v>
      </c>
      <c r="G1786" s="900"/>
      <c r="H1786" s="900"/>
      <c r="I1786" s="900"/>
      <c r="K1786" s="424">
        <v>20.23</v>
      </c>
      <c r="S1786" s="421"/>
      <c r="T1786" s="425"/>
      <c r="AA1786" s="426"/>
      <c r="AT1786" s="422" t="s">
        <v>2439</v>
      </c>
      <c r="AU1786" s="422" t="s">
        <v>2336</v>
      </c>
      <c r="AV1786" s="422" t="s">
        <v>2336</v>
      </c>
      <c r="AW1786" s="422" t="s">
        <v>2371</v>
      </c>
      <c r="AX1786" s="422" t="s">
        <v>2427</v>
      </c>
      <c r="AY1786" s="422" t="s">
        <v>2428</v>
      </c>
    </row>
    <row r="1787" spans="2:51" s="353" customFormat="1" ht="15.75" customHeight="1">
      <c r="B1787" s="421"/>
      <c r="E1787" s="422"/>
      <c r="F1787" s="899" t="s">
        <v>302</v>
      </c>
      <c r="G1787" s="900"/>
      <c r="H1787" s="900"/>
      <c r="I1787" s="900"/>
      <c r="K1787" s="424">
        <v>20.14</v>
      </c>
      <c r="S1787" s="421"/>
      <c r="T1787" s="425"/>
      <c r="AA1787" s="426"/>
      <c r="AT1787" s="422" t="s">
        <v>2439</v>
      </c>
      <c r="AU1787" s="422" t="s">
        <v>2336</v>
      </c>
      <c r="AV1787" s="422" t="s">
        <v>2336</v>
      </c>
      <c r="AW1787" s="422" t="s">
        <v>2371</v>
      </c>
      <c r="AX1787" s="422" t="s">
        <v>2427</v>
      </c>
      <c r="AY1787" s="422" t="s">
        <v>2428</v>
      </c>
    </row>
    <row r="1788" spans="2:51" s="353" customFormat="1" ht="15.75" customHeight="1">
      <c r="B1788" s="421"/>
      <c r="E1788" s="422"/>
      <c r="F1788" s="899" t="s">
        <v>303</v>
      </c>
      <c r="G1788" s="900"/>
      <c r="H1788" s="900"/>
      <c r="I1788" s="900"/>
      <c r="K1788" s="424">
        <v>27.55</v>
      </c>
      <c r="S1788" s="421"/>
      <c r="T1788" s="425"/>
      <c r="AA1788" s="426"/>
      <c r="AT1788" s="422" t="s">
        <v>2439</v>
      </c>
      <c r="AU1788" s="422" t="s">
        <v>2336</v>
      </c>
      <c r="AV1788" s="422" t="s">
        <v>2336</v>
      </c>
      <c r="AW1788" s="422" t="s">
        <v>2371</v>
      </c>
      <c r="AX1788" s="422" t="s">
        <v>2427</v>
      </c>
      <c r="AY1788" s="422" t="s">
        <v>2428</v>
      </c>
    </row>
    <row r="1789" spans="2:51" s="353" customFormat="1" ht="15.75" customHeight="1">
      <c r="B1789" s="421"/>
      <c r="E1789" s="422"/>
      <c r="F1789" s="899" t="s">
        <v>304</v>
      </c>
      <c r="G1789" s="900"/>
      <c r="H1789" s="900"/>
      <c r="I1789" s="900"/>
      <c r="K1789" s="424">
        <v>20.58</v>
      </c>
      <c r="S1789" s="421"/>
      <c r="T1789" s="425"/>
      <c r="AA1789" s="426"/>
      <c r="AT1789" s="422" t="s">
        <v>2439</v>
      </c>
      <c r="AU1789" s="422" t="s">
        <v>2336</v>
      </c>
      <c r="AV1789" s="422" t="s">
        <v>2336</v>
      </c>
      <c r="AW1789" s="422" t="s">
        <v>2371</v>
      </c>
      <c r="AX1789" s="422" t="s">
        <v>2427</v>
      </c>
      <c r="AY1789" s="422" t="s">
        <v>2428</v>
      </c>
    </row>
    <row r="1790" spans="2:51" s="353" customFormat="1" ht="15.75" customHeight="1">
      <c r="B1790" s="432"/>
      <c r="E1790" s="433"/>
      <c r="F1790" s="901" t="s">
        <v>2450</v>
      </c>
      <c r="G1790" s="902"/>
      <c r="H1790" s="902"/>
      <c r="I1790" s="902"/>
      <c r="K1790" s="434">
        <f>SUM(K1773:K1789)</f>
        <v>376.67</v>
      </c>
      <c r="S1790" s="432"/>
      <c r="T1790" s="435"/>
      <c r="AA1790" s="436"/>
      <c r="AT1790" s="433" t="s">
        <v>2439</v>
      </c>
      <c r="AU1790" s="433" t="s">
        <v>2336</v>
      </c>
      <c r="AV1790" s="433" t="s">
        <v>2434</v>
      </c>
      <c r="AW1790" s="433" t="s">
        <v>2371</v>
      </c>
      <c r="AX1790" s="433" t="s">
        <v>2426</v>
      </c>
      <c r="AY1790" s="433" t="s">
        <v>2428</v>
      </c>
    </row>
    <row r="1791" spans="2:65" s="353" customFormat="1" ht="15.75" customHeight="1">
      <c r="B1791" s="354"/>
      <c r="C1791" s="830" t="s">
        <v>305</v>
      </c>
      <c r="D1791" s="830" t="s">
        <v>2462</v>
      </c>
      <c r="E1791" s="831" t="s">
        <v>280</v>
      </c>
      <c r="F1791" s="921" t="s">
        <v>281</v>
      </c>
      <c r="G1791" s="922"/>
      <c r="H1791" s="922"/>
      <c r="I1791" s="922"/>
      <c r="J1791" s="832" t="s">
        <v>3779</v>
      </c>
      <c r="K1791" s="833">
        <f>K1793</f>
        <v>414.337</v>
      </c>
      <c r="L1791" s="923">
        <v>0</v>
      </c>
      <c r="M1791" s="922"/>
      <c r="N1791" s="923">
        <f>ROUND($L$1791*$K$1791,2)</f>
        <v>0</v>
      </c>
      <c r="O1791" s="918"/>
      <c r="P1791" s="918"/>
      <c r="Q1791" s="918"/>
      <c r="R1791" s="828" t="s">
        <v>2433</v>
      </c>
      <c r="S1791" s="354"/>
      <c r="T1791" s="414"/>
      <c r="U1791" s="415" t="s">
        <v>2358</v>
      </c>
      <c r="X1791" s="416">
        <v>0.00235</v>
      </c>
      <c r="Y1791" s="416">
        <f>$X$1791*$K$1791</f>
        <v>0.97369195</v>
      </c>
      <c r="Z1791" s="416">
        <v>0</v>
      </c>
      <c r="AA1791" s="417">
        <f>$Z$1791*$K$1791</f>
        <v>0</v>
      </c>
      <c r="AR1791" s="360" t="s">
        <v>2843</v>
      </c>
      <c r="AT1791" s="360" t="s">
        <v>2462</v>
      </c>
      <c r="AU1791" s="360" t="s">
        <v>2336</v>
      </c>
      <c r="AY1791" s="353" t="s">
        <v>2428</v>
      </c>
      <c r="BE1791" s="418">
        <f>IF($U$1791="základní",$N$1791,0)</f>
        <v>0</v>
      </c>
      <c r="BF1791" s="418">
        <f>IF($U$1791="snížená",$N$1791,0)</f>
        <v>0</v>
      </c>
      <c r="BG1791" s="418">
        <f>IF($U$1791="zákl. přenesená",$N$1791,0)</f>
        <v>0</v>
      </c>
      <c r="BH1791" s="418">
        <f>IF($U$1791="sníž. přenesená",$N$1791,0)</f>
        <v>0</v>
      </c>
      <c r="BI1791" s="418">
        <f>IF($U$1791="nulová",$N$1791,0)</f>
        <v>0</v>
      </c>
      <c r="BJ1791" s="360" t="s">
        <v>2426</v>
      </c>
      <c r="BK1791" s="418">
        <f>ROUND($L$1791*$K$1791,2)</f>
        <v>0</v>
      </c>
      <c r="BL1791" s="360" t="s">
        <v>2749</v>
      </c>
      <c r="BM1791" s="360" t="s">
        <v>306</v>
      </c>
    </row>
    <row r="1792" spans="2:47" s="353" customFormat="1" ht="16.5" customHeight="1">
      <c r="B1792" s="354"/>
      <c r="F1792" s="912" t="s">
        <v>307</v>
      </c>
      <c r="G1792" s="873"/>
      <c r="H1792" s="873"/>
      <c r="I1792" s="873"/>
      <c r="J1792" s="873"/>
      <c r="K1792" s="873"/>
      <c r="L1792" s="873"/>
      <c r="M1792" s="873"/>
      <c r="N1792" s="873"/>
      <c r="O1792" s="873"/>
      <c r="P1792" s="873"/>
      <c r="Q1792" s="873"/>
      <c r="R1792" s="873"/>
      <c r="S1792" s="354"/>
      <c r="T1792" s="419"/>
      <c r="AA1792" s="420"/>
      <c r="AT1792" s="353" t="s">
        <v>2437</v>
      </c>
      <c r="AU1792" s="353" t="s">
        <v>2336</v>
      </c>
    </row>
    <row r="1793" spans="2:51" s="353" customFormat="1" ht="15.75" customHeight="1">
      <c r="B1793" s="421"/>
      <c r="E1793" s="422"/>
      <c r="F1793" s="932" t="s">
        <v>3985</v>
      </c>
      <c r="G1793" s="933"/>
      <c r="H1793" s="933"/>
      <c r="I1793" s="933"/>
      <c r="J1793" s="829"/>
      <c r="K1793" s="834">
        <v>414.337</v>
      </c>
      <c r="S1793" s="421"/>
      <c r="T1793" s="425"/>
      <c r="AA1793" s="426"/>
      <c r="AT1793" s="422" t="s">
        <v>2439</v>
      </c>
      <c r="AU1793" s="422" t="s">
        <v>2336</v>
      </c>
      <c r="AV1793" s="422" t="s">
        <v>2336</v>
      </c>
      <c r="AW1793" s="422" t="s">
        <v>2371</v>
      </c>
      <c r="AX1793" s="422" t="s">
        <v>2426</v>
      </c>
      <c r="AY1793" s="422" t="s">
        <v>2428</v>
      </c>
    </row>
    <row r="1794" spans="2:65" s="353" customFormat="1" ht="15.75" customHeight="1">
      <c r="B1794" s="354"/>
      <c r="C1794" s="409" t="s">
        <v>308</v>
      </c>
      <c r="D1794" s="409" t="s">
        <v>2429</v>
      </c>
      <c r="E1794" s="410" t="s">
        <v>309</v>
      </c>
      <c r="F1794" s="907" t="s">
        <v>310</v>
      </c>
      <c r="G1794" s="908"/>
      <c r="H1794" s="908"/>
      <c r="I1794" s="908"/>
      <c r="J1794" s="412" t="s">
        <v>3779</v>
      </c>
      <c r="K1794" s="413">
        <v>31.22</v>
      </c>
      <c r="L1794" s="909">
        <v>0</v>
      </c>
      <c r="M1794" s="908"/>
      <c r="N1794" s="909">
        <f>ROUND($L$1794*$K$1794,2)</f>
        <v>0</v>
      </c>
      <c r="O1794" s="908"/>
      <c r="P1794" s="908"/>
      <c r="Q1794" s="908"/>
      <c r="R1794" s="411" t="s">
        <v>2433</v>
      </c>
      <c r="S1794" s="354"/>
      <c r="T1794" s="414"/>
      <c r="U1794" s="415" t="s">
        <v>2358</v>
      </c>
      <c r="X1794" s="416">
        <v>0</v>
      </c>
      <c r="Y1794" s="416">
        <f>$X$1794*$K$1794</f>
        <v>0</v>
      </c>
      <c r="Z1794" s="416">
        <v>0</v>
      </c>
      <c r="AA1794" s="417">
        <f>$Z$1794*$K$1794</f>
        <v>0</v>
      </c>
      <c r="AR1794" s="360" t="s">
        <v>2434</v>
      </c>
      <c r="AT1794" s="360" t="s">
        <v>2429</v>
      </c>
      <c r="AU1794" s="360" t="s">
        <v>2336</v>
      </c>
      <c r="AY1794" s="353" t="s">
        <v>2428</v>
      </c>
      <c r="BE1794" s="418">
        <f>IF($U$1794="základní",$N$1794,0)</f>
        <v>0</v>
      </c>
      <c r="BF1794" s="418">
        <f>IF($U$1794="snížená",$N$1794,0)</f>
        <v>0</v>
      </c>
      <c r="BG1794" s="418">
        <f>IF($U$1794="zákl. přenesená",$N$1794,0)</f>
        <v>0</v>
      </c>
      <c r="BH1794" s="418">
        <f>IF($U$1794="sníž. přenesená",$N$1794,0)</f>
        <v>0</v>
      </c>
      <c r="BI1794" s="418">
        <f>IF($U$1794="nulová",$N$1794,0)</f>
        <v>0</v>
      </c>
      <c r="BJ1794" s="360" t="s">
        <v>2426</v>
      </c>
      <c r="BK1794" s="418">
        <f>ROUND($L$1794*$K$1794,2)</f>
        <v>0</v>
      </c>
      <c r="BL1794" s="360" t="s">
        <v>2434</v>
      </c>
      <c r="BM1794" s="360" t="s">
        <v>311</v>
      </c>
    </row>
    <row r="1795" spans="2:47" s="353" customFormat="1" ht="16.5" customHeight="1">
      <c r="B1795" s="354"/>
      <c r="F1795" s="912" t="s">
        <v>312</v>
      </c>
      <c r="G1795" s="873"/>
      <c r="H1795" s="873"/>
      <c r="I1795" s="873"/>
      <c r="J1795" s="873"/>
      <c r="K1795" s="873"/>
      <c r="L1795" s="873"/>
      <c r="M1795" s="873"/>
      <c r="N1795" s="873"/>
      <c r="O1795" s="873"/>
      <c r="P1795" s="873"/>
      <c r="Q1795" s="873"/>
      <c r="R1795" s="873"/>
      <c r="S1795" s="354"/>
      <c r="T1795" s="419"/>
      <c r="AA1795" s="420"/>
      <c r="AT1795" s="353" t="s">
        <v>2437</v>
      </c>
      <c r="AU1795" s="353" t="s">
        <v>2336</v>
      </c>
    </row>
    <row r="1796" spans="2:51" s="353" customFormat="1" ht="15.75" customHeight="1">
      <c r="B1796" s="421"/>
      <c r="E1796" s="422"/>
      <c r="F1796" s="899" t="s">
        <v>313</v>
      </c>
      <c r="G1796" s="900"/>
      <c r="H1796" s="900"/>
      <c r="I1796" s="900"/>
      <c r="K1796" s="424">
        <v>31.22</v>
      </c>
      <c r="S1796" s="421"/>
      <c r="T1796" s="425"/>
      <c r="AA1796" s="426"/>
      <c r="AT1796" s="422" t="s">
        <v>2439</v>
      </c>
      <c r="AU1796" s="422" t="s">
        <v>2336</v>
      </c>
      <c r="AV1796" s="422" t="s">
        <v>2336</v>
      </c>
      <c r="AW1796" s="422" t="s">
        <v>2371</v>
      </c>
      <c r="AX1796" s="422" t="s">
        <v>2426</v>
      </c>
      <c r="AY1796" s="422" t="s">
        <v>2428</v>
      </c>
    </row>
    <row r="1797" spans="2:65" s="353" customFormat="1" ht="27" customHeight="1">
      <c r="B1797" s="354"/>
      <c r="C1797" s="437" t="s">
        <v>314</v>
      </c>
      <c r="D1797" s="437" t="s">
        <v>2462</v>
      </c>
      <c r="E1797" s="438" t="s">
        <v>315</v>
      </c>
      <c r="F1797" s="915" t="s">
        <v>316</v>
      </c>
      <c r="G1797" s="914"/>
      <c r="H1797" s="914"/>
      <c r="I1797" s="914"/>
      <c r="J1797" s="439" t="s">
        <v>3779</v>
      </c>
      <c r="K1797" s="440">
        <v>34.342</v>
      </c>
      <c r="L1797" s="913">
        <v>0</v>
      </c>
      <c r="M1797" s="914"/>
      <c r="N1797" s="913">
        <f>ROUND($L$1797*$K$1797,2)</f>
        <v>0</v>
      </c>
      <c r="O1797" s="908"/>
      <c r="P1797" s="908"/>
      <c r="Q1797" s="908"/>
      <c r="R1797" s="411" t="s">
        <v>2433</v>
      </c>
      <c r="S1797" s="354"/>
      <c r="T1797" s="414"/>
      <c r="U1797" s="415" t="s">
        <v>2358</v>
      </c>
      <c r="X1797" s="416">
        <v>0.003</v>
      </c>
      <c r="Y1797" s="416">
        <f>$X$1797*$K$1797</f>
        <v>0.10302599999999999</v>
      </c>
      <c r="Z1797" s="416">
        <v>0</v>
      </c>
      <c r="AA1797" s="417">
        <f>$Z$1797*$K$1797</f>
        <v>0</v>
      </c>
      <c r="AR1797" s="360" t="s">
        <v>2465</v>
      </c>
      <c r="AT1797" s="360" t="s">
        <v>2462</v>
      </c>
      <c r="AU1797" s="360" t="s">
        <v>2336</v>
      </c>
      <c r="AY1797" s="353" t="s">
        <v>2428</v>
      </c>
      <c r="BE1797" s="418">
        <f>IF($U$1797="základní",$N$1797,0)</f>
        <v>0</v>
      </c>
      <c r="BF1797" s="418">
        <f>IF($U$1797="snížená",$N$1797,0)</f>
        <v>0</v>
      </c>
      <c r="BG1797" s="418">
        <f>IF($U$1797="zákl. přenesená",$N$1797,0)</f>
        <v>0</v>
      </c>
      <c r="BH1797" s="418">
        <f>IF($U$1797="sníž. přenesená",$N$1797,0)</f>
        <v>0</v>
      </c>
      <c r="BI1797" s="418">
        <f>IF($U$1797="nulová",$N$1797,0)</f>
        <v>0</v>
      </c>
      <c r="BJ1797" s="360" t="s">
        <v>2426</v>
      </c>
      <c r="BK1797" s="418">
        <f>ROUND($L$1797*$K$1797,2)</f>
        <v>0</v>
      </c>
      <c r="BL1797" s="360" t="s">
        <v>2434</v>
      </c>
      <c r="BM1797" s="360" t="s">
        <v>317</v>
      </c>
    </row>
    <row r="1798" spans="2:47" s="353" customFormat="1" ht="16.5" customHeight="1">
      <c r="B1798" s="354"/>
      <c r="F1798" s="912" t="s">
        <v>318</v>
      </c>
      <c r="G1798" s="873"/>
      <c r="H1798" s="873"/>
      <c r="I1798" s="873"/>
      <c r="J1798" s="873"/>
      <c r="K1798" s="873"/>
      <c r="L1798" s="873"/>
      <c r="M1798" s="873"/>
      <c r="N1798" s="873"/>
      <c r="O1798" s="873"/>
      <c r="P1798" s="873"/>
      <c r="Q1798" s="873"/>
      <c r="R1798" s="873"/>
      <c r="S1798" s="354"/>
      <c r="T1798" s="419"/>
      <c r="AA1798" s="420"/>
      <c r="AT1798" s="353" t="s">
        <v>2437</v>
      </c>
      <c r="AU1798" s="353" t="s">
        <v>2336</v>
      </c>
    </row>
    <row r="1799" spans="2:51" s="353" customFormat="1" ht="15.75" customHeight="1">
      <c r="B1799" s="421"/>
      <c r="E1799" s="422"/>
      <c r="F1799" s="899" t="s">
        <v>319</v>
      </c>
      <c r="G1799" s="900"/>
      <c r="H1799" s="900"/>
      <c r="I1799" s="900"/>
      <c r="K1799" s="424">
        <v>34.342</v>
      </c>
      <c r="S1799" s="421"/>
      <c r="T1799" s="425"/>
      <c r="AA1799" s="426"/>
      <c r="AT1799" s="422" t="s">
        <v>2439</v>
      </c>
      <c r="AU1799" s="422" t="s">
        <v>2336</v>
      </c>
      <c r="AV1799" s="422" t="s">
        <v>2336</v>
      </c>
      <c r="AW1799" s="422" t="s">
        <v>2371</v>
      </c>
      <c r="AX1799" s="422" t="s">
        <v>2426</v>
      </c>
      <c r="AY1799" s="422" t="s">
        <v>2428</v>
      </c>
    </row>
    <row r="1800" spans="2:65" s="353" customFormat="1" ht="15.75" customHeight="1">
      <c r="B1800" s="354"/>
      <c r="C1800" s="437" t="s">
        <v>320</v>
      </c>
      <c r="D1800" s="437" t="s">
        <v>2462</v>
      </c>
      <c r="E1800" s="438" t="s">
        <v>321</v>
      </c>
      <c r="F1800" s="915" t="s">
        <v>322</v>
      </c>
      <c r="G1800" s="914"/>
      <c r="H1800" s="914"/>
      <c r="I1800" s="914"/>
      <c r="J1800" s="439" t="s">
        <v>1974</v>
      </c>
      <c r="K1800" s="440">
        <v>36.8</v>
      </c>
      <c r="L1800" s="913">
        <v>0</v>
      </c>
      <c r="M1800" s="914"/>
      <c r="N1800" s="913">
        <f>ROUND($L$1800*$K$1800,2)</f>
        <v>0</v>
      </c>
      <c r="O1800" s="908"/>
      <c r="P1800" s="908"/>
      <c r="Q1800" s="908"/>
      <c r="R1800" s="411" t="s">
        <v>2433</v>
      </c>
      <c r="S1800" s="354"/>
      <c r="T1800" s="414"/>
      <c r="U1800" s="415" t="s">
        <v>2358</v>
      </c>
      <c r="X1800" s="416">
        <v>0.0001</v>
      </c>
      <c r="Y1800" s="416">
        <f>$X$1800*$K$1800</f>
        <v>0.0036799999999999997</v>
      </c>
      <c r="Z1800" s="416">
        <v>0</v>
      </c>
      <c r="AA1800" s="417">
        <f>$Z$1800*$K$1800</f>
        <v>0</v>
      </c>
      <c r="AR1800" s="360" t="s">
        <v>2465</v>
      </c>
      <c r="AT1800" s="360" t="s">
        <v>2462</v>
      </c>
      <c r="AU1800" s="360" t="s">
        <v>2336</v>
      </c>
      <c r="AY1800" s="353" t="s">
        <v>2428</v>
      </c>
      <c r="BE1800" s="418">
        <f>IF($U$1800="základní",$N$1800,0)</f>
        <v>0</v>
      </c>
      <c r="BF1800" s="418">
        <f>IF($U$1800="snížená",$N$1800,0)</f>
        <v>0</v>
      </c>
      <c r="BG1800" s="418">
        <f>IF($U$1800="zákl. přenesená",$N$1800,0)</f>
        <v>0</v>
      </c>
      <c r="BH1800" s="418">
        <f>IF($U$1800="sníž. přenesená",$N$1800,0)</f>
        <v>0</v>
      </c>
      <c r="BI1800" s="418">
        <f>IF($U$1800="nulová",$N$1800,0)</f>
        <v>0</v>
      </c>
      <c r="BJ1800" s="360" t="s">
        <v>2426</v>
      </c>
      <c r="BK1800" s="418">
        <f>ROUND($L$1800*$K$1800,2)</f>
        <v>0</v>
      </c>
      <c r="BL1800" s="360" t="s">
        <v>2434</v>
      </c>
      <c r="BM1800" s="360" t="s">
        <v>323</v>
      </c>
    </row>
    <row r="1801" spans="2:47" s="353" customFormat="1" ht="16.5" customHeight="1">
      <c r="B1801" s="354"/>
      <c r="F1801" s="912" t="s">
        <v>322</v>
      </c>
      <c r="G1801" s="873"/>
      <c r="H1801" s="873"/>
      <c r="I1801" s="873"/>
      <c r="J1801" s="873"/>
      <c r="K1801" s="873"/>
      <c r="L1801" s="873"/>
      <c r="M1801" s="873"/>
      <c r="N1801" s="873"/>
      <c r="O1801" s="873"/>
      <c r="P1801" s="873"/>
      <c r="Q1801" s="873"/>
      <c r="R1801" s="873"/>
      <c r="S1801" s="354"/>
      <c r="T1801" s="419"/>
      <c r="AA1801" s="420"/>
      <c r="AT1801" s="353" t="s">
        <v>2437</v>
      </c>
      <c r="AU1801" s="353" t="s">
        <v>2336</v>
      </c>
    </row>
    <row r="1802" spans="2:65" s="353" customFormat="1" ht="15.75" customHeight="1">
      <c r="B1802" s="354"/>
      <c r="C1802" s="409" t="s">
        <v>324</v>
      </c>
      <c r="D1802" s="409" t="s">
        <v>2429</v>
      </c>
      <c r="E1802" s="410" t="s">
        <v>325</v>
      </c>
      <c r="F1802" s="907" t="s">
        <v>326</v>
      </c>
      <c r="G1802" s="908"/>
      <c r="H1802" s="908"/>
      <c r="I1802" s="908"/>
      <c r="J1802" s="412" t="s">
        <v>3779</v>
      </c>
      <c r="K1802" s="413">
        <v>1443.292</v>
      </c>
      <c r="L1802" s="909">
        <v>0</v>
      </c>
      <c r="M1802" s="908"/>
      <c r="N1802" s="909">
        <f>ROUND($L$1802*$K$1802,2)</f>
        <v>0</v>
      </c>
      <c r="O1802" s="908"/>
      <c r="P1802" s="908"/>
      <c r="Q1802" s="908"/>
      <c r="R1802" s="411" t="s">
        <v>2433</v>
      </c>
      <c r="S1802" s="354"/>
      <c r="T1802" s="414"/>
      <c r="U1802" s="415" t="s">
        <v>2358</v>
      </c>
      <c r="X1802" s="416">
        <v>0</v>
      </c>
      <c r="Y1802" s="416">
        <f>$X$1802*$K$1802</f>
        <v>0</v>
      </c>
      <c r="Z1802" s="416">
        <v>0</v>
      </c>
      <c r="AA1802" s="417">
        <f>$Z$1802*$K$1802</f>
        <v>0</v>
      </c>
      <c r="AR1802" s="360" t="s">
        <v>2749</v>
      </c>
      <c r="AT1802" s="360" t="s">
        <v>2429</v>
      </c>
      <c r="AU1802" s="360" t="s">
        <v>2336</v>
      </c>
      <c r="AY1802" s="353" t="s">
        <v>2428</v>
      </c>
      <c r="BE1802" s="418">
        <f>IF($U$1802="základní",$N$1802,0)</f>
        <v>0</v>
      </c>
      <c r="BF1802" s="418">
        <f>IF($U$1802="snížená",$N$1802,0)</f>
        <v>0</v>
      </c>
      <c r="BG1802" s="418">
        <f>IF($U$1802="zákl. přenesená",$N$1802,0)</f>
        <v>0</v>
      </c>
      <c r="BH1802" s="418">
        <f>IF($U$1802="sníž. přenesená",$N$1802,0)</f>
        <v>0</v>
      </c>
      <c r="BI1802" s="418">
        <f>IF($U$1802="nulová",$N$1802,0)</f>
        <v>0</v>
      </c>
      <c r="BJ1802" s="360" t="s">
        <v>2426</v>
      </c>
      <c r="BK1802" s="418">
        <f>ROUND($L$1802*$K$1802,2)</f>
        <v>0</v>
      </c>
      <c r="BL1802" s="360" t="s">
        <v>2749</v>
      </c>
      <c r="BM1802" s="360" t="s">
        <v>327</v>
      </c>
    </row>
    <row r="1803" spans="2:47" s="353" customFormat="1" ht="16.5" customHeight="1">
      <c r="B1803" s="354"/>
      <c r="F1803" s="912" t="s">
        <v>328</v>
      </c>
      <c r="G1803" s="873"/>
      <c r="H1803" s="873"/>
      <c r="I1803" s="873"/>
      <c r="J1803" s="873"/>
      <c r="K1803" s="873"/>
      <c r="L1803" s="873"/>
      <c r="M1803" s="873"/>
      <c r="N1803" s="873"/>
      <c r="O1803" s="873"/>
      <c r="P1803" s="873"/>
      <c r="Q1803" s="873"/>
      <c r="R1803" s="873"/>
      <c r="S1803" s="354"/>
      <c r="T1803" s="419"/>
      <c r="AA1803" s="420"/>
      <c r="AT1803" s="353" t="s">
        <v>2437</v>
      </c>
      <c r="AU1803" s="353" t="s">
        <v>2336</v>
      </c>
    </row>
    <row r="1804" spans="2:51" s="353" customFormat="1" ht="15.75" customHeight="1">
      <c r="B1804" s="421"/>
      <c r="E1804" s="422"/>
      <c r="F1804" s="899" t="s">
        <v>329</v>
      </c>
      <c r="G1804" s="900"/>
      <c r="H1804" s="900"/>
      <c r="I1804" s="900"/>
      <c r="K1804" s="424">
        <v>1443.292</v>
      </c>
      <c r="S1804" s="421"/>
      <c r="T1804" s="425"/>
      <c r="AA1804" s="426"/>
      <c r="AT1804" s="422" t="s">
        <v>2439</v>
      </c>
      <c r="AU1804" s="422" t="s">
        <v>2336</v>
      </c>
      <c r="AV1804" s="422" t="s">
        <v>2336</v>
      </c>
      <c r="AW1804" s="422" t="s">
        <v>2371</v>
      </c>
      <c r="AX1804" s="422" t="s">
        <v>2426</v>
      </c>
      <c r="AY1804" s="422" t="s">
        <v>2428</v>
      </c>
    </row>
    <row r="1805" spans="2:65" s="353" customFormat="1" ht="15.75" customHeight="1">
      <c r="B1805" s="354"/>
      <c r="C1805" s="409" t="s">
        <v>330</v>
      </c>
      <c r="D1805" s="409" t="s">
        <v>2429</v>
      </c>
      <c r="E1805" s="410" t="s">
        <v>331</v>
      </c>
      <c r="F1805" s="907" t="s">
        <v>332</v>
      </c>
      <c r="G1805" s="908"/>
      <c r="H1805" s="908"/>
      <c r="I1805" s="908"/>
      <c r="J1805" s="412" t="s">
        <v>3779</v>
      </c>
      <c r="K1805" s="413">
        <v>1443.292</v>
      </c>
      <c r="L1805" s="909">
        <v>0</v>
      </c>
      <c r="M1805" s="908"/>
      <c r="N1805" s="909">
        <f>ROUND($L$1805*$K$1805,2)</f>
        <v>0</v>
      </c>
      <c r="O1805" s="908"/>
      <c r="P1805" s="908"/>
      <c r="Q1805" s="908"/>
      <c r="R1805" s="411" t="s">
        <v>2433</v>
      </c>
      <c r="S1805" s="354"/>
      <c r="T1805" s="414"/>
      <c r="U1805" s="415" t="s">
        <v>2358</v>
      </c>
      <c r="X1805" s="416">
        <v>0</v>
      </c>
      <c r="Y1805" s="416">
        <f>$X$1805*$K$1805</f>
        <v>0</v>
      </c>
      <c r="Z1805" s="416">
        <v>0</v>
      </c>
      <c r="AA1805" s="417">
        <f>$Z$1805*$K$1805</f>
        <v>0</v>
      </c>
      <c r="AR1805" s="360" t="s">
        <v>2749</v>
      </c>
      <c r="AT1805" s="360" t="s">
        <v>2429</v>
      </c>
      <c r="AU1805" s="360" t="s">
        <v>2336</v>
      </c>
      <c r="AY1805" s="353" t="s">
        <v>2428</v>
      </c>
      <c r="BE1805" s="418">
        <f>IF($U$1805="základní",$N$1805,0)</f>
        <v>0</v>
      </c>
      <c r="BF1805" s="418">
        <f>IF($U$1805="snížená",$N$1805,0)</f>
        <v>0</v>
      </c>
      <c r="BG1805" s="418">
        <f>IF($U$1805="zákl. přenesená",$N$1805,0)</f>
        <v>0</v>
      </c>
      <c r="BH1805" s="418">
        <f>IF($U$1805="sníž. přenesená",$N$1805,0)</f>
        <v>0</v>
      </c>
      <c r="BI1805" s="418">
        <f>IF($U$1805="nulová",$N$1805,0)</f>
        <v>0</v>
      </c>
      <c r="BJ1805" s="360" t="s">
        <v>2426</v>
      </c>
      <c r="BK1805" s="418">
        <f>ROUND($L$1805*$K$1805,2)</f>
        <v>0</v>
      </c>
      <c r="BL1805" s="360" t="s">
        <v>2749</v>
      </c>
      <c r="BM1805" s="360" t="s">
        <v>333</v>
      </c>
    </row>
    <row r="1806" spans="2:47" s="353" customFormat="1" ht="16.5" customHeight="1">
      <c r="B1806" s="354"/>
      <c r="F1806" s="912" t="s">
        <v>334</v>
      </c>
      <c r="G1806" s="873"/>
      <c r="H1806" s="873"/>
      <c r="I1806" s="873"/>
      <c r="J1806" s="873"/>
      <c r="K1806" s="873"/>
      <c r="L1806" s="873"/>
      <c r="M1806" s="873"/>
      <c r="N1806" s="873"/>
      <c r="O1806" s="873"/>
      <c r="P1806" s="873"/>
      <c r="Q1806" s="873"/>
      <c r="R1806" s="873"/>
      <c r="S1806" s="354"/>
      <c r="T1806" s="419"/>
      <c r="AA1806" s="420"/>
      <c r="AT1806" s="353" t="s">
        <v>2437</v>
      </c>
      <c r="AU1806" s="353" t="s">
        <v>2336</v>
      </c>
    </row>
    <row r="1807" spans="2:65" s="353" customFormat="1" ht="15.75" customHeight="1">
      <c r="B1807" s="354"/>
      <c r="C1807" s="437" t="s">
        <v>335</v>
      </c>
      <c r="D1807" s="437" t="s">
        <v>2462</v>
      </c>
      <c r="E1807" s="438" t="s">
        <v>336</v>
      </c>
      <c r="F1807" s="915" t="s">
        <v>337</v>
      </c>
      <c r="G1807" s="914"/>
      <c r="H1807" s="914"/>
      <c r="I1807" s="914"/>
      <c r="J1807" s="439" t="s">
        <v>2470</v>
      </c>
      <c r="K1807" s="440">
        <v>144.32</v>
      </c>
      <c r="L1807" s="913">
        <v>0</v>
      </c>
      <c r="M1807" s="914"/>
      <c r="N1807" s="913">
        <f>ROUND($L$1807*$K$1807,2)</f>
        <v>0</v>
      </c>
      <c r="O1807" s="908"/>
      <c r="P1807" s="908"/>
      <c r="Q1807" s="908"/>
      <c r="R1807" s="411" t="s">
        <v>2433</v>
      </c>
      <c r="S1807" s="354"/>
      <c r="T1807" s="414"/>
      <c r="U1807" s="415" t="s">
        <v>2358</v>
      </c>
      <c r="X1807" s="416">
        <v>0.001</v>
      </c>
      <c r="Y1807" s="416">
        <f>$X$1807*$K$1807</f>
        <v>0.14432</v>
      </c>
      <c r="Z1807" s="416">
        <v>0</v>
      </c>
      <c r="AA1807" s="417">
        <f>$Z$1807*$K$1807</f>
        <v>0</v>
      </c>
      <c r="AR1807" s="360" t="s">
        <v>2843</v>
      </c>
      <c r="AT1807" s="360" t="s">
        <v>2462</v>
      </c>
      <c r="AU1807" s="360" t="s">
        <v>2336</v>
      </c>
      <c r="AY1807" s="353" t="s">
        <v>2428</v>
      </c>
      <c r="BE1807" s="418">
        <f>IF($U$1807="základní",$N$1807,0)</f>
        <v>0</v>
      </c>
      <c r="BF1807" s="418">
        <f>IF($U$1807="snížená",$N$1807,0)</f>
        <v>0</v>
      </c>
      <c r="BG1807" s="418">
        <f>IF($U$1807="zákl. přenesená",$N$1807,0)</f>
        <v>0</v>
      </c>
      <c r="BH1807" s="418">
        <f>IF($U$1807="sníž. přenesená",$N$1807,0)</f>
        <v>0</v>
      </c>
      <c r="BI1807" s="418">
        <f>IF($U$1807="nulová",$N$1807,0)</f>
        <v>0</v>
      </c>
      <c r="BJ1807" s="360" t="s">
        <v>2426</v>
      </c>
      <c r="BK1807" s="418">
        <f>ROUND($L$1807*$K$1807,2)</f>
        <v>0</v>
      </c>
      <c r="BL1807" s="360" t="s">
        <v>2749</v>
      </c>
      <c r="BM1807" s="360" t="s">
        <v>338</v>
      </c>
    </row>
    <row r="1808" spans="2:47" s="353" customFormat="1" ht="16.5" customHeight="1">
      <c r="B1808" s="354"/>
      <c r="F1808" s="912" t="s">
        <v>339</v>
      </c>
      <c r="G1808" s="873"/>
      <c r="H1808" s="873"/>
      <c r="I1808" s="873"/>
      <c r="J1808" s="873"/>
      <c r="K1808" s="873"/>
      <c r="L1808" s="873"/>
      <c r="M1808" s="873"/>
      <c r="N1808" s="873"/>
      <c r="O1808" s="873"/>
      <c r="P1808" s="873"/>
      <c r="Q1808" s="873"/>
      <c r="R1808" s="873"/>
      <c r="S1808" s="354"/>
      <c r="T1808" s="419"/>
      <c r="AA1808" s="420"/>
      <c r="AT1808" s="353" t="s">
        <v>2437</v>
      </c>
      <c r="AU1808" s="353" t="s">
        <v>2336</v>
      </c>
    </row>
    <row r="1809" spans="2:65" s="353" customFormat="1" ht="15.75" customHeight="1">
      <c r="B1809" s="354"/>
      <c r="C1809" s="409" t="s">
        <v>340</v>
      </c>
      <c r="D1809" s="409" t="s">
        <v>2429</v>
      </c>
      <c r="E1809" s="410" t="s">
        <v>341</v>
      </c>
      <c r="F1809" s="907" t="s">
        <v>342</v>
      </c>
      <c r="G1809" s="908"/>
      <c r="H1809" s="908"/>
      <c r="I1809" s="908"/>
      <c r="J1809" s="412" t="s">
        <v>3779</v>
      </c>
      <c r="K1809" s="413">
        <v>1443.292</v>
      </c>
      <c r="L1809" s="909">
        <v>0</v>
      </c>
      <c r="M1809" s="908"/>
      <c r="N1809" s="909">
        <f>ROUND($L$1809*$K$1809,2)</f>
        <v>0</v>
      </c>
      <c r="O1809" s="908"/>
      <c r="P1809" s="908"/>
      <c r="Q1809" s="908"/>
      <c r="R1809" s="411" t="s">
        <v>2433</v>
      </c>
      <c r="S1809" s="354"/>
      <c r="T1809" s="414"/>
      <c r="U1809" s="415" t="s">
        <v>2358</v>
      </c>
      <c r="X1809" s="416">
        <v>3E-05</v>
      </c>
      <c r="Y1809" s="416">
        <f>$X$1809*$K$1809</f>
        <v>0.04329876</v>
      </c>
      <c r="Z1809" s="416">
        <v>0</v>
      </c>
      <c r="AA1809" s="417">
        <f>$Z$1809*$K$1809</f>
        <v>0</v>
      </c>
      <c r="AR1809" s="360" t="s">
        <v>2749</v>
      </c>
      <c r="AT1809" s="360" t="s">
        <v>2429</v>
      </c>
      <c r="AU1809" s="360" t="s">
        <v>2336</v>
      </c>
      <c r="AY1809" s="353" t="s">
        <v>2428</v>
      </c>
      <c r="BE1809" s="418">
        <f>IF($U$1809="základní",$N$1809,0)</f>
        <v>0</v>
      </c>
      <c r="BF1809" s="418">
        <f>IF($U$1809="snížená",$N$1809,0)</f>
        <v>0</v>
      </c>
      <c r="BG1809" s="418">
        <f>IF($U$1809="zákl. přenesená",$N$1809,0)</f>
        <v>0</v>
      </c>
      <c r="BH1809" s="418">
        <f>IF($U$1809="sníž. přenesená",$N$1809,0)</f>
        <v>0</v>
      </c>
      <c r="BI1809" s="418">
        <f>IF($U$1809="nulová",$N$1809,0)</f>
        <v>0</v>
      </c>
      <c r="BJ1809" s="360" t="s">
        <v>2426</v>
      </c>
      <c r="BK1809" s="418">
        <f>ROUND($L$1809*$K$1809,2)</f>
        <v>0</v>
      </c>
      <c r="BL1809" s="360" t="s">
        <v>2749</v>
      </c>
      <c r="BM1809" s="360" t="s">
        <v>343</v>
      </c>
    </row>
    <row r="1810" spans="2:47" s="353" customFormat="1" ht="16.5" customHeight="1">
      <c r="B1810" s="354"/>
      <c r="F1810" s="912" t="s">
        <v>344</v>
      </c>
      <c r="G1810" s="873"/>
      <c r="H1810" s="873"/>
      <c r="I1810" s="873"/>
      <c r="J1810" s="873"/>
      <c r="K1810" s="873"/>
      <c r="L1810" s="873"/>
      <c r="M1810" s="873"/>
      <c r="N1810" s="873"/>
      <c r="O1810" s="873"/>
      <c r="P1810" s="873"/>
      <c r="Q1810" s="873"/>
      <c r="R1810" s="873"/>
      <c r="S1810" s="354"/>
      <c r="T1810" s="419"/>
      <c r="AA1810" s="420"/>
      <c r="AT1810" s="353" t="s">
        <v>2437</v>
      </c>
      <c r="AU1810" s="353" t="s">
        <v>2336</v>
      </c>
    </row>
    <row r="1811" spans="2:65" s="353" customFormat="1" ht="27" customHeight="1">
      <c r="B1811" s="354"/>
      <c r="C1811" s="409" t="s">
        <v>345</v>
      </c>
      <c r="D1811" s="409" t="s">
        <v>2429</v>
      </c>
      <c r="E1811" s="410" t="s">
        <v>346</v>
      </c>
      <c r="F1811" s="907" t="s">
        <v>347</v>
      </c>
      <c r="G1811" s="908"/>
      <c r="H1811" s="908"/>
      <c r="I1811" s="908"/>
      <c r="J1811" s="412" t="s">
        <v>3779</v>
      </c>
      <c r="K1811" s="413">
        <v>1443.292</v>
      </c>
      <c r="L1811" s="909">
        <v>0</v>
      </c>
      <c r="M1811" s="908"/>
      <c r="N1811" s="909">
        <f>ROUND($L$1811*$K$1811,2)</f>
        <v>0</v>
      </c>
      <c r="O1811" s="908"/>
      <c r="P1811" s="908"/>
      <c r="Q1811" s="908"/>
      <c r="R1811" s="411" t="s">
        <v>2433</v>
      </c>
      <c r="S1811" s="354"/>
      <c r="T1811" s="414"/>
      <c r="U1811" s="415" t="s">
        <v>2358</v>
      </c>
      <c r="X1811" s="416">
        <v>0.00578</v>
      </c>
      <c r="Y1811" s="416">
        <f>$X$1811*$K$1811</f>
        <v>8.34222776</v>
      </c>
      <c r="Z1811" s="416">
        <v>0</v>
      </c>
      <c r="AA1811" s="417">
        <f>$Z$1811*$K$1811</f>
        <v>0</v>
      </c>
      <c r="AR1811" s="360" t="s">
        <v>2749</v>
      </c>
      <c r="AT1811" s="360" t="s">
        <v>2429</v>
      </c>
      <c r="AU1811" s="360" t="s">
        <v>2336</v>
      </c>
      <c r="AY1811" s="353" t="s">
        <v>2428</v>
      </c>
      <c r="BE1811" s="418">
        <f>IF($U$1811="základní",$N$1811,0)</f>
        <v>0</v>
      </c>
      <c r="BF1811" s="418">
        <f>IF($U$1811="snížená",$N$1811,0)</f>
        <v>0</v>
      </c>
      <c r="BG1811" s="418">
        <f>IF($U$1811="zákl. přenesená",$N$1811,0)</f>
        <v>0</v>
      </c>
      <c r="BH1811" s="418">
        <f>IF($U$1811="sníž. přenesená",$N$1811,0)</f>
        <v>0</v>
      </c>
      <c r="BI1811" s="418">
        <f>IF($U$1811="nulová",$N$1811,0)</f>
        <v>0</v>
      </c>
      <c r="BJ1811" s="360" t="s">
        <v>2426</v>
      </c>
      <c r="BK1811" s="418">
        <f>ROUND($L$1811*$K$1811,2)</f>
        <v>0</v>
      </c>
      <c r="BL1811" s="360" t="s">
        <v>2749</v>
      </c>
      <c r="BM1811" s="360" t="s">
        <v>348</v>
      </c>
    </row>
    <row r="1812" spans="2:47" s="353" customFormat="1" ht="16.5" customHeight="1">
      <c r="B1812" s="354"/>
      <c r="F1812" s="912" t="s">
        <v>349</v>
      </c>
      <c r="G1812" s="873"/>
      <c r="H1812" s="873"/>
      <c r="I1812" s="873"/>
      <c r="J1812" s="873"/>
      <c r="K1812" s="873"/>
      <c r="L1812" s="873"/>
      <c r="M1812" s="873"/>
      <c r="N1812" s="873"/>
      <c r="O1812" s="873"/>
      <c r="P1812" s="873"/>
      <c r="Q1812" s="873"/>
      <c r="R1812" s="873"/>
      <c r="S1812" s="354"/>
      <c r="T1812" s="419"/>
      <c r="AA1812" s="420"/>
      <c r="AT1812" s="353" t="s">
        <v>2437</v>
      </c>
      <c r="AU1812" s="353" t="s">
        <v>2336</v>
      </c>
    </row>
    <row r="1813" spans="2:65" s="353" customFormat="1" ht="39" customHeight="1">
      <c r="B1813" s="354"/>
      <c r="C1813" s="409" t="s">
        <v>350</v>
      </c>
      <c r="D1813" s="409" t="s">
        <v>2429</v>
      </c>
      <c r="E1813" s="410" t="s">
        <v>351</v>
      </c>
      <c r="F1813" s="907" t="s">
        <v>352</v>
      </c>
      <c r="G1813" s="908"/>
      <c r="H1813" s="908"/>
      <c r="I1813" s="908"/>
      <c r="J1813" s="412" t="s">
        <v>3779</v>
      </c>
      <c r="K1813" s="413">
        <v>1443.292</v>
      </c>
      <c r="L1813" s="909">
        <v>0</v>
      </c>
      <c r="M1813" s="908"/>
      <c r="N1813" s="909">
        <f>ROUND($L$1813*$K$1813,2)</f>
        <v>0</v>
      </c>
      <c r="O1813" s="908"/>
      <c r="P1813" s="908"/>
      <c r="Q1813" s="908"/>
      <c r="R1813" s="411" t="s">
        <v>2433</v>
      </c>
      <c r="S1813" s="354"/>
      <c r="T1813" s="414"/>
      <c r="U1813" s="415" t="s">
        <v>2358</v>
      </c>
      <c r="X1813" s="416">
        <v>0.00193</v>
      </c>
      <c r="Y1813" s="416">
        <f>$X$1813*$K$1813</f>
        <v>2.78555356</v>
      </c>
      <c r="Z1813" s="416">
        <v>0</v>
      </c>
      <c r="AA1813" s="417">
        <f>$Z$1813*$K$1813</f>
        <v>0</v>
      </c>
      <c r="AR1813" s="360" t="s">
        <v>2749</v>
      </c>
      <c r="AT1813" s="360" t="s">
        <v>2429</v>
      </c>
      <c r="AU1813" s="360" t="s">
        <v>2336</v>
      </c>
      <c r="AY1813" s="353" t="s">
        <v>2428</v>
      </c>
      <c r="BE1813" s="418">
        <f>IF($U$1813="základní",$N$1813,0)</f>
        <v>0</v>
      </c>
      <c r="BF1813" s="418">
        <f>IF($U$1813="snížená",$N$1813,0)</f>
        <v>0</v>
      </c>
      <c r="BG1813" s="418">
        <f>IF($U$1813="zákl. přenesená",$N$1813,0)</f>
        <v>0</v>
      </c>
      <c r="BH1813" s="418">
        <f>IF($U$1813="sníž. přenesená",$N$1813,0)</f>
        <v>0</v>
      </c>
      <c r="BI1813" s="418">
        <f>IF($U$1813="nulová",$N$1813,0)</f>
        <v>0</v>
      </c>
      <c r="BJ1813" s="360" t="s">
        <v>2426</v>
      </c>
      <c r="BK1813" s="418">
        <f>ROUND($L$1813*$K$1813,2)</f>
        <v>0</v>
      </c>
      <c r="BL1813" s="360" t="s">
        <v>2749</v>
      </c>
      <c r="BM1813" s="360" t="s">
        <v>353</v>
      </c>
    </row>
    <row r="1814" spans="2:47" s="353" customFormat="1" ht="16.5" customHeight="1">
      <c r="B1814" s="354"/>
      <c r="F1814" s="912" t="s">
        <v>354</v>
      </c>
      <c r="G1814" s="873"/>
      <c r="H1814" s="873"/>
      <c r="I1814" s="873"/>
      <c r="J1814" s="873"/>
      <c r="K1814" s="873"/>
      <c r="L1814" s="873"/>
      <c r="M1814" s="873"/>
      <c r="N1814" s="873"/>
      <c r="O1814" s="873"/>
      <c r="P1814" s="873"/>
      <c r="Q1814" s="873"/>
      <c r="R1814" s="873"/>
      <c r="S1814" s="354"/>
      <c r="T1814" s="419"/>
      <c r="AA1814" s="420"/>
      <c r="AT1814" s="353" t="s">
        <v>2437</v>
      </c>
      <c r="AU1814" s="353" t="s">
        <v>2336</v>
      </c>
    </row>
    <row r="1815" spans="2:65" s="353" customFormat="1" ht="15.75" customHeight="1">
      <c r="B1815" s="354"/>
      <c r="C1815" s="409" t="s">
        <v>355</v>
      </c>
      <c r="D1815" s="409" t="s">
        <v>2429</v>
      </c>
      <c r="E1815" s="410" t="s">
        <v>356</v>
      </c>
      <c r="F1815" s="907" t="s">
        <v>357</v>
      </c>
      <c r="G1815" s="908"/>
      <c r="H1815" s="908"/>
      <c r="I1815" s="908"/>
      <c r="J1815" s="412" t="s">
        <v>3779</v>
      </c>
      <c r="K1815" s="413">
        <v>1443.292</v>
      </c>
      <c r="L1815" s="909">
        <v>0</v>
      </c>
      <c r="M1815" s="908"/>
      <c r="N1815" s="909">
        <f>ROUND($L$1815*$K$1815,2)</f>
        <v>0</v>
      </c>
      <c r="O1815" s="908"/>
      <c r="P1815" s="908"/>
      <c r="Q1815" s="908"/>
      <c r="R1815" s="411"/>
      <c r="S1815" s="354"/>
      <c r="T1815" s="414"/>
      <c r="U1815" s="415" t="s">
        <v>2358</v>
      </c>
      <c r="X1815" s="416">
        <v>0</v>
      </c>
      <c r="Y1815" s="416">
        <f>$X$1815*$K$1815</f>
        <v>0</v>
      </c>
      <c r="Z1815" s="416">
        <v>0.001</v>
      </c>
      <c r="AA1815" s="417">
        <f>$Z$1815*$K$1815</f>
        <v>1.443292</v>
      </c>
      <c r="AR1815" s="360" t="s">
        <v>2749</v>
      </c>
      <c r="AT1815" s="360" t="s">
        <v>2429</v>
      </c>
      <c r="AU1815" s="360" t="s">
        <v>2336</v>
      </c>
      <c r="AY1815" s="353" t="s">
        <v>2428</v>
      </c>
      <c r="BE1815" s="418">
        <f>IF($U$1815="základní",$N$1815,0)</f>
        <v>0</v>
      </c>
      <c r="BF1815" s="418">
        <f>IF($U$1815="snížená",$N$1815,0)</f>
        <v>0</v>
      </c>
      <c r="BG1815" s="418">
        <f>IF($U$1815="zákl. přenesená",$N$1815,0)</f>
        <v>0</v>
      </c>
      <c r="BH1815" s="418">
        <f>IF($U$1815="sníž. přenesená",$N$1815,0)</f>
        <v>0</v>
      </c>
      <c r="BI1815" s="418">
        <f>IF($U$1815="nulová",$N$1815,0)</f>
        <v>0</v>
      </c>
      <c r="BJ1815" s="360" t="s">
        <v>2426</v>
      </c>
      <c r="BK1815" s="418">
        <f>ROUND($L$1815*$K$1815,2)</f>
        <v>0</v>
      </c>
      <c r="BL1815" s="360" t="s">
        <v>2749</v>
      </c>
      <c r="BM1815" s="360" t="s">
        <v>358</v>
      </c>
    </row>
    <row r="1816" spans="2:47" s="353" customFormat="1" ht="16.5" customHeight="1">
      <c r="B1816" s="354"/>
      <c r="F1816" s="912" t="s">
        <v>359</v>
      </c>
      <c r="G1816" s="873"/>
      <c r="H1816" s="873"/>
      <c r="I1816" s="873"/>
      <c r="J1816" s="873"/>
      <c r="K1816" s="873"/>
      <c r="L1816" s="873"/>
      <c r="M1816" s="873"/>
      <c r="N1816" s="873"/>
      <c r="O1816" s="873"/>
      <c r="P1816" s="873"/>
      <c r="Q1816" s="873"/>
      <c r="R1816" s="873"/>
      <c r="S1816" s="354"/>
      <c r="T1816" s="419"/>
      <c r="AA1816" s="420"/>
      <c r="AT1816" s="353" t="s">
        <v>2437</v>
      </c>
      <c r="AU1816" s="353" t="s">
        <v>2336</v>
      </c>
    </row>
    <row r="1817" spans="2:65" s="353" customFormat="1" ht="27" customHeight="1">
      <c r="B1817" s="354"/>
      <c r="C1817" s="409" t="s">
        <v>360</v>
      </c>
      <c r="D1817" s="409" t="s">
        <v>2429</v>
      </c>
      <c r="E1817" s="410" t="s">
        <v>361</v>
      </c>
      <c r="F1817" s="907" t="s">
        <v>362</v>
      </c>
      <c r="G1817" s="908"/>
      <c r="H1817" s="908"/>
      <c r="I1817" s="908"/>
      <c r="J1817" s="412" t="s">
        <v>2722</v>
      </c>
      <c r="K1817" s="413">
        <v>16.312</v>
      </c>
      <c r="L1817" s="909">
        <v>0</v>
      </c>
      <c r="M1817" s="908"/>
      <c r="N1817" s="909">
        <f>ROUND($L$1817*$K$1817,2)</f>
        <v>0</v>
      </c>
      <c r="O1817" s="908"/>
      <c r="P1817" s="908"/>
      <c r="Q1817" s="908"/>
      <c r="R1817" s="411" t="s">
        <v>2433</v>
      </c>
      <c r="S1817" s="354"/>
      <c r="T1817" s="414"/>
      <c r="U1817" s="415" t="s">
        <v>2358</v>
      </c>
      <c r="X1817" s="416">
        <v>0</v>
      </c>
      <c r="Y1817" s="416">
        <f>$X$1817*$K$1817</f>
        <v>0</v>
      </c>
      <c r="Z1817" s="416">
        <v>0</v>
      </c>
      <c r="AA1817" s="417">
        <f>$Z$1817*$K$1817</f>
        <v>0</v>
      </c>
      <c r="AR1817" s="360" t="s">
        <v>2749</v>
      </c>
      <c r="AT1817" s="360" t="s">
        <v>2429</v>
      </c>
      <c r="AU1817" s="360" t="s">
        <v>2336</v>
      </c>
      <c r="AY1817" s="353" t="s">
        <v>2428</v>
      </c>
      <c r="BE1817" s="418">
        <f>IF($U$1817="základní",$N$1817,0)</f>
        <v>0</v>
      </c>
      <c r="BF1817" s="418">
        <f>IF($U$1817="snížená",$N$1817,0)</f>
        <v>0</v>
      </c>
      <c r="BG1817" s="418">
        <f>IF($U$1817="zákl. přenesená",$N$1817,0)</f>
        <v>0</v>
      </c>
      <c r="BH1817" s="418">
        <f>IF($U$1817="sníž. přenesená",$N$1817,0)</f>
        <v>0</v>
      </c>
      <c r="BI1817" s="418">
        <f>IF($U$1817="nulová",$N$1817,0)</f>
        <v>0</v>
      </c>
      <c r="BJ1817" s="360" t="s">
        <v>2426</v>
      </c>
      <c r="BK1817" s="418">
        <f>ROUND($L$1817*$K$1817,2)</f>
        <v>0</v>
      </c>
      <c r="BL1817" s="360" t="s">
        <v>2749</v>
      </c>
      <c r="BM1817" s="360" t="s">
        <v>363</v>
      </c>
    </row>
    <row r="1818" spans="2:47" s="353" customFormat="1" ht="16.5" customHeight="1">
      <c r="B1818" s="354"/>
      <c r="F1818" s="912" t="s">
        <v>364</v>
      </c>
      <c r="G1818" s="873"/>
      <c r="H1818" s="873"/>
      <c r="I1818" s="873"/>
      <c r="J1818" s="873"/>
      <c r="K1818" s="873"/>
      <c r="L1818" s="873"/>
      <c r="M1818" s="873"/>
      <c r="N1818" s="873"/>
      <c r="O1818" s="873"/>
      <c r="P1818" s="873"/>
      <c r="Q1818" s="873"/>
      <c r="R1818" s="873"/>
      <c r="S1818" s="354"/>
      <c r="T1818" s="419"/>
      <c r="AA1818" s="420"/>
      <c r="AT1818" s="353" t="s">
        <v>2437</v>
      </c>
      <c r="AU1818" s="353" t="s">
        <v>2336</v>
      </c>
    </row>
    <row r="1819" spans="2:63" s="401" customFormat="1" ht="30.75" customHeight="1">
      <c r="B1819" s="400"/>
      <c r="D1819" s="408" t="s">
        <v>2405</v>
      </c>
      <c r="N1819" s="911">
        <f>$BK$1819</f>
        <v>0</v>
      </c>
      <c r="O1819" s="904"/>
      <c r="P1819" s="904"/>
      <c r="Q1819" s="904"/>
      <c r="S1819" s="400"/>
      <c r="T1819" s="404"/>
      <c r="W1819" s="405">
        <f>SUM($W$1820:$W$1928)</f>
        <v>0</v>
      </c>
      <c r="Y1819" s="405">
        <f>SUM($Y$1820:$Y$1928)</f>
        <v>13.802782999999998</v>
      </c>
      <c r="AA1819" s="406">
        <f>SUM($AA$1820:$AA$1928)</f>
        <v>29.332209500000005</v>
      </c>
      <c r="AR1819" s="403" t="s">
        <v>2336</v>
      </c>
      <c r="AT1819" s="403" t="s">
        <v>2425</v>
      </c>
      <c r="AU1819" s="403" t="s">
        <v>2426</v>
      </c>
      <c r="AY1819" s="403" t="s">
        <v>2428</v>
      </c>
      <c r="BK1819" s="407">
        <f>SUM($BK$1820:$BK$1928)</f>
        <v>0</v>
      </c>
    </row>
    <row r="1820" spans="2:65" s="353" customFormat="1" ht="27" customHeight="1">
      <c r="B1820" s="354"/>
      <c r="C1820" s="409" t="s">
        <v>365</v>
      </c>
      <c r="D1820" s="409" t="s">
        <v>2429</v>
      </c>
      <c r="E1820" s="410" t="s">
        <v>366</v>
      </c>
      <c r="F1820" s="907" t="s">
        <v>367</v>
      </c>
      <c r="G1820" s="908"/>
      <c r="H1820" s="908"/>
      <c r="I1820" s="908"/>
      <c r="J1820" s="412" t="s">
        <v>3779</v>
      </c>
      <c r="K1820" s="413">
        <v>532.345</v>
      </c>
      <c r="L1820" s="909">
        <v>0</v>
      </c>
      <c r="M1820" s="908"/>
      <c r="N1820" s="909">
        <f>ROUND($L$1820*$K$1820,2)</f>
        <v>0</v>
      </c>
      <c r="O1820" s="908"/>
      <c r="P1820" s="908"/>
      <c r="Q1820" s="908"/>
      <c r="R1820" s="411" t="s">
        <v>2433</v>
      </c>
      <c r="S1820" s="354"/>
      <c r="T1820" s="414"/>
      <c r="U1820" s="415" t="s">
        <v>2358</v>
      </c>
      <c r="X1820" s="416">
        <v>0</v>
      </c>
      <c r="Y1820" s="416">
        <f>$X$1820*$K$1820</f>
        <v>0</v>
      </c>
      <c r="Z1820" s="416">
        <v>0.0551</v>
      </c>
      <c r="AA1820" s="417">
        <f>$Z$1820*$K$1820</f>
        <v>29.332209500000005</v>
      </c>
      <c r="AR1820" s="360" t="s">
        <v>2749</v>
      </c>
      <c r="AT1820" s="360" t="s">
        <v>2429</v>
      </c>
      <c r="AU1820" s="360" t="s">
        <v>2336</v>
      </c>
      <c r="AY1820" s="353" t="s">
        <v>2428</v>
      </c>
      <c r="BE1820" s="418">
        <f>IF($U$1820="základní",$N$1820,0)</f>
        <v>0</v>
      </c>
      <c r="BF1820" s="418">
        <f>IF($U$1820="snížená",$N$1820,0)</f>
        <v>0</v>
      </c>
      <c r="BG1820" s="418">
        <f>IF($U$1820="zákl. přenesená",$N$1820,0)</f>
        <v>0</v>
      </c>
      <c r="BH1820" s="418">
        <f>IF($U$1820="sníž. přenesená",$N$1820,0)</f>
        <v>0</v>
      </c>
      <c r="BI1820" s="418">
        <f>IF($U$1820="nulová",$N$1820,0)</f>
        <v>0</v>
      </c>
      <c r="BJ1820" s="360" t="s">
        <v>2426</v>
      </c>
      <c r="BK1820" s="418">
        <f>ROUND($L$1820*$K$1820,2)</f>
        <v>0</v>
      </c>
      <c r="BL1820" s="360" t="s">
        <v>2749</v>
      </c>
      <c r="BM1820" s="360" t="s">
        <v>368</v>
      </c>
    </row>
    <row r="1821" spans="2:47" s="353" customFormat="1" ht="16.5" customHeight="1">
      <c r="B1821" s="354"/>
      <c r="F1821" s="912" t="s">
        <v>367</v>
      </c>
      <c r="G1821" s="873"/>
      <c r="H1821" s="873"/>
      <c r="I1821" s="873"/>
      <c r="J1821" s="873"/>
      <c r="K1821" s="873"/>
      <c r="L1821" s="873"/>
      <c r="M1821" s="873"/>
      <c r="N1821" s="873"/>
      <c r="O1821" s="873"/>
      <c r="P1821" s="873"/>
      <c r="Q1821" s="873"/>
      <c r="R1821" s="873"/>
      <c r="S1821" s="354"/>
      <c r="T1821" s="419"/>
      <c r="AA1821" s="420"/>
      <c r="AT1821" s="353" t="s">
        <v>2437</v>
      </c>
      <c r="AU1821" s="353" t="s">
        <v>2336</v>
      </c>
    </row>
    <row r="1822" spans="2:51" s="353" customFormat="1" ht="51" customHeight="1">
      <c r="B1822" s="421"/>
      <c r="E1822" s="422"/>
      <c r="F1822" s="899" t="s">
        <v>369</v>
      </c>
      <c r="G1822" s="900"/>
      <c r="H1822" s="900"/>
      <c r="I1822" s="900"/>
      <c r="K1822" s="424">
        <v>38.41</v>
      </c>
      <c r="S1822" s="421"/>
      <c r="T1822" s="425"/>
      <c r="AA1822" s="426"/>
      <c r="AT1822" s="422" t="s">
        <v>2439</v>
      </c>
      <c r="AU1822" s="422" t="s">
        <v>2336</v>
      </c>
      <c r="AV1822" s="422" t="s">
        <v>2336</v>
      </c>
      <c r="AW1822" s="422" t="s">
        <v>2371</v>
      </c>
      <c r="AX1822" s="422" t="s">
        <v>2427</v>
      </c>
      <c r="AY1822" s="422" t="s">
        <v>2428</v>
      </c>
    </row>
    <row r="1823" spans="2:51" s="353" customFormat="1" ht="39" customHeight="1">
      <c r="B1823" s="421"/>
      <c r="E1823" s="422"/>
      <c r="F1823" s="899" t="s">
        <v>370</v>
      </c>
      <c r="G1823" s="900"/>
      <c r="H1823" s="900"/>
      <c r="I1823" s="900"/>
      <c r="K1823" s="424">
        <v>11.111</v>
      </c>
      <c r="S1823" s="421"/>
      <c r="T1823" s="425"/>
      <c r="AA1823" s="426"/>
      <c r="AT1823" s="422" t="s">
        <v>2439</v>
      </c>
      <c r="AU1823" s="422" t="s">
        <v>2336</v>
      </c>
      <c r="AV1823" s="422" t="s">
        <v>2336</v>
      </c>
      <c r="AW1823" s="422" t="s">
        <v>2371</v>
      </c>
      <c r="AX1823" s="422" t="s">
        <v>2427</v>
      </c>
      <c r="AY1823" s="422" t="s">
        <v>2428</v>
      </c>
    </row>
    <row r="1824" spans="2:51" s="353" customFormat="1" ht="15.75" customHeight="1">
      <c r="B1824" s="421"/>
      <c r="E1824" s="422"/>
      <c r="F1824" s="899" t="s">
        <v>371</v>
      </c>
      <c r="G1824" s="900"/>
      <c r="H1824" s="900"/>
      <c r="I1824" s="900"/>
      <c r="K1824" s="424">
        <v>10.9</v>
      </c>
      <c r="S1824" s="421"/>
      <c r="T1824" s="425"/>
      <c r="AA1824" s="426"/>
      <c r="AT1824" s="422" t="s">
        <v>2439</v>
      </c>
      <c r="AU1824" s="422" t="s">
        <v>2336</v>
      </c>
      <c r="AV1824" s="422" t="s">
        <v>2336</v>
      </c>
      <c r="AW1824" s="422" t="s">
        <v>2371</v>
      </c>
      <c r="AX1824" s="422" t="s">
        <v>2427</v>
      </c>
      <c r="AY1824" s="422" t="s">
        <v>2428</v>
      </c>
    </row>
    <row r="1825" spans="2:51" s="353" customFormat="1" ht="15.75" customHeight="1">
      <c r="B1825" s="421"/>
      <c r="E1825" s="422"/>
      <c r="F1825" s="899" t="s">
        <v>372</v>
      </c>
      <c r="G1825" s="900"/>
      <c r="H1825" s="900"/>
      <c r="I1825" s="900"/>
      <c r="K1825" s="424">
        <v>4.5</v>
      </c>
      <c r="S1825" s="421"/>
      <c r="T1825" s="425"/>
      <c r="AA1825" s="426"/>
      <c r="AT1825" s="422" t="s">
        <v>2439</v>
      </c>
      <c r="AU1825" s="422" t="s">
        <v>2336</v>
      </c>
      <c r="AV1825" s="422" t="s">
        <v>2336</v>
      </c>
      <c r="AW1825" s="422" t="s">
        <v>2371</v>
      </c>
      <c r="AX1825" s="422" t="s">
        <v>2427</v>
      </c>
      <c r="AY1825" s="422" t="s">
        <v>2428</v>
      </c>
    </row>
    <row r="1826" spans="2:51" s="353" customFormat="1" ht="39" customHeight="1">
      <c r="B1826" s="421"/>
      <c r="E1826" s="422"/>
      <c r="F1826" s="899" t="s">
        <v>373</v>
      </c>
      <c r="G1826" s="900"/>
      <c r="H1826" s="900"/>
      <c r="I1826" s="900"/>
      <c r="K1826" s="424">
        <v>52.23</v>
      </c>
      <c r="S1826" s="421"/>
      <c r="T1826" s="425"/>
      <c r="AA1826" s="426"/>
      <c r="AT1826" s="422" t="s">
        <v>2439</v>
      </c>
      <c r="AU1826" s="422" t="s">
        <v>2336</v>
      </c>
      <c r="AV1826" s="422" t="s">
        <v>2336</v>
      </c>
      <c r="AW1826" s="422" t="s">
        <v>2371</v>
      </c>
      <c r="AX1826" s="422" t="s">
        <v>2427</v>
      </c>
      <c r="AY1826" s="422" t="s">
        <v>2428</v>
      </c>
    </row>
    <row r="1827" spans="2:51" s="353" customFormat="1" ht="15.75" customHeight="1">
      <c r="B1827" s="421"/>
      <c r="E1827" s="422"/>
      <c r="F1827" s="899" t="s">
        <v>374</v>
      </c>
      <c r="G1827" s="900"/>
      <c r="H1827" s="900"/>
      <c r="I1827" s="900"/>
      <c r="K1827" s="424">
        <v>6</v>
      </c>
      <c r="S1827" s="421"/>
      <c r="T1827" s="425"/>
      <c r="AA1827" s="426"/>
      <c r="AT1827" s="422" t="s">
        <v>2439</v>
      </c>
      <c r="AU1827" s="422" t="s">
        <v>2336</v>
      </c>
      <c r="AV1827" s="422" t="s">
        <v>2336</v>
      </c>
      <c r="AW1827" s="422" t="s">
        <v>2371</v>
      </c>
      <c r="AX1827" s="422" t="s">
        <v>2427</v>
      </c>
      <c r="AY1827" s="422" t="s">
        <v>2428</v>
      </c>
    </row>
    <row r="1828" spans="2:51" s="353" customFormat="1" ht="51" customHeight="1">
      <c r="B1828" s="421"/>
      <c r="E1828" s="422"/>
      <c r="F1828" s="899" t="s">
        <v>375</v>
      </c>
      <c r="G1828" s="900"/>
      <c r="H1828" s="900"/>
      <c r="I1828" s="900"/>
      <c r="K1828" s="424">
        <v>46.14</v>
      </c>
      <c r="S1828" s="421"/>
      <c r="T1828" s="425"/>
      <c r="AA1828" s="426"/>
      <c r="AT1828" s="422" t="s">
        <v>2439</v>
      </c>
      <c r="AU1828" s="422" t="s">
        <v>2336</v>
      </c>
      <c r="AV1828" s="422" t="s">
        <v>2336</v>
      </c>
      <c r="AW1828" s="422" t="s">
        <v>2371</v>
      </c>
      <c r="AX1828" s="422" t="s">
        <v>2427</v>
      </c>
      <c r="AY1828" s="422" t="s">
        <v>2428</v>
      </c>
    </row>
    <row r="1829" spans="2:51" s="353" customFormat="1" ht="15.75" customHeight="1">
      <c r="B1829" s="421"/>
      <c r="E1829" s="422"/>
      <c r="F1829" s="899" t="s">
        <v>376</v>
      </c>
      <c r="G1829" s="900"/>
      <c r="H1829" s="900"/>
      <c r="I1829" s="900"/>
      <c r="K1829" s="424">
        <v>2.25</v>
      </c>
      <c r="S1829" s="421"/>
      <c r="T1829" s="425"/>
      <c r="AA1829" s="426"/>
      <c r="AT1829" s="422" t="s">
        <v>2439</v>
      </c>
      <c r="AU1829" s="422" t="s">
        <v>2336</v>
      </c>
      <c r="AV1829" s="422" t="s">
        <v>2336</v>
      </c>
      <c r="AW1829" s="422" t="s">
        <v>2371</v>
      </c>
      <c r="AX1829" s="422" t="s">
        <v>2427</v>
      </c>
      <c r="AY1829" s="422" t="s">
        <v>2428</v>
      </c>
    </row>
    <row r="1830" spans="2:51" s="353" customFormat="1" ht="51" customHeight="1">
      <c r="B1830" s="421"/>
      <c r="E1830" s="422"/>
      <c r="F1830" s="899" t="s">
        <v>377</v>
      </c>
      <c r="G1830" s="900"/>
      <c r="H1830" s="900"/>
      <c r="I1830" s="900"/>
      <c r="K1830" s="424">
        <v>44.928</v>
      </c>
      <c r="S1830" s="421"/>
      <c r="T1830" s="425"/>
      <c r="AA1830" s="426"/>
      <c r="AT1830" s="422" t="s">
        <v>2439</v>
      </c>
      <c r="AU1830" s="422" t="s">
        <v>2336</v>
      </c>
      <c r="AV1830" s="422" t="s">
        <v>2336</v>
      </c>
      <c r="AW1830" s="422" t="s">
        <v>2371</v>
      </c>
      <c r="AX1830" s="422" t="s">
        <v>2427</v>
      </c>
      <c r="AY1830" s="422" t="s">
        <v>2428</v>
      </c>
    </row>
    <row r="1831" spans="2:51" s="353" customFormat="1" ht="39" customHeight="1">
      <c r="B1831" s="421"/>
      <c r="E1831" s="422"/>
      <c r="F1831" s="899" t="s">
        <v>378</v>
      </c>
      <c r="G1831" s="900"/>
      <c r="H1831" s="900"/>
      <c r="I1831" s="900"/>
      <c r="K1831" s="424">
        <v>7.29</v>
      </c>
      <c r="S1831" s="421"/>
      <c r="T1831" s="425"/>
      <c r="AA1831" s="426"/>
      <c r="AT1831" s="422" t="s">
        <v>2439</v>
      </c>
      <c r="AU1831" s="422" t="s">
        <v>2336</v>
      </c>
      <c r="AV1831" s="422" t="s">
        <v>2336</v>
      </c>
      <c r="AW1831" s="422" t="s">
        <v>2371</v>
      </c>
      <c r="AX1831" s="422" t="s">
        <v>2427</v>
      </c>
      <c r="AY1831" s="422" t="s">
        <v>2428</v>
      </c>
    </row>
    <row r="1832" spans="2:51" s="353" customFormat="1" ht="39" customHeight="1">
      <c r="B1832" s="421"/>
      <c r="E1832" s="422"/>
      <c r="F1832" s="899" t="s">
        <v>379</v>
      </c>
      <c r="G1832" s="900"/>
      <c r="H1832" s="900"/>
      <c r="I1832" s="900"/>
      <c r="K1832" s="424">
        <v>42.21</v>
      </c>
      <c r="S1832" s="421"/>
      <c r="T1832" s="425"/>
      <c r="AA1832" s="426"/>
      <c r="AT1832" s="422" t="s">
        <v>2439</v>
      </c>
      <c r="AU1832" s="422" t="s">
        <v>2336</v>
      </c>
      <c r="AV1832" s="422" t="s">
        <v>2336</v>
      </c>
      <c r="AW1832" s="422" t="s">
        <v>2371</v>
      </c>
      <c r="AX1832" s="422" t="s">
        <v>2427</v>
      </c>
      <c r="AY1832" s="422" t="s">
        <v>2428</v>
      </c>
    </row>
    <row r="1833" spans="2:51" s="353" customFormat="1" ht="15.75" customHeight="1">
      <c r="B1833" s="421"/>
      <c r="E1833" s="422"/>
      <c r="F1833" s="899" t="s">
        <v>380</v>
      </c>
      <c r="G1833" s="900"/>
      <c r="H1833" s="900"/>
      <c r="I1833" s="900"/>
      <c r="K1833" s="424">
        <v>2.25</v>
      </c>
      <c r="S1833" s="421"/>
      <c r="T1833" s="425"/>
      <c r="AA1833" s="426"/>
      <c r="AT1833" s="422" t="s">
        <v>2439</v>
      </c>
      <c r="AU1833" s="422" t="s">
        <v>2336</v>
      </c>
      <c r="AV1833" s="422" t="s">
        <v>2336</v>
      </c>
      <c r="AW1833" s="422" t="s">
        <v>2371</v>
      </c>
      <c r="AX1833" s="422" t="s">
        <v>2427</v>
      </c>
      <c r="AY1833" s="422" t="s">
        <v>2428</v>
      </c>
    </row>
    <row r="1834" spans="2:51" s="353" customFormat="1" ht="15.75" customHeight="1">
      <c r="B1834" s="421"/>
      <c r="E1834" s="422"/>
      <c r="F1834" s="899" t="s">
        <v>381</v>
      </c>
      <c r="G1834" s="900"/>
      <c r="H1834" s="900"/>
      <c r="I1834" s="900"/>
      <c r="K1834" s="424">
        <v>2.25</v>
      </c>
      <c r="S1834" s="421"/>
      <c r="T1834" s="425"/>
      <c r="AA1834" s="426"/>
      <c r="AT1834" s="422" t="s">
        <v>2439</v>
      </c>
      <c r="AU1834" s="422" t="s">
        <v>2336</v>
      </c>
      <c r="AV1834" s="422" t="s">
        <v>2336</v>
      </c>
      <c r="AW1834" s="422" t="s">
        <v>2371</v>
      </c>
      <c r="AX1834" s="422" t="s">
        <v>2427</v>
      </c>
      <c r="AY1834" s="422" t="s">
        <v>2428</v>
      </c>
    </row>
    <row r="1835" spans="2:51" s="353" customFormat="1" ht="15.75" customHeight="1">
      <c r="B1835" s="421"/>
      <c r="E1835" s="422"/>
      <c r="F1835" s="899" t="s">
        <v>382</v>
      </c>
      <c r="G1835" s="900"/>
      <c r="H1835" s="900"/>
      <c r="I1835" s="900"/>
      <c r="K1835" s="424">
        <v>2.25</v>
      </c>
      <c r="S1835" s="421"/>
      <c r="T1835" s="425"/>
      <c r="AA1835" s="426"/>
      <c r="AT1835" s="422" t="s">
        <v>2439</v>
      </c>
      <c r="AU1835" s="422" t="s">
        <v>2336</v>
      </c>
      <c r="AV1835" s="422" t="s">
        <v>2336</v>
      </c>
      <c r="AW1835" s="422" t="s">
        <v>2371</v>
      </c>
      <c r="AX1835" s="422" t="s">
        <v>2427</v>
      </c>
      <c r="AY1835" s="422" t="s">
        <v>2428</v>
      </c>
    </row>
    <row r="1836" spans="2:51" s="353" customFormat="1" ht="15.75" customHeight="1">
      <c r="B1836" s="421"/>
      <c r="E1836" s="422"/>
      <c r="F1836" s="899" t="s">
        <v>383</v>
      </c>
      <c r="G1836" s="900"/>
      <c r="H1836" s="900"/>
      <c r="I1836" s="900"/>
      <c r="K1836" s="424">
        <v>2.25</v>
      </c>
      <c r="S1836" s="421"/>
      <c r="T1836" s="425"/>
      <c r="AA1836" s="426"/>
      <c r="AT1836" s="422" t="s">
        <v>2439</v>
      </c>
      <c r="AU1836" s="422" t="s">
        <v>2336</v>
      </c>
      <c r="AV1836" s="422" t="s">
        <v>2336</v>
      </c>
      <c r="AW1836" s="422" t="s">
        <v>2371</v>
      </c>
      <c r="AX1836" s="422" t="s">
        <v>2427</v>
      </c>
      <c r="AY1836" s="422" t="s">
        <v>2428</v>
      </c>
    </row>
    <row r="1837" spans="2:51" s="353" customFormat="1" ht="15.75" customHeight="1">
      <c r="B1837" s="421"/>
      <c r="E1837" s="422"/>
      <c r="F1837" s="899" t="s">
        <v>384</v>
      </c>
      <c r="G1837" s="900"/>
      <c r="H1837" s="900"/>
      <c r="I1837" s="900"/>
      <c r="K1837" s="424">
        <v>2.25</v>
      </c>
      <c r="S1837" s="421"/>
      <c r="T1837" s="425"/>
      <c r="AA1837" s="426"/>
      <c r="AT1837" s="422" t="s">
        <v>2439</v>
      </c>
      <c r="AU1837" s="422" t="s">
        <v>2336</v>
      </c>
      <c r="AV1837" s="422" t="s">
        <v>2336</v>
      </c>
      <c r="AW1837" s="422" t="s">
        <v>2371</v>
      </c>
      <c r="AX1837" s="422" t="s">
        <v>2427</v>
      </c>
      <c r="AY1837" s="422" t="s">
        <v>2428</v>
      </c>
    </row>
    <row r="1838" spans="2:51" s="353" customFormat="1" ht="15.75" customHeight="1">
      <c r="B1838" s="421"/>
      <c r="E1838" s="422"/>
      <c r="F1838" s="899" t="s">
        <v>385</v>
      </c>
      <c r="G1838" s="900"/>
      <c r="H1838" s="900"/>
      <c r="I1838" s="900"/>
      <c r="K1838" s="424">
        <v>2.25</v>
      </c>
      <c r="S1838" s="421"/>
      <c r="T1838" s="425"/>
      <c r="AA1838" s="426"/>
      <c r="AT1838" s="422" t="s">
        <v>2439</v>
      </c>
      <c r="AU1838" s="422" t="s">
        <v>2336</v>
      </c>
      <c r="AV1838" s="422" t="s">
        <v>2336</v>
      </c>
      <c r="AW1838" s="422" t="s">
        <v>2371</v>
      </c>
      <c r="AX1838" s="422" t="s">
        <v>2427</v>
      </c>
      <c r="AY1838" s="422" t="s">
        <v>2428</v>
      </c>
    </row>
    <row r="1839" spans="2:51" s="353" customFormat="1" ht="15.75" customHeight="1">
      <c r="B1839" s="421"/>
      <c r="E1839" s="422"/>
      <c r="F1839" s="899" t="s">
        <v>386</v>
      </c>
      <c r="G1839" s="900"/>
      <c r="H1839" s="900"/>
      <c r="I1839" s="900"/>
      <c r="K1839" s="424">
        <v>2.25</v>
      </c>
      <c r="S1839" s="421"/>
      <c r="T1839" s="425"/>
      <c r="AA1839" s="426"/>
      <c r="AT1839" s="422" t="s">
        <v>2439</v>
      </c>
      <c r="AU1839" s="422" t="s">
        <v>2336</v>
      </c>
      <c r="AV1839" s="422" t="s">
        <v>2336</v>
      </c>
      <c r="AW1839" s="422" t="s">
        <v>2371</v>
      </c>
      <c r="AX1839" s="422" t="s">
        <v>2427</v>
      </c>
      <c r="AY1839" s="422" t="s">
        <v>2428</v>
      </c>
    </row>
    <row r="1840" spans="2:51" s="353" customFormat="1" ht="15.75" customHeight="1">
      <c r="B1840" s="421"/>
      <c r="E1840" s="422"/>
      <c r="F1840" s="899" t="s">
        <v>387</v>
      </c>
      <c r="G1840" s="900"/>
      <c r="H1840" s="900"/>
      <c r="I1840" s="900"/>
      <c r="K1840" s="424">
        <v>2.25</v>
      </c>
      <c r="S1840" s="421"/>
      <c r="T1840" s="425"/>
      <c r="AA1840" s="426"/>
      <c r="AT1840" s="422" t="s">
        <v>2439</v>
      </c>
      <c r="AU1840" s="422" t="s">
        <v>2336</v>
      </c>
      <c r="AV1840" s="422" t="s">
        <v>2336</v>
      </c>
      <c r="AW1840" s="422" t="s">
        <v>2371</v>
      </c>
      <c r="AX1840" s="422" t="s">
        <v>2427</v>
      </c>
      <c r="AY1840" s="422" t="s">
        <v>2428</v>
      </c>
    </row>
    <row r="1841" spans="2:51" s="353" customFormat="1" ht="15.75" customHeight="1">
      <c r="B1841" s="421"/>
      <c r="E1841" s="422"/>
      <c r="F1841" s="899" t="s">
        <v>388</v>
      </c>
      <c r="G1841" s="900"/>
      <c r="H1841" s="900"/>
      <c r="I1841" s="900"/>
      <c r="K1841" s="424">
        <v>2.25</v>
      </c>
      <c r="S1841" s="421"/>
      <c r="T1841" s="425"/>
      <c r="AA1841" s="426"/>
      <c r="AT1841" s="422" t="s">
        <v>2439</v>
      </c>
      <c r="AU1841" s="422" t="s">
        <v>2336</v>
      </c>
      <c r="AV1841" s="422" t="s">
        <v>2336</v>
      </c>
      <c r="AW1841" s="422" t="s">
        <v>2371</v>
      </c>
      <c r="AX1841" s="422" t="s">
        <v>2427</v>
      </c>
      <c r="AY1841" s="422" t="s">
        <v>2428</v>
      </c>
    </row>
    <row r="1842" spans="2:51" s="353" customFormat="1" ht="15.75" customHeight="1">
      <c r="B1842" s="421"/>
      <c r="E1842" s="422"/>
      <c r="F1842" s="899" t="s">
        <v>389</v>
      </c>
      <c r="G1842" s="900"/>
      <c r="H1842" s="900"/>
      <c r="I1842" s="900"/>
      <c r="K1842" s="424">
        <v>2.25</v>
      </c>
      <c r="S1842" s="421"/>
      <c r="T1842" s="425"/>
      <c r="AA1842" s="426"/>
      <c r="AT1842" s="422" t="s">
        <v>2439</v>
      </c>
      <c r="AU1842" s="422" t="s">
        <v>2336</v>
      </c>
      <c r="AV1842" s="422" t="s">
        <v>2336</v>
      </c>
      <c r="AW1842" s="422" t="s">
        <v>2371</v>
      </c>
      <c r="AX1842" s="422" t="s">
        <v>2427</v>
      </c>
      <c r="AY1842" s="422" t="s">
        <v>2428</v>
      </c>
    </row>
    <row r="1843" spans="2:51" s="353" customFormat="1" ht="15.75" customHeight="1">
      <c r="B1843" s="421"/>
      <c r="E1843" s="422"/>
      <c r="F1843" s="899" t="s">
        <v>390</v>
      </c>
      <c r="G1843" s="900"/>
      <c r="H1843" s="900"/>
      <c r="I1843" s="900"/>
      <c r="K1843" s="424">
        <v>2.25</v>
      </c>
      <c r="S1843" s="421"/>
      <c r="T1843" s="425"/>
      <c r="AA1843" s="426"/>
      <c r="AT1843" s="422" t="s">
        <v>2439</v>
      </c>
      <c r="AU1843" s="422" t="s">
        <v>2336</v>
      </c>
      <c r="AV1843" s="422" t="s">
        <v>2336</v>
      </c>
      <c r="AW1843" s="422" t="s">
        <v>2371</v>
      </c>
      <c r="AX1843" s="422" t="s">
        <v>2427</v>
      </c>
      <c r="AY1843" s="422" t="s">
        <v>2428</v>
      </c>
    </row>
    <row r="1844" spans="2:51" s="353" customFormat="1" ht="15.75" customHeight="1">
      <c r="B1844" s="421"/>
      <c r="E1844" s="422"/>
      <c r="F1844" s="899" t="s">
        <v>391</v>
      </c>
      <c r="G1844" s="900"/>
      <c r="H1844" s="900"/>
      <c r="I1844" s="900"/>
      <c r="K1844" s="424">
        <v>2.25</v>
      </c>
      <c r="S1844" s="421"/>
      <c r="T1844" s="425"/>
      <c r="AA1844" s="426"/>
      <c r="AT1844" s="422" t="s">
        <v>2439</v>
      </c>
      <c r="AU1844" s="422" t="s">
        <v>2336</v>
      </c>
      <c r="AV1844" s="422" t="s">
        <v>2336</v>
      </c>
      <c r="AW1844" s="422" t="s">
        <v>2371</v>
      </c>
      <c r="AX1844" s="422" t="s">
        <v>2427</v>
      </c>
      <c r="AY1844" s="422" t="s">
        <v>2428</v>
      </c>
    </row>
    <row r="1845" spans="2:51" s="353" customFormat="1" ht="39" customHeight="1">
      <c r="B1845" s="421"/>
      <c r="E1845" s="422"/>
      <c r="F1845" s="899" t="s">
        <v>392</v>
      </c>
      <c r="G1845" s="900"/>
      <c r="H1845" s="900"/>
      <c r="I1845" s="900"/>
      <c r="K1845" s="424">
        <v>12.33</v>
      </c>
      <c r="S1845" s="421"/>
      <c r="T1845" s="425"/>
      <c r="AA1845" s="426"/>
      <c r="AT1845" s="422" t="s">
        <v>2439</v>
      </c>
      <c r="AU1845" s="422" t="s">
        <v>2336</v>
      </c>
      <c r="AV1845" s="422" t="s">
        <v>2336</v>
      </c>
      <c r="AW1845" s="422" t="s">
        <v>2371</v>
      </c>
      <c r="AX1845" s="422" t="s">
        <v>2427</v>
      </c>
      <c r="AY1845" s="422" t="s">
        <v>2428</v>
      </c>
    </row>
    <row r="1846" spans="2:51" s="353" customFormat="1" ht="51" customHeight="1">
      <c r="B1846" s="421"/>
      <c r="E1846" s="422"/>
      <c r="F1846" s="899" t="s">
        <v>393</v>
      </c>
      <c r="G1846" s="900"/>
      <c r="H1846" s="900"/>
      <c r="I1846" s="900"/>
      <c r="K1846" s="424">
        <v>24</v>
      </c>
      <c r="S1846" s="421"/>
      <c r="T1846" s="425"/>
      <c r="AA1846" s="426"/>
      <c r="AT1846" s="422" t="s">
        <v>2439</v>
      </c>
      <c r="AU1846" s="422" t="s">
        <v>2336</v>
      </c>
      <c r="AV1846" s="422" t="s">
        <v>2336</v>
      </c>
      <c r="AW1846" s="422" t="s">
        <v>2371</v>
      </c>
      <c r="AX1846" s="422" t="s">
        <v>2427</v>
      </c>
      <c r="AY1846" s="422" t="s">
        <v>2428</v>
      </c>
    </row>
    <row r="1847" spans="2:51" s="353" customFormat="1" ht="15.75" customHeight="1">
      <c r="B1847" s="421"/>
      <c r="E1847" s="422"/>
      <c r="F1847" s="899" t="s">
        <v>394</v>
      </c>
      <c r="G1847" s="900"/>
      <c r="H1847" s="900"/>
      <c r="I1847" s="900"/>
      <c r="K1847" s="424">
        <v>2.25</v>
      </c>
      <c r="S1847" s="421"/>
      <c r="T1847" s="425"/>
      <c r="AA1847" s="426"/>
      <c r="AT1847" s="422" t="s">
        <v>2439</v>
      </c>
      <c r="AU1847" s="422" t="s">
        <v>2336</v>
      </c>
      <c r="AV1847" s="422" t="s">
        <v>2336</v>
      </c>
      <c r="AW1847" s="422" t="s">
        <v>2371</v>
      </c>
      <c r="AX1847" s="422" t="s">
        <v>2427</v>
      </c>
      <c r="AY1847" s="422" t="s">
        <v>2428</v>
      </c>
    </row>
    <row r="1848" spans="2:51" s="353" customFormat="1" ht="15.75" customHeight="1">
      <c r="B1848" s="421"/>
      <c r="E1848" s="422"/>
      <c r="F1848" s="899" t="s">
        <v>395</v>
      </c>
      <c r="G1848" s="900"/>
      <c r="H1848" s="900"/>
      <c r="I1848" s="900"/>
      <c r="K1848" s="424">
        <v>2.25</v>
      </c>
      <c r="S1848" s="421"/>
      <c r="T1848" s="425"/>
      <c r="AA1848" s="426"/>
      <c r="AT1848" s="422" t="s">
        <v>2439</v>
      </c>
      <c r="AU1848" s="422" t="s">
        <v>2336</v>
      </c>
      <c r="AV1848" s="422" t="s">
        <v>2336</v>
      </c>
      <c r="AW1848" s="422" t="s">
        <v>2371</v>
      </c>
      <c r="AX1848" s="422" t="s">
        <v>2427</v>
      </c>
      <c r="AY1848" s="422" t="s">
        <v>2428</v>
      </c>
    </row>
    <row r="1849" spans="2:51" s="353" customFormat="1" ht="15.75" customHeight="1">
      <c r="B1849" s="421"/>
      <c r="E1849" s="422"/>
      <c r="F1849" s="899" t="s">
        <v>396</v>
      </c>
      <c r="G1849" s="900"/>
      <c r="H1849" s="900"/>
      <c r="I1849" s="900"/>
      <c r="K1849" s="424">
        <v>2.25</v>
      </c>
      <c r="S1849" s="421"/>
      <c r="T1849" s="425"/>
      <c r="AA1849" s="426"/>
      <c r="AT1849" s="422" t="s">
        <v>2439</v>
      </c>
      <c r="AU1849" s="422" t="s">
        <v>2336</v>
      </c>
      <c r="AV1849" s="422" t="s">
        <v>2336</v>
      </c>
      <c r="AW1849" s="422" t="s">
        <v>2371</v>
      </c>
      <c r="AX1849" s="422" t="s">
        <v>2427</v>
      </c>
      <c r="AY1849" s="422" t="s">
        <v>2428</v>
      </c>
    </row>
    <row r="1850" spans="2:51" s="353" customFormat="1" ht="15.75" customHeight="1">
      <c r="B1850" s="421"/>
      <c r="E1850" s="422"/>
      <c r="F1850" s="899" t="s">
        <v>1622</v>
      </c>
      <c r="G1850" s="900"/>
      <c r="H1850" s="900"/>
      <c r="I1850" s="900"/>
      <c r="K1850" s="424">
        <v>2.25</v>
      </c>
      <c r="S1850" s="421"/>
      <c r="T1850" s="425"/>
      <c r="AA1850" s="426"/>
      <c r="AT1850" s="422" t="s">
        <v>2439</v>
      </c>
      <c r="AU1850" s="422" t="s">
        <v>2336</v>
      </c>
      <c r="AV1850" s="422" t="s">
        <v>2336</v>
      </c>
      <c r="AW1850" s="422" t="s">
        <v>2371</v>
      </c>
      <c r="AX1850" s="422" t="s">
        <v>2427</v>
      </c>
      <c r="AY1850" s="422" t="s">
        <v>2428</v>
      </c>
    </row>
    <row r="1851" spans="2:51" s="353" customFormat="1" ht="15.75" customHeight="1">
      <c r="B1851" s="421"/>
      <c r="E1851" s="422"/>
      <c r="F1851" s="899" t="s">
        <v>1623</v>
      </c>
      <c r="G1851" s="900"/>
      <c r="H1851" s="900"/>
      <c r="I1851" s="900"/>
      <c r="K1851" s="424">
        <v>2.25</v>
      </c>
      <c r="S1851" s="421"/>
      <c r="T1851" s="425"/>
      <c r="AA1851" s="426"/>
      <c r="AT1851" s="422" t="s">
        <v>2439</v>
      </c>
      <c r="AU1851" s="422" t="s">
        <v>2336</v>
      </c>
      <c r="AV1851" s="422" t="s">
        <v>2336</v>
      </c>
      <c r="AW1851" s="422" t="s">
        <v>2371</v>
      </c>
      <c r="AX1851" s="422" t="s">
        <v>2427</v>
      </c>
      <c r="AY1851" s="422" t="s">
        <v>2428</v>
      </c>
    </row>
    <row r="1852" spans="2:51" s="353" customFormat="1" ht="15.75" customHeight="1">
      <c r="B1852" s="421"/>
      <c r="E1852" s="422"/>
      <c r="F1852" s="899" t="s">
        <v>1624</v>
      </c>
      <c r="G1852" s="900"/>
      <c r="H1852" s="900"/>
      <c r="I1852" s="900"/>
      <c r="K1852" s="424">
        <v>2.25</v>
      </c>
      <c r="S1852" s="421"/>
      <c r="T1852" s="425"/>
      <c r="AA1852" s="426"/>
      <c r="AT1852" s="422" t="s">
        <v>2439</v>
      </c>
      <c r="AU1852" s="422" t="s">
        <v>2336</v>
      </c>
      <c r="AV1852" s="422" t="s">
        <v>2336</v>
      </c>
      <c r="AW1852" s="422" t="s">
        <v>2371</v>
      </c>
      <c r="AX1852" s="422" t="s">
        <v>2427</v>
      </c>
      <c r="AY1852" s="422" t="s">
        <v>2428</v>
      </c>
    </row>
    <row r="1853" spans="2:51" s="353" customFormat="1" ht="15.75" customHeight="1">
      <c r="B1853" s="421"/>
      <c r="E1853" s="422"/>
      <c r="F1853" s="899" t="s">
        <v>1625</v>
      </c>
      <c r="G1853" s="900"/>
      <c r="H1853" s="900"/>
      <c r="I1853" s="900"/>
      <c r="K1853" s="424">
        <v>2.25</v>
      </c>
      <c r="S1853" s="421"/>
      <c r="T1853" s="425"/>
      <c r="AA1853" s="426"/>
      <c r="AT1853" s="422" t="s">
        <v>2439</v>
      </c>
      <c r="AU1853" s="422" t="s">
        <v>2336</v>
      </c>
      <c r="AV1853" s="422" t="s">
        <v>2336</v>
      </c>
      <c r="AW1853" s="422" t="s">
        <v>2371</v>
      </c>
      <c r="AX1853" s="422" t="s">
        <v>2427</v>
      </c>
      <c r="AY1853" s="422" t="s">
        <v>2428</v>
      </c>
    </row>
    <row r="1854" spans="2:51" s="353" customFormat="1" ht="15.75" customHeight="1">
      <c r="B1854" s="421"/>
      <c r="E1854" s="422"/>
      <c r="F1854" s="899" t="s">
        <v>1626</v>
      </c>
      <c r="G1854" s="900"/>
      <c r="H1854" s="900"/>
      <c r="I1854" s="900"/>
      <c r="K1854" s="424">
        <v>2.25</v>
      </c>
      <c r="S1854" s="421"/>
      <c r="T1854" s="425"/>
      <c r="AA1854" s="426"/>
      <c r="AT1854" s="422" t="s">
        <v>2439</v>
      </c>
      <c r="AU1854" s="422" t="s">
        <v>2336</v>
      </c>
      <c r="AV1854" s="422" t="s">
        <v>2336</v>
      </c>
      <c r="AW1854" s="422" t="s">
        <v>2371</v>
      </c>
      <c r="AX1854" s="422" t="s">
        <v>2427</v>
      </c>
      <c r="AY1854" s="422" t="s">
        <v>2428</v>
      </c>
    </row>
    <row r="1855" spans="2:51" s="353" customFormat="1" ht="15.75" customHeight="1">
      <c r="B1855" s="421"/>
      <c r="E1855" s="422"/>
      <c r="F1855" s="899" t="s">
        <v>1627</v>
      </c>
      <c r="G1855" s="900"/>
      <c r="H1855" s="900"/>
      <c r="I1855" s="900"/>
      <c r="K1855" s="424">
        <v>2.25</v>
      </c>
      <c r="S1855" s="421"/>
      <c r="T1855" s="425"/>
      <c r="AA1855" s="426"/>
      <c r="AT1855" s="422" t="s">
        <v>2439</v>
      </c>
      <c r="AU1855" s="422" t="s">
        <v>2336</v>
      </c>
      <c r="AV1855" s="422" t="s">
        <v>2336</v>
      </c>
      <c r="AW1855" s="422" t="s">
        <v>2371</v>
      </c>
      <c r="AX1855" s="422" t="s">
        <v>2427</v>
      </c>
      <c r="AY1855" s="422" t="s">
        <v>2428</v>
      </c>
    </row>
    <row r="1856" spans="2:51" s="353" customFormat="1" ht="15.75" customHeight="1">
      <c r="B1856" s="421"/>
      <c r="E1856" s="422"/>
      <c r="F1856" s="899" t="s">
        <v>1628</v>
      </c>
      <c r="G1856" s="900"/>
      <c r="H1856" s="900"/>
      <c r="I1856" s="900"/>
      <c r="K1856" s="424">
        <v>3.3</v>
      </c>
      <c r="S1856" s="421"/>
      <c r="T1856" s="425"/>
      <c r="AA1856" s="426"/>
      <c r="AT1856" s="422" t="s">
        <v>2439</v>
      </c>
      <c r="AU1856" s="422" t="s">
        <v>2336</v>
      </c>
      <c r="AV1856" s="422" t="s">
        <v>2336</v>
      </c>
      <c r="AW1856" s="422" t="s">
        <v>2371</v>
      </c>
      <c r="AX1856" s="422" t="s">
        <v>2427</v>
      </c>
      <c r="AY1856" s="422" t="s">
        <v>2428</v>
      </c>
    </row>
    <row r="1857" spans="2:51" s="353" customFormat="1" ht="15.75" customHeight="1">
      <c r="B1857" s="421"/>
      <c r="E1857" s="422"/>
      <c r="F1857" s="899" t="s">
        <v>1629</v>
      </c>
      <c r="G1857" s="900"/>
      <c r="H1857" s="900"/>
      <c r="I1857" s="900"/>
      <c r="K1857" s="424">
        <v>2.25</v>
      </c>
      <c r="S1857" s="421"/>
      <c r="T1857" s="425"/>
      <c r="AA1857" s="426"/>
      <c r="AT1857" s="422" t="s">
        <v>2439</v>
      </c>
      <c r="AU1857" s="422" t="s">
        <v>2336</v>
      </c>
      <c r="AV1857" s="422" t="s">
        <v>2336</v>
      </c>
      <c r="AW1857" s="422" t="s">
        <v>2371</v>
      </c>
      <c r="AX1857" s="422" t="s">
        <v>2427</v>
      </c>
      <c r="AY1857" s="422" t="s">
        <v>2428</v>
      </c>
    </row>
    <row r="1858" spans="2:51" s="353" customFormat="1" ht="15.75" customHeight="1">
      <c r="B1858" s="421"/>
      <c r="E1858" s="422"/>
      <c r="F1858" s="899" t="s">
        <v>1630</v>
      </c>
      <c r="G1858" s="900"/>
      <c r="H1858" s="900"/>
      <c r="I1858" s="900"/>
      <c r="K1858" s="424">
        <v>2.25</v>
      </c>
      <c r="S1858" s="421"/>
      <c r="T1858" s="425"/>
      <c r="AA1858" s="426"/>
      <c r="AT1858" s="422" t="s">
        <v>2439</v>
      </c>
      <c r="AU1858" s="422" t="s">
        <v>2336</v>
      </c>
      <c r="AV1858" s="422" t="s">
        <v>2336</v>
      </c>
      <c r="AW1858" s="422" t="s">
        <v>2371</v>
      </c>
      <c r="AX1858" s="422" t="s">
        <v>2427</v>
      </c>
      <c r="AY1858" s="422" t="s">
        <v>2428</v>
      </c>
    </row>
    <row r="1859" spans="2:51" s="353" customFormat="1" ht="15.75" customHeight="1">
      <c r="B1859" s="421"/>
      <c r="E1859" s="422"/>
      <c r="F1859" s="899" t="s">
        <v>1631</v>
      </c>
      <c r="G1859" s="900"/>
      <c r="H1859" s="900"/>
      <c r="I1859" s="900"/>
      <c r="K1859" s="424">
        <v>2.25</v>
      </c>
      <c r="S1859" s="421"/>
      <c r="T1859" s="425"/>
      <c r="AA1859" s="426"/>
      <c r="AT1859" s="422" t="s">
        <v>2439</v>
      </c>
      <c r="AU1859" s="422" t="s">
        <v>2336</v>
      </c>
      <c r="AV1859" s="422" t="s">
        <v>2336</v>
      </c>
      <c r="AW1859" s="422" t="s">
        <v>2371</v>
      </c>
      <c r="AX1859" s="422" t="s">
        <v>2427</v>
      </c>
      <c r="AY1859" s="422" t="s">
        <v>2428</v>
      </c>
    </row>
    <row r="1860" spans="2:51" s="353" customFormat="1" ht="15.75" customHeight="1">
      <c r="B1860" s="421"/>
      <c r="E1860" s="422"/>
      <c r="F1860" s="899" t="s">
        <v>1632</v>
      </c>
      <c r="G1860" s="900"/>
      <c r="H1860" s="900"/>
      <c r="I1860" s="900"/>
      <c r="K1860" s="424">
        <v>2.25</v>
      </c>
      <c r="S1860" s="421"/>
      <c r="T1860" s="425"/>
      <c r="AA1860" s="426"/>
      <c r="AT1860" s="422" t="s">
        <v>2439</v>
      </c>
      <c r="AU1860" s="422" t="s">
        <v>2336</v>
      </c>
      <c r="AV1860" s="422" t="s">
        <v>2336</v>
      </c>
      <c r="AW1860" s="422" t="s">
        <v>2371</v>
      </c>
      <c r="AX1860" s="422" t="s">
        <v>2427</v>
      </c>
      <c r="AY1860" s="422" t="s">
        <v>2428</v>
      </c>
    </row>
    <row r="1861" spans="2:51" s="353" customFormat="1" ht="51" customHeight="1">
      <c r="B1861" s="421"/>
      <c r="E1861" s="422"/>
      <c r="F1861" s="899" t="s">
        <v>1633</v>
      </c>
      <c r="G1861" s="900"/>
      <c r="H1861" s="900"/>
      <c r="I1861" s="900"/>
      <c r="K1861" s="424">
        <v>44.964</v>
      </c>
      <c r="S1861" s="421"/>
      <c r="T1861" s="425"/>
      <c r="AA1861" s="426"/>
      <c r="AT1861" s="422" t="s">
        <v>2439</v>
      </c>
      <c r="AU1861" s="422" t="s">
        <v>2336</v>
      </c>
      <c r="AV1861" s="422" t="s">
        <v>2336</v>
      </c>
      <c r="AW1861" s="422" t="s">
        <v>2371</v>
      </c>
      <c r="AX1861" s="422" t="s">
        <v>2427</v>
      </c>
      <c r="AY1861" s="422" t="s">
        <v>2428</v>
      </c>
    </row>
    <row r="1862" spans="2:51" s="353" customFormat="1" ht="39" customHeight="1">
      <c r="B1862" s="421"/>
      <c r="E1862" s="422"/>
      <c r="F1862" s="899" t="s">
        <v>1634</v>
      </c>
      <c r="G1862" s="900"/>
      <c r="H1862" s="900"/>
      <c r="I1862" s="900"/>
      <c r="K1862" s="424">
        <v>9.15</v>
      </c>
      <c r="S1862" s="421"/>
      <c r="T1862" s="425"/>
      <c r="AA1862" s="426"/>
      <c r="AT1862" s="422" t="s">
        <v>2439</v>
      </c>
      <c r="AU1862" s="422" t="s">
        <v>2336</v>
      </c>
      <c r="AV1862" s="422" t="s">
        <v>2336</v>
      </c>
      <c r="AW1862" s="422" t="s">
        <v>2371</v>
      </c>
      <c r="AX1862" s="422" t="s">
        <v>2427</v>
      </c>
      <c r="AY1862" s="422" t="s">
        <v>2428</v>
      </c>
    </row>
    <row r="1863" spans="2:51" s="353" customFormat="1" ht="51" customHeight="1">
      <c r="B1863" s="421"/>
      <c r="E1863" s="422"/>
      <c r="F1863" s="899" t="s">
        <v>1635</v>
      </c>
      <c r="G1863" s="900"/>
      <c r="H1863" s="900"/>
      <c r="I1863" s="900"/>
      <c r="K1863" s="424">
        <v>44.418</v>
      </c>
      <c r="S1863" s="421"/>
      <c r="T1863" s="425"/>
      <c r="AA1863" s="426"/>
      <c r="AT1863" s="422" t="s">
        <v>2439</v>
      </c>
      <c r="AU1863" s="422" t="s">
        <v>2336</v>
      </c>
      <c r="AV1863" s="422" t="s">
        <v>2336</v>
      </c>
      <c r="AW1863" s="422" t="s">
        <v>2371</v>
      </c>
      <c r="AX1863" s="422" t="s">
        <v>2427</v>
      </c>
      <c r="AY1863" s="422" t="s">
        <v>2428</v>
      </c>
    </row>
    <row r="1864" spans="2:51" s="353" customFormat="1" ht="15.75" customHeight="1">
      <c r="B1864" s="421"/>
      <c r="E1864" s="422"/>
      <c r="F1864" s="899" t="s">
        <v>1636</v>
      </c>
      <c r="G1864" s="900"/>
      <c r="H1864" s="900"/>
      <c r="I1864" s="900"/>
      <c r="K1864" s="424">
        <v>2.25</v>
      </c>
      <c r="S1864" s="421"/>
      <c r="T1864" s="425"/>
      <c r="AA1864" s="426"/>
      <c r="AT1864" s="422" t="s">
        <v>2439</v>
      </c>
      <c r="AU1864" s="422" t="s">
        <v>2336</v>
      </c>
      <c r="AV1864" s="422" t="s">
        <v>2336</v>
      </c>
      <c r="AW1864" s="422" t="s">
        <v>2371</v>
      </c>
      <c r="AX1864" s="422" t="s">
        <v>2427</v>
      </c>
      <c r="AY1864" s="422" t="s">
        <v>2428</v>
      </c>
    </row>
    <row r="1865" spans="2:51" s="353" customFormat="1" ht="15.75" customHeight="1">
      <c r="B1865" s="421"/>
      <c r="E1865" s="422"/>
      <c r="F1865" s="899" t="s">
        <v>1637</v>
      </c>
      <c r="G1865" s="900"/>
      <c r="H1865" s="900"/>
      <c r="I1865" s="900"/>
      <c r="K1865" s="424">
        <v>2.25</v>
      </c>
      <c r="S1865" s="421"/>
      <c r="T1865" s="425"/>
      <c r="AA1865" s="426"/>
      <c r="AT1865" s="422" t="s">
        <v>2439</v>
      </c>
      <c r="AU1865" s="422" t="s">
        <v>2336</v>
      </c>
      <c r="AV1865" s="422" t="s">
        <v>2336</v>
      </c>
      <c r="AW1865" s="422" t="s">
        <v>2371</v>
      </c>
      <c r="AX1865" s="422" t="s">
        <v>2427</v>
      </c>
      <c r="AY1865" s="422" t="s">
        <v>2428</v>
      </c>
    </row>
    <row r="1866" spans="2:51" s="353" customFormat="1" ht="15.75" customHeight="1">
      <c r="B1866" s="421"/>
      <c r="E1866" s="422"/>
      <c r="F1866" s="899" t="s">
        <v>1638</v>
      </c>
      <c r="G1866" s="900"/>
      <c r="H1866" s="900"/>
      <c r="I1866" s="900"/>
      <c r="K1866" s="424">
        <v>2.25</v>
      </c>
      <c r="S1866" s="421"/>
      <c r="T1866" s="425"/>
      <c r="AA1866" s="426"/>
      <c r="AT1866" s="422" t="s">
        <v>2439</v>
      </c>
      <c r="AU1866" s="422" t="s">
        <v>2336</v>
      </c>
      <c r="AV1866" s="422" t="s">
        <v>2336</v>
      </c>
      <c r="AW1866" s="422" t="s">
        <v>2371</v>
      </c>
      <c r="AX1866" s="422" t="s">
        <v>2427</v>
      </c>
      <c r="AY1866" s="422" t="s">
        <v>2428</v>
      </c>
    </row>
    <row r="1867" spans="2:51" s="353" customFormat="1" ht="15.75" customHeight="1">
      <c r="B1867" s="421"/>
      <c r="E1867" s="422"/>
      <c r="F1867" s="899" t="s">
        <v>1639</v>
      </c>
      <c r="G1867" s="900"/>
      <c r="H1867" s="900"/>
      <c r="I1867" s="900"/>
      <c r="K1867" s="424">
        <v>2.25</v>
      </c>
      <c r="S1867" s="421"/>
      <c r="T1867" s="425"/>
      <c r="AA1867" s="426"/>
      <c r="AT1867" s="422" t="s">
        <v>2439</v>
      </c>
      <c r="AU1867" s="422" t="s">
        <v>2336</v>
      </c>
      <c r="AV1867" s="422" t="s">
        <v>2336</v>
      </c>
      <c r="AW1867" s="422" t="s">
        <v>2371</v>
      </c>
      <c r="AX1867" s="422" t="s">
        <v>2427</v>
      </c>
      <c r="AY1867" s="422" t="s">
        <v>2428</v>
      </c>
    </row>
    <row r="1868" spans="2:51" s="353" customFormat="1" ht="15.75" customHeight="1">
      <c r="B1868" s="421"/>
      <c r="E1868" s="422"/>
      <c r="F1868" s="899" t="s">
        <v>1640</v>
      </c>
      <c r="G1868" s="900"/>
      <c r="H1868" s="900"/>
      <c r="I1868" s="900"/>
      <c r="K1868" s="424">
        <v>2.25</v>
      </c>
      <c r="S1868" s="421"/>
      <c r="T1868" s="425"/>
      <c r="AA1868" s="426"/>
      <c r="AT1868" s="422" t="s">
        <v>2439</v>
      </c>
      <c r="AU1868" s="422" t="s">
        <v>2336</v>
      </c>
      <c r="AV1868" s="422" t="s">
        <v>2336</v>
      </c>
      <c r="AW1868" s="422" t="s">
        <v>2371</v>
      </c>
      <c r="AX1868" s="422" t="s">
        <v>2427</v>
      </c>
      <c r="AY1868" s="422" t="s">
        <v>2428</v>
      </c>
    </row>
    <row r="1869" spans="2:51" s="353" customFormat="1" ht="15.75" customHeight="1">
      <c r="B1869" s="421"/>
      <c r="E1869" s="422"/>
      <c r="F1869" s="899" t="s">
        <v>1641</v>
      </c>
      <c r="G1869" s="900"/>
      <c r="H1869" s="900"/>
      <c r="I1869" s="900"/>
      <c r="K1869" s="424">
        <v>2.25</v>
      </c>
      <c r="S1869" s="421"/>
      <c r="T1869" s="425"/>
      <c r="AA1869" s="426"/>
      <c r="AT1869" s="422" t="s">
        <v>2439</v>
      </c>
      <c r="AU1869" s="422" t="s">
        <v>2336</v>
      </c>
      <c r="AV1869" s="422" t="s">
        <v>2336</v>
      </c>
      <c r="AW1869" s="422" t="s">
        <v>2371</v>
      </c>
      <c r="AX1869" s="422" t="s">
        <v>2427</v>
      </c>
      <c r="AY1869" s="422" t="s">
        <v>2428</v>
      </c>
    </row>
    <row r="1870" spans="2:51" s="353" customFormat="1" ht="15.75" customHeight="1">
      <c r="B1870" s="421"/>
      <c r="E1870" s="422"/>
      <c r="F1870" s="899" t="s">
        <v>1642</v>
      </c>
      <c r="G1870" s="900"/>
      <c r="H1870" s="900"/>
      <c r="I1870" s="900"/>
      <c r="K1870" s="424">
        <v>2.25</v>
      </c>
      <c r="S1870" s="421"/>
      <c r="T1870" s="425"/>
      <c r="AA1870" s="426"/>
      <c r="AT1870" s="422" t="s">
        <v>2439</v>
      </c>
      <c r="AU1870" s="422" t="s">
        <v>2336</v>
      </c>
      <c r="AV1870" s="422" t="s">
        <v>2336</v>
      </c>
      <c r="AW1870" s="422" t="s">
        <v>2371</v>
      </c>
      <c r="AX1870" s="422" t="s">
        <v>2427</v>
      </c>
      <c r="AY1870" s="422" t="s">
        <v>2428</v>
      </c>
    </row>
    <row r="1871" spans="2:51" s="353" customFormat="1" ht="15.75" customHeight="1">
      <c r="B1871" s="421"/>
      <c r="E1871" s="422"/>
      <c r="F1871" s="899" t="s">
        <v>1643</v>
      </c>
      <c r="G1871" s="900"/>
      <c r="H1871" s="900"/>
      <c r="I1871" s="900"/>
      <c r="K1871" s="424">
        <v>2.25</v>
      </c>
      <c r="S1871" s="421"/>
      <c r="T1871" s="425"/>
      <c r="AA1871" s="426"/>
      <c r="AT1871" s="422" t="s">
        <v>2439</v>
      </c>
      <c r="AU1871" s="422" t="s">
        <v>2336</v>
      </c>
      <c r="AV1871" s="422" t="s">
        <v>2336</v>
      </c>
      <c r="AW1871" s="422" t="s">
        <v>2371</v>
      </c>
      <c r="AX1871" s="422" t="s">
        <v>2427</v>
      </c>
      <c r="AY1871" s="422" t="s">
        <v>2428</v>
      </c>
    </row>
    <row r="1872" spans="2:51" s="353" customFormat="1" ht="15.75" customHeight="1">
      <c r="B1872" s="421"/>
      <c r="E1872" s="422"/>
      <c r="F1872" s="899" t="s">
        <v>1644</v>
      </c>
      <c r="G1872" s="900"/>
      <c r="H1872" s="900"/>
      <c r="I1872" s="900"/>
      <c r="K1872" s="424">
        <v>2.25</v>
      </c>
      <c r="S1872" s="421"/>
      <c r="T1872" s="425"/>
      <c r="AA1872" s="426"/>
      <c r="AT1872" s="422" t="s">
        <v>2439</v>
      </c>
      <c r="AU1872" s="422" t="s">
        <v>2336</v>
      </c>
      <c r="AV1872" s="422" t="s">
        <v>2336</v>
      </c>
      <c r="AW1872" s="422" t="s">
        <v>2371</v>
      </c>
      <c r="AX1872" s="422" t="s">
        <v>2427</v>
      </c>
      <c r="AY1872" s="422" t="s">
        <v>2428</v>
      </c>
    </row>
    <row r="1873" spans="2:51" s="353" customFormat="1" ht="15.75" customHeight="1">
      <c r="B1873" s="421"/>
      <c r="E1873" s="422"/>
      <c r="F1873" s="899" t="s">
        <v>1645</v>
      </c>
      <c r="G1873" s="900"/>
      <c r="H1873" s="900"/>
      <c r="I1873" s="900"/>
      <c r="K1873" s="424">
        <v>2.25</v>
      </c>
      <c r="S1873" s="421"/>
      <c r="T1873" s="425"/>
      <c r="AA1873" s="426"/>
      <c r="AT1873" s="422" t="s">
        <v>2439</v>
      </c>
      <c r="AU1873" s="422" t="s">
        <v>2336</v>
      </c>
      <c r="AV1873" s="422" t="s">
        <v>2336</v>
      </c>
      <c r="AW1873" s="422" t="s">
        <v>2371</v>
      </c>
      <c r="AX1873" s="422" t="s">
        <v>2427</v>
      </c>
      <c r="AY1873" s="422" t="s">
        <v>2428</v>
      </c>
    </row>
    <row r="1874" spans="2:51" s="353" customFormat="1" ht="15.75" customHeight="1">
      <c r="B1874" s="421"/>
      <c r="E1874" s="422"/>
      <c r="F1874" s="899" t="s">
        <v>1646</v>
      </c>
      <c r="G1874" s="900"/>
      <c r="H1874" s="900"/>
      <c r="I1874" s="900"/>
      <c r="K1874" s="424">
        <v>2.25</v>
      </c>
      <c r="S1874" s="421"/>
      <c r="T1874" s="425"/>
      <c r="AA1874" s="426"/>
      <c r="AT1874" s="422" t="s">
        <v>2439</v>
      </c>
      <c r="AU1874" s="422" t="s">
        <v>2336</v>
      </c>
      <c r="AV1874" s="422" t="s">
        <v>2336</v>
      </c>
      <c r="AW1874" s="422" t="s">
        <v>2371</v>
      </c>
      <c r="AX1874" s="422" t="s">
        <v>2427</v>
      </c>
      <c r="AY1874" s="422" t="s">
        <v>2428</v>
      </c>
    </row>
    <row r="1875" spans="2:51" s="353" customFormat="1" ht="15.75" customHeight="1">
      <c r="B1875" s="421"/>
      <c r="E1875" s="422"/>
      <c r="F1875" s="899" t="s">
        <v>1647</v>
      </c>
      <c r="G1875" s="900"/>
      <c r="H1875" s="900"/>
      <c r="I1875" s="900"/>
      <c r="K1875" s="424">
        <v>2.25</v>
      </c>
      <c r="S1875" s="421"/>
      <c r="T1875" s="425"/>
      <c r="AA1875" s="426"/>
      <c r="AT1875" s="422" t="s">
        <v>2439</v>
      </c>
      <c r="AU1875" s="422" t="s">
        <v>2336</v>
      </c>
      <c r="AV1875" s="422" t="s">
        <v>2336</v>
      </c>
      <c r="AW1875" s="422" t="s">
        <v>2371</v>
      </c>
      <c r="AX1875" s="422" t="s">
        <v>2427</v>
      </c>
      <c r="AY1875" s="422" t="s">
        <v>2428</v>
      </c>
    </row>
    <row r="1876" spans="2:51" s="353" customFormat="1" ht="15.75" customHeight="1">
      <c r="B1876" s="421"/>
      <c r="E1876" s="422"/>
      <c r="F1876" s="899" t="s">
        <v>1648</v>
      </c>
      <c r="G1876" s="900"/>
      <c r="H1876" s="900"/>
      <c r="I1876" s="900"/>
      <c r="K1876" s="424">
        <v>2.25</v>
      </c>
      <c r="S1876" s="421"/>
      <c r="T1876" s="425"/>
      <c r="AA1876" s="426"/>
      <c r="AT1876" s="422" t="s">
        <v>2439</v>
      </c>
      <c r="AU1876" s="422" t="s">
        <v>2336</v>
      </c>
      <c r="AV1876" s="422" t="s">
        <v>2336</v>
      </c>
      <c r="AW1876" s="422" t="s">
        <v>2371</v>
      </c>
      <c r="AX1876" s="422" t="s">
        <v>2427</v>
      </c>
      <c r="AY1876" s="422" t="s">
        <v>2428</v>
      </c>
    </row>
    <row r="1877" spans="2:51" s="353" customFormat="1" ht="15.75" customHeight="1">
      <c r="B1877" s="421"/>
      <c r="E1877" s="422"/>
      <c r="F1877" s="899" t="s">
        <v>1649</v>
      </c>
      <c r="G1877" s="900"/>
      <c r="H1877" s="900"/>
      <c r="I1877" s="900"/>
      <c r="K1877" s="424">
        <v>2.25</v>
      </c>
      <c r="S1877" s="421"/>
      <c r="T1877" s="425"/>
      <c r="AA1877" s="426"/>
      <c r="AT1877" s="422" t="s">
        <v>2439</v>
      </c>
      <c r="AU1877" s="422" t="s">
        <v>2336</v>
      </c>
      <c r="AV1877" s="422" t="s">
        <v>2336</v>
      </c>
      <c r="AW1877" s="422" t="s">
        <v>2371</v>
      </c>
      <c r="AX1877" s="422" t="s">
        <v>2427</v>
      </c>
      <c r="AY1877" s="422" t="s">
        <v>2428</v>
      </c>
    </row>
    <row r="1878" spans="2:51" s="353" customFormat="1" ht="15.75" customHeight="1">
      <c r="B1878" s="421"/>
      <c r="E1878" s="422"/>
      <c r="F1878" s="899" t="s">
        <v>1650</v>
      </c>
      <c r="G1878" s="900"/>
      <c r="H1878" s="900"/>
      <c r="I1878" s="900"/>
      <c r="K1878" s="424">
        <v>2.25</v>
      </c>
      <c r="S1878" s="421"/>
      <c r="T1878" s="425"/>
      <c r="AA1878" s="426"/>
      <c r="AT1878" s="422" t="s">
        <v>2439</v>
      </c>
      <c r="AU1878" s="422" t="s">
        <v>2336</v>
      </c>
      <c r="AV1878" s="422" t="s">
        <v>2336</v>
      </c>
      <c r="AW1878" s="422" t="s">
        <v>2371</v>
      </c>
      <c r="AX1878" s="422" t="s">
        <v>2427</v>
      </c>
      <c r="AY1878" s="422" t="s">
        <v>2428</v>
      </c>
    </row>
    <row r="1879" spans="2:51" s="353" customFormat="1" ht="15.75" customHeight="1">
      <c r="B1879" s="421"/>
      <c r="E1879" s="422"/>
      <c r="F1879" s="899" t="s">
        <v>1651</v>
      </c>
      <c r="G1879" s="900"/>
      <c r="H1879" s="900"/>
      <c r="I1879" s="900"/>
      <c r="K1879" s="424">
        <v>2.25</v>
      </c>
      <c r="S1879" s="421"/>
      <c r="T1879" s="425"/>
      <c r="AA1879" s="426"/>
      <c r="AT1879" s="422" t="s">
        <v>2439</v>
      </c>
      <c r="AU1879" s="422" t="s">
        <v>2336</v>
      </c>
      <c r="AV1879" s="422" t="s">
        <v>2336</v>
      </c>
      <c r="AW1879" s="422" t="s">
        <v>2371</v>
      </c>
      <c r="AX1879" s="422" t="s">
        <v>2427</v>
      </c>
      <c r="AY1879" s="422" t="s">
        <v>2428</v>
      </c>
    </row>
    <row r="1880" spans="2:51" s="353" customFormat="1" ht="15.75" customHeight="1">
      <c r="B1880" s="421"/>
      <c r="E1880" s="422"/>
      <c r="F1880" s="899" t="s">
        <v>1652</v>
      </c>
      <c r="G1880" s="900"/>
      <c r="H1880" s="900"/>
      <c r="I1880" s="900"/>
      <c r="K1880" s="424">
        <v>2.25</v>
      </c>
      <c r="S1880" s="421"/>
      <c r="T1880" s="425"/>
      <c r="AA1880" s="426"/>
      <c r="AT1880" s="422" t="s">
        <v>2439</v>
      </c>
      <c r="AU1880" s="422" t="s">
        <v>2336</v>
      </c>
      <c r="AV1880" s="422" t="s">
        <v>2336</v>
      </c>
      <c r="AW1880" s="422" t="s">
        <v>2371</v>
      </c>
      <c r="AX1880" s="422" t="s">
        <v>2427</v>
      </c>
      <c r="AY1880" s="422" t="s">
        <v>2428</v>
      </c>
    </row>
    <row r="1881" spans="2:51" s="353" customFormat="1" ht="15.75" customHeight="1">
      <c r="B1881" s="421"/>
      <c r="E1881" s="422"/>
      <c r="F1881" s="899" t="s">
        <v>1653</v>
      </c>
      <c r="G1881" s="900"/>
      <c r="H1881" s="900"/>
      <c r="I1881" s="900"/>
      <c r="K1881" s="424">
        <v>2.25</v>
      </c>
      <c r="S1881" s="421"/>
      <c r="T1881" s="425"/>
      <c r="AA1881" s="426"/>
      <c r="AT1881" s="422" t="s">
        <v>2439</v>
      </c>
      <c r="AU1881" s="422" t="s">
        <v>2336</v>
      </c>
      <c r="AV1881" s="422" t="s">
        <v>2336</v>
      </c>
      <c r="AW1881" s="422" t="s">
        <v>2371</v>
      </c>
      <c r="AX1881" s="422" t="s">
        <v>2427</v>
      </c>
      <c r="AY1881" s="422" t="s">
        <v>2428</v>
      </c>
    </row>
    <row r="1882" spans="2:51" s="353" customFormat="1" ht="39" customHeight="1">
      <c r="B1882" s="421"/>
      <c r="E1882" s="422"/>
      <c r="F1882" s="899" t="s">
        <v>1654</v>
      </c>
      <c r="G1882" s="900"/>
      <c r="H1882" s="900"/>
      <c r="I1882" s="900"/>
      <c r="K1882" s="424">
        <v>24.714</v>
      </c>
      <c r="S1882" s="421"/>
      <c r="T1882" s="425"/>
      <c r="AA1882" s="426"/>
      <c r="AT1882" s="422" t="s">
        <v>2439</v>
      </c>
      <c r="AU1882" s="422" t="s">
        <v>2336</v>
      </c>
      <c r="AV1882" s="422" t="s">
        <v>2336</v>
      </c>
      <c r="AW1882" s="422" t="s">
        <v>2371</v>
      </c>
      <c r="AX1882" s="422" t="s">
        <v>2427</v>
      </c>
      <c r="AY1882" s="422" t="s">
        <v>2428</v>
      </c>
    </row>
    <row r="1883" spans="2:51" s="353" customFormat="1" ht="15.75" customHeight="1">
      <c r="B1883" s="421"/>
      <c r="E1883" s="422"/>
      <c r="F1883" s="899" t="s">
        <v>1655</v>
      </c>
      <c r="G1883" s="900"/>
      <c r="H1883" s="900"/>
      <c r="I1883" s="900"/>
      <c r="K1883" s="424">
        <v>2.25</v>
      </c>
      <c r="S1883" s="421"/>
      <c r="T1883" s="425"/>
      <c r="AA1883" s="426"/>
      <c r="AT1883" s="422" t="s">
        <v>2439</v>
      </c>
      <c r="AU1883" s="422" t="s">
        <v>2336</v>
      </c>
      <c r="AV1883" s="422" t="s">
        <v>2336</v>
      </c>
      <c r="AW1883" s="422" t="s">
        <v>2371</v>
      </c>
      <c r="AX1883" s="422" t="s">
        <v>2427</v>
      </c>
      <c r="AY1883" s="422" t="s">
        <v>2428</v>
      </c>
    </row>
    <row r="1884" spans="2:51" s="353" customFormat="1" ht="15.75" customHeight="1">
      <c r="B1884" s="421"/>
      <c r="E1884" s="422"/>
      <c r="F1884" s="899" t="s">
        <v>1656</v>
      </c>
      <c r="G1884" s="900"/>
      <c r="H1884" s="900"/>
      <c r="I1884" s="900"/>
      <c r="K1884" s="424">
        <v>2.25</v>
      </c>
      <c r="S1884" s="421"/>
      <c r="T1884" s="425"/>
      <c r="AA1884" s="426"/>
      <c r="AT1884" s="422" t="s">
        <v>2439</v>
      </c>
      <c r="AU1884" s="422" t="s">
        <v>2336</v>
      </c>
      <c r="AV1884" s="422" t="s">
        <v>2336</v>
      </c>
      <c r="AW1884" s="422" t="s">
        <v>2371</v>
      </c>
      <c r="AX1884" s="422" t="s">
        <v>2427</v>
      </c>
      <c r="AY1884" s="422" t="s">
        <v>2428</v>
      </c>
    </row>
    <row r="1885" spans="2:51" s="353" customFormat="1" ht="15.75" customHeight="1">
      <c r="B1885" s="421"/>
      <c r="E1885" s="422"/>
      <c r="F1885" s="899" t="s">
        <v>1657</v>
      </c>
      <c r="G1885" s="900"/>
      <c r="H1885" s="900"/>
      <c r="I1885" s="900"/>
      <c r="K1885" s="424">
        <v>2.25</v>
      </c>
      <c r="S1885" s="421"/>
      <c r="T1885" s="425"/>
      <c r="AA1885" s="426"/>
      <c r="AT1885" s="422" t="s">
        <v>2439</v>
      </c>
      <c r="AU1885" s="422" t="s">
        <v>2336</v>
      </c>
      <c r="AV1885" s="422" t="s">
        <v>2336</v>
      </c>
      <c r="AW1885" s="422" t="s">
        <v>2371</v>
      </c>
      <c r="AX1885" s="422" t="s">
        <v>2427</v>
      </c>
      <c r="AY1885" s="422" t="s">
        <v>2428</v>
      </c>
    </row>
    <row r="1886" spans="2:65" s="353" customFormat="1" ht="39" customHeight="1">
      <c r="B1886" s="354"/>
      <c r="C1886" s="409" t="s">
        <v>1658</v>
      </c>
      <c r="D1886" s="409" t="s">
        <v>2429</v>
      </c>
      <c r="E1886" s="410" t="s">
        <v>1659</v>
      </c>
      <c r="F1886" s="907" t="s">
        <v>1660</v>
      </c>
      <c r="G1886" s="908"/>
      <c r="H1886" s="908"/>
      <c r="I1886" s="908"/>
      <c r="J1886" s="412" t="s">
        <v>3779</v>
      </c>
      <c r="K1886" s="413">
        <v>673.962</v>
      </c>
      <c r="L1886" s="909">
        <v>0</v>
      </c>
      <c r="M1886" s="908"/>
      <c r="N1886" s="909">
        <f>ROUND($L$1886*$K$1886,2)</f>
        <v>0</v>
      </c>
      <c r="O1886" s="908"/>
      <c r="P1886" s="908"/>
      <c r="Q1886" s="908"/>
      <c r="R1886" s="411" t="s">
        <v>2433</v>
      </c>
      <c r="S1886" s="354"/>
      <c r="T1886" s="414"/>
      <c r="U1886" s="415" t="s">
        <v>2358</v>
      </c>
      <c r="X1886" s="416">
        <v>0.0025</v>
      </c>
      <c r="Y1886" s="416">
        <f>$X$1886*$K$1886</f>
        <v>1.684905</v>
      </c>
      <c r="Z1886" s="416">
        <v>0</v>
      </c>
      <c r="AA1886" s="417">
        <f>$Z$1886*$K$1886</f>
        <v>0</v>
      </c>
      <c r="AR1886" s="360" t="s">
        <v>2749</v>
      </c>
      <c r="AT1886" s="360" t="s">
        <v>2429</v>
      </c>
      <c r="AU1886" s="360" t="s">
        <v>2336</v>
      </c>
      <c r="AY1886" s="353" t="s">
        <v>2428</v>
      </c>
      <c r="BE1886" s="418">
        <f>IF($U$1886="základní",$N$1886,0)</f>
        <v>0</v>
      </c>
      <c r="BF1886" s="418">
        <f>IF($U$1886="snížená",$N$1886,0)</f>
        <v>0</v>
      </c>
      <c r="BG1886" s="418">
        <f>IF($U$1886="zákl. přenesená",$N$1886,0)</f>
        <v>0</v>
      </c>
      <c r="BH1886" s="418">
        <f>IF($U$1886="sníž. přenesená",$N$1886,0)</f>
        <v>0</v>
      </c>
      <c r="BI1886" s="418">
        <f>IF($U$1886="nulová",$N$1886,0)</f>
        <v>0</v>
      </c>
      <c r="BJ1886" s="360" t="s">
        <v>2426</v>
      </c>
      <c r="BK1886" s="418">
        <f>ROUND($L$1886*$K$1886,2)</f>
        <v>0</v>
      </c>
      <c r="BL1886" s="360" t="s">
        <v>2749</v>
      </c>
      <c r="BM1886" s="360" t="s">
        <v>1661</v>
      </c>
    </row>
    <row r="1887" spans="2:47" s="353" customFormat="1" ht="16.5" customHeight="1">
      <c r="B1887" s="354"/>
      <c r="F1887" s="912" t="s">
        <v>1662</v>
      </c>
      <c r="G1887" s="873"/>
      <c r="H1887" s="873"/>
      <c r="I1887" s="873"/>
      <c r="J1887" s="873"/>
      <c r="K1887" s="873"/>
      <c r="L1887" s="873"/>
      <c r="M1887" s="873"/>
      <c r="N1887" s="873"/>
      <c r="O1887" s="873"/>
      <c r="P1887" s="873"/>
      <c r="Q1887" s="873"/>
      <c r="R1887" s="873"/>
      <c r="S1887" s="354"/>
      <c r="T1887" s="419"/>
      <c r="AA1887" s="420"/>
      <c r="AT1887" s="353" t="s">
        <v>2437</v>
      </c>
      <c r="AU1887" s="353" t="s">
        <v>2336</v>
      </c>
    </row>
    <row r="1888" spans="2:51" s="353" customFormat="1" ht="51" customHeight="1">
      <c r="B1888" s="421"/>
      <c r="E1888" s="422"/>
      <c r="F1888" s="899" t="s">
        <v>1663</v>
      </c>
      <c r="G1888" s="900"/>
      <c r="H1888" s="900"/>
      <c r="I1888" s="900"/>
      <c r="K1888" s="424">
        <v>44.998</v>
      </c>
      <c r="S1888" s="421"/>
      <c r="T1888" s="425"/>
      <c r="AA1888" s="426"/>
      <c r="AT1888" s="422" t="s">
        <v>2439</v>
      </c>
      <c r="AU1888" s="422" t="s">
        <v>2336</v>
      </c>
      <c r="AV1888" s="422" t="s">
        <v>2336</v>
      </c>
      <c r="AW1888" s="422" t="s">
        <v>2371</v>
      </c>
      <c r="AX1888" s="422" t="s">
        <v>2427</v>
      </c>
      <c r="AY1888" s="422" t="s">
        <v>2428</v>
      </c>
    </row>
    <row r="1889" spans="2:51" s="353" customFormat="1" ht="39" customHeight="1">
      <c r="B1889" s="421"/>
      <c r="E1889" s="422"/>
      <c r="F1889" s="899" t="s">
        <v>1664</v>
      </c>
      <c r="G1889" s="900"/>
      <c r="H1889" s="900"/>
      <c r="I1889" s="900"/>
      <c r="K1889" s="424">
        <v>13.036</v>
      </c>
      <c r="S1889" s="421"/>
      <c r="T1889" s="425"/>
      <c r="AA1889" s="426"/>
      <c r="AT1889" s="422" t="s">
        <v>2439</v>
      </c>
      <c r="AU1889" s="422" t="s">
        <v>2336</v>
      </c>
      <c r="AV1889" s="422" t="s">
        <v>2336</v>
      </c>
      <c r="AW1889" s="422" t="s">
        <v>2371</v>
      </c>
      <c r="AX1889" s="422" t="s">
        <v>2427</v>
      </c>
      <c r="AY1889" s="422" t="s">
        <v>2428</v>
      </c>
    </row>
    <row r="1890" spans="2:51" s="353" customFormat="1" ht="15.75" customHeight="1">
      <c r="B1890" s="421"/>
      <c r="E1890" s="422"/>
      <c r="F1890" s="899" t="s">
        <v>1665</v>
      </c>
      <c r="G1890" s="900"/>
      <c r="H1890" s="900"/>
      <c r="I1890" s="900"/>
      <c r="K1890" s="424">
        <v>3.33</v>
      </c>
      <c r="S1890" s="421"/>
      <c r="T1890" s="425"/>
      <c r="AA1890" s="426"/>
      <c r="AT1890" s="422" t="s">
        <v>2439</v>
      </c>
      <c r="AU1890" s="422" t="s">
        <v>2336</v>
      </c>
      <c r="AV1890" s="422" t="s">
        <v>2336</v>
      </c>
      <c r="AW1890" s="422" t="s">
        <v>2371</v>
      </c>
      <c r="AX1890" s="422" t="s">
        <v>2427</v>
      </c>
      <c r="AY1890" s="422" t="s">
        <v>2428</v>
      </c>
    </row>
    <row r="1891" spans="2:51" s="353" customFormat="1" ht="39" customHeight="1">
      <c r="B1891" s="421"/>
      <c r="E1891" s="422"/>
      <c r="F1891" s="899" t="s">
        <v>1666</v>
      </c>
      <c r="G1891" s="900"/>
      <c r="H1891" s="900"/>
      <c r="I1891" s="900"/>
      <c r="K1891" s="424">
        <v>59.388</v>
      </c>
      <c r="S1891" s="421"/>
      <c r="T1891" s="425"/>
      <c r="AA1891" s="426"/>
      <c r="AT1891" s="422" t="s">
        <v>2439</v>
      </c>
      <c r="AU1891" s="422" t="s">
        <v>2336</v>
      </c>
      <c r="AV1891" s="422" t="s">
        <v>2336</v>
      </c>
      <c r="AW1891" s="422" t="s">
        <v>2371</v>
      </c>
      <c r="AX1891" s="422" t="s">
        <v>2427</v>
      </c>
      <c r="AY1891" s="422" t="s">
        <v>2428</v>
      </c>
    </row>
    <row r="1892" spans="2:51" s="353" customFormat="1" ht="15.75" customHeight="1">
      <c r="B1892" s="421"/>
      <c r="E1892" s="422"/>
      <c r="F1892" s="899" t="s">
        <v>1667</v>
      </c>
      <c r="G1892" s="900"/>
      <c r="H1892" s="900"/>
      <c r="I1892" s="900"/>
      <c r="K1892" s="424">
        <v>8.018</v>
      </c>
      <c r="S1892" s="421"/>
      <c r="T1892" s="425"/>
      <c r="AA1892" s="426"/>
      <c r="AT1892" s="422" t="s">
        <v>2439</v>
      </c>
      <c r="AU1892" s="422" t="s">
        <v>2336</v>
      </c>
      <c r="AV1892" s="422" t="s">
        <v>2336</v>
      </c>
      <c r="AW1892" s="422" t="s">
        <v>2371</v>
      </c>
      <c r="AX1892" s="422" t="s">
        <v>2427</v>
      </c>
      <c r="AY1892" s="422" t="s">
        <v>2428</v>
      </c>
    </row>
    <row r="1893" spans="2:51" s="353" customFormat="1" ht="51" customHeight="1">
      <c r="B1893" s="421"/>
      <c r="E1893" s="422"/>
      <c r="F1893" s="899" t="s">
        <v>1668</v>
      </c>
      <c r="G1893" s="900"/>
      <c r="H1893" s="900"/>
      <c r="I1893" s="900"/>
      <c r="K1893" s="424">
        <v>53.798</v>
      </c>
      <c r="S1893" s="421"/>
      <c r="T1893" s="425"/>
      <c r="AA1893" s="426"/>
      <c r="AT1893" s="422" t="s">
        <v>2439</v>
      </c>
      <c r="AU1893" s="422" t="s">
        <v>2336</v>
      </c>
      <c r="AV1893" s="422" t="s">
        <v>2336</v>
      </c>
      <c r="AW1893" s="422" t="s">
        <v>2371</v>
      </c>
      <c r="AX1893" s="422" t="s">
        <v>2427</v>
      </c>
      <c r="AY1893" s="422" t="s">
        <v>2428</v>
      </c>
    </row>
    <row r="1894" spans="2:51" s="353" customFormat="1" ht="15.75" customHeight="1">
      <c r="B1894" s="421"/>
      <c r="E1894" s="422"/>
      <c r="F1894" s="899" t="s">
        <v>1669</v>
      </c>
      <c r="G1894" s="900"/>
      <c r="H1894" s="900"/>
      <c r="I1894" s="900"/>
      <c r="K1894" s="424">
        <v>2.25</v>
      </c>
      <c r="S1894" s="421"/>
      <c r="T1894" s="425"/>
      <c r="AA1894" s="426"/>
      <c r="AT1894" s="422" t="s">
        <v>2439</v>
      </c>
      <c r="AU1894" s="422" t="s">
        <v>2336</v>
      </c>
      <c r="AV1894" s="422" t="s">
        <v>2336</v>
      </c>
      <c r="AW1894" s="422" t="s">
        <v>2371</v>
      </c>
      <c r="AX1894" s="422" t="s">
        <v>2427</v>
      </c>
      <c r="AY1894" s="422" t="s">
        <v>2428</v>
      </c>
    </row>
    <row r="1895" spans="2:51" s="353" customFormat="1" ht="15.75" customHeight="1">
      <c r="B1895" s="421"/>
      <c r="E1895" s="422"/>
      <c r="F1895" s="899" t="s">
        <v>1670</v>
      </c>
      <c r="G1895" s="900"/>
      <c r="H1895" s="900"/>
      <c r="I1895" s="900"/>
      <c r="K1895" s="424">
        <v>2.25</v>
      </c>
      <c r="S1895" s="421"/>
      <c r="T1895" s="425"/>
      <c r="AA1895" s="426"/>
      <c r="AT1895" s="422" t="s">
        <v>2439</v>
      </c>
      <c r="AU1895" s="422" t="s">
        <v>2336</v>
      </c>
      <c r="AV1895" s="422" t="s">
        <v>2336</v>
      </c>
      <c r="AW1895" s="422" t="s">
        <v>2371</v>
      </c>
      <c r="AX1895" s="422" t="s">
        <v>2427</v>
      </c>
      <c r="AY1895" s="422" t="s">
        <v>2428</v>
      </c>
    </row>
    <row r="1896" spans="2:51" s="353" customFormat="1" ht="15.75" customHeight="1">
      <c r="B1896" s="421"/>
      <c r="E1896" s="422"/>
      <c r="F1896" s="899" t="s">
        <v>1671</v>
      </c>
      <c r="G1896" s="900"/>
      <c r="H1896" s="900"/>
      <c r="I1896" s="900"/>
      <c r="K1896" s="424">
        <v>2.25</v>
      </c>
      <c r="S1896" s="421"/>
      <c r="T1896" s="425"/>
      <c r="AA1896" s="426"/>
      <c r="AT1896" s="422" t="s">
        <v>2439</v>
      </c>
      <c r="AU1896" s="422" t="s">
        <v>2336</v>
      </c>
      <c r="AV1896" s="422" t="s">
        <v>2336</v>
      </c>
      <c r="AW1896" s="422" t="s">
        <v>2371</v>
      </c>
      <c r="AX1896" s="422" t="s">
        <v>2427</v>
      </c>
      <c r="AY1896" s="422" t="s">
        <v>2428</v>
      </c>
    </row>
    <row r="1897" spans="2:51" s="353" customFormat="1" ht="15.75" customHeight="1">
      <c r="B1897" s="421"/>
      <c r="E1897" s="422"/>
      <c r="F1897" s="899" t="s">
        <v>1672</v>
      </c>
      <c r="G1897" s="900"/>
      <c r="H1897" s="900"/>
      <c r="I1897" s="900"/>
      <c r="K1897" s="424">
        <v>2.25</v>
      </c>
      <c r="S1897" s="421"/>
      <c r="T1897" s="425"/>
      <c r="AA1897" s="426"/>
      <c r="AT1897" s="422" t="s">
        <v>2439</v>
      </c>
      <c r="AU1897" s="422" t="s">
        <v>2336</v>
      </c>
      <c r="AV1897" s="422" t="s">
        <v>2336</v>
      </c>
      <c r="AW1897" s="422" t="s">
        <v>2371</v>
      </c>
      <c r="AX1897" s="422" t="s">
        <v>2427</v>
      </c>
      <c r="AY1897" s="422" t="s">
        <v>2428</v>
      </c>
    </row>
    <row r="1898" spans="2:51" s="353" customFormat="1" ht="15.75" customHeight="1">
      <c r="B1898" s="421"/>
      <c r="E1898" s="422"/>
      <c r="F1898" s="899" t="s">
        <v>1673</v>
      </c>
      <c r="G1898" s="900"/>
      <c r="H1898" s="900"/>
      <c r="I1898" s="900"/>
      <c r="K1898" s="424">
        <v>2.25</v>
      </c>
      <c r="S1898" s="421"/>
      <c r="T1898" s="425"/>
      <c r="AA1898" s="426"/>
      <c r="AT1898" s="422" t="s">
        <v>2439</v>
      </c>
      <c r="AU1898" s="422" t="s">
        <v>2336</v>
      </c>
      <c r="AV1898" s="422" t="s">
        <v>2336</v>
      </c>
      <c r="AW1898" s="422" t="s">
        <v>2371</v>
      </c>
      <c r="AX1898" s="422" t="s">
        <v>2427</v>
      </c>
      <c r="AY1898" s="422" t="s">
        <v>2428</v>
      </c>
    </row>
    <row r="1899" spans="2:51" s="353" customFormat="1" ht="15.75" customHeight="1">
      <c r="B1899" s="421"/>
      <c r="E1899" s="422"/>
      <c r="F1899" s="899" t="s">
        <v>1674</v>
      </c>
      <c r="G1899" s="900"/>
      <c r="H1899" s="900"/>
      <c r="I1899" s="900"/>
      <c r="K1899" s="424">
        <v>2.25</v>
      </c>
      <c r="S1899" s="421"/>
      <c r="T1899" s="425"/>
      <c r="AA1899" s="426"/>
      <c r="AT1899" s="422" t="s">
        <v>2439</v>
      </c>
      <c r="AU1899" s="422" t="s">
        <v>2336</v>
      </c>
      <c r="AV1899" s="422" t="s">
        <v>2336</v>
      </c>
      <c r="AW1899" s="422" t="s">
        <v>2371</v>
      </c>
      <c r="AX1899" s="422" t="s">
        <v>2427</v>
      </c>
      <c r="AY1899" s="422" t="s">
        <v>2428</v>
      </c>
    </row>
    <row r="1900" spans="2:51" s="353" customFormat="1" ht="15.75" customHeight="1">
      <c r="B1900" s="421"/>
      <c r="E1900" s="422"/>
      <c r="F1900" s="899" t="s">
        <v>1675</v>
      </c>
      <c r="G1900" s="900"/>
      <c r="H1900" s="900"/>
      <c r="I1900" s="900"/>
      <c r="K1900" s="424">
        <v>2.25</v>
      </c>
      <c r="S1900" s="421"/>
      <c r="T1900" s="425"/>
      <c r="AA1900" s="426"/>
      <c r="AT1900" s="422" t="s">
        <v>2439</v>
      </c>
      <c r="AU1900" s="422" t="s">
        <v>2336</v>
      </c>
      <c r="AV1900" s="422" t="s">
        <v>2336</v>
      </c>
      <c r="AW1900" s="422" t="s">
        <v>2371</v>
      </c>
      <c r="AX1900" s="422" t="s">
        <v>2427</v>
      </c>
      <c r="AY1900" s="422" t="s">
        <v>2428</v>
      </c>
    </row>
    <row r="1901" spans="2:51" s="353" customFormat="1" ht="51" customHeight="1">
      <c r="B1901" s="421"/>
      <c r="E1901" s="422"/>
      <c r="F1901" s="899" t="s">
        <v>1676</v>
      </c>
      <c r="G1901" s="900"/>
      <c r="H1901" s="900"/>
      <c r="I1901" s="900"/>
      <c r="K1901" s="424">
        <v>50.282</v>
      </c>
      <c r="S1901" s="421"/>
      <c r="T1901" s="425"/>
      <c r="AA1901" s="426"/>
      <c r="AT1901" s="422" t="s">
        <v>2439</v>
      </c>
      <c r="AU1901" s="422" t="s">
        <v>2336</v>
      </c>
      <c r="AV1901" s="422" t="s">
        <v>2336</v>
      </c>
      <c r="AW1901" s="422" t="s">
        <v>2371</v>
      </c>
      <c r="AX1901" s="422" t="s">
        <v>2427</v>
      </c>
      <c r="AY1901" s="422" t="s">
        <v>2428</v>
      </c>
    </row>
    <row r="1902" spans="2:51" s="353" customFormat="1" ht="39" customHeight="1">
      <c r="B1902" s="421"/>
      <c r="E1902" s="422"/>
      <c r="F1902" s="899" t="s">
        <v>1677</v>
      </c>
      <c r="G1902" s="900"/>
      <c r="H1902" s="900"/>
      <c r="I1902" s="900"/>
      <c r="K1902" s="424">
        <v>10.818</v>
      </c>
      <c r="S1902" s="421"/>
      <c r="T1902" s="425"/>
      <c r="AA1902" s="426"/>
      <c r="AT1902" s="422" t="s">
        <v>2439</v>
      </c>
      <c r="AU1902" s="422" t="s">
        <v>2336</v>
      </c>
      <c r="AV1902" s="422" t="s">
        <v>2336</v>
      </c>
      <c r="AW1902" s="422" t="s">
        <v>2371</v>
      </c>
      <c r="AX1902" s="422" t="s">
        <v>2427</v>
      </c>
      <c r="AY1902" s="422" t="s">
        <v>2428</v>
      </c>
    </row>
    <row r="1903" spans="2:51" s="353" customFormat="1" ht="39" customHeight="1">
      <c r="B1903" s="421"/>
      <c r="E1903" s="422"/>
      <c r="F1903" s="899" t="s">
        <v>1678</v>
      </c>
      <c r="G1903" s="900"/>
      <c r="H1903" s="900"/>
      <c r="I1903" s="900"/>
      <c r="K1903" s="424">
        <v>48.082</v>
      </c>
      <c r="S1903" s="421"/>
      <c r="T1903" s="425"/>
      <c r="AA1903" s="426"/>
      <c r="AT1903" s="422" t="s">
        <v>2439</v>
      </c>
      <c r="AU1903" s="422" t="s">
        <v>2336</v>
      </c>
      <c r="AV1903" s="422" t="s">
        <v>2336</v>
      </c>
      <c r="AW1903" s="422" t="s">
        <v>2371</v>
      </c>
      <c r="AX1903" s="422" t="s">
        <v>2427</v>
      </c>
      <c r="AY1903" s="422" t="s">
        <v>2428</v>
      </c>
    </row>
    <row r="1904" spans="2:51" s="353" customFormat="1" ht="15.75" customHeight="1">
      <c r="B1904" s="421"/>
      <c r="E1904" s="422"/>
      <c r="F1904" s="899" t="s">
        <v>1679</v>
      </c>
      <c r="G1904" s="900"/>
      <c r="H1904" s="900"/>
      <c r="I1904" s="900"/>
      <c r="K1904" s="424">
        <v>1.98</v>
      </c>
      <c r="S1904" s="421"/>
      <c r="T1904" s="425"/>
      <c r="AA1904" s="426"/>
      <c r="AT1904" s="422" t="s">
        <v>2439</v>
      </c>
      <c r="AU1904" s="422" t="s">
        <v>2336</v>
      </c>
      <c r="AV1904" s="422" t="s">
        <v>2336</v>
      </c>
      <c r="AW1904" s="422" t="s">
        <v>2371</v>
      </c>
      <c r="AX1904" s="422" t="s">
        <v>2427</v>
      </c>
      <c r="AY1904" s="422" t="s">
        <v>2428</v>
      </c>
    </row>
    <row r="1905" spans="2:51" s="353" customFormat="1" ht="39" customHeight="1">
      <c r="B1905" s="421"/>
      <c r="E1905" s="422"/>
      <c r="F1905" s="899" t="s">
        <v>1680</v>
      </c>
      <c r="G1905" s="900"/>
      <c r="H1905" s="900"/>
      <c r="I1905" s="900"/>
      <c r="K1905" s="424">
        <v>13.718</v>
      </c>
      <c r="S1905" s="421"/>
      <c r="T1905" s="425"/>
      <c r="AA1905" s="426"/>
      <c r="AT1905" s="422" t="s">
        <v>2439</v>
      </c>
      <c r="AU1905" s="422" t="s">
        <v>2336</v>
      </c>
      <c r="AV1905" s="422" t="s">
        <v>2336</v>
      </c>
      <c r="AW1905" s="422" t="s">
        <v>2371</v>
      </c>
      <c r="AX1905" s="422" t="s">
        <v>2427</v>
      </c>
      <c r="AY1905" s="422" t="s">
        <v>2428</v>
      </c>
    </row>
    <row r="1906" spans="2:51" s="353" customFormat="1" ht="51" customHeight="1">
      <c r="B1906" s="421"/>
      <c r="E1906" s="422"/>
      <c r="F1906" s="899" t="s">
        <v>1681</v>
      </c>
      <c r="G1906" s="900"/>
      <c r="H1906" s="900"/>
      <c r="I1906" s="900"/>
      <c r="K1906" s="424">
        <v>28.88</v>
      </c>
      <c r="S1906" s="421"/>
      <c r="T1906" s="425"/>
      <c r="AA1906" s="426"/>
      <c r="AT1906" s="422" t="s">
        <v>2439</v>
      </c>
      <c r="AU1906" s="422" t="s">
        <v>2336</v>
      </c>
      <c r="AV1906" s="422" t="s">
        <v>2336</v>
      </c>
      <c r="AW1906" s="422" t="s">
        <v>2371</v>
      </c>
      <c r="AX1906" s="422" t="s">
        <v>2427</v>
      </c>
      <c r="AY1906" s="422" t="s">
        <v>2428</v>
      </c>
    </row>
    <row r="1907" spans="2:51" s="353" customFormat="1" ht="51" customHeight="1">
      <c r="B1907" s="421"/>
      <c r="E1907" s="422"/>
      <c r="F1907" s="899" t="s">
        <v>1682</v>
      </c>
      <c r="G1907" s="900"/>
      <c r="H1907" s="900"/>
      <c r="I1907" s="900"/>
      <c r="K1907" s="424">
        <v>50.322</v>
      </c>
      <c r="S1907" s="421"/>
      <c r="T1907" s="425"/>
      <c r="AA1907" s="426"/>
      <c r="AT1907" s="422" t="s">
        <v>2439</v>
      </c>
      <c r="AU1907" s="422" t="s">
        <v>2336</v>
      </c>
      <c r="AV1907" s="422" t="s">
        <v>2336</v>
      </c>
      <c r="AW1907" s="422" t="s">
        <v>2371</v>
      </c>
      <c r="AX1907" s="422" t="s">
        <v>2427</v>
      </c>
      <c r="AY1907" s="422" t="s">
        <v>2428</v>
      </c>
    </row>
    <row r="1908" spans="2:51" s="353" customFormat="1" ht="39" customHeight="1">
      <c r="B1908" s="421"/>
      <c r="E1908" s="422"/>
      <c r="F1908" s="899" t="s">
        <v>1683</v>
      </c>
      <c r="G1908" s="900"/>
      <c r="H1908" s="900"/>
      <c r="I1908" s="900"/>
      <c r="K1908" s="424">
        <v>12.224</v>
      </c>
      <c r="S1908" s="421"/>
      <c r="T1908" s="425"/>
      <c r="AA1908" s="426"/>
      <c r="AT1908" s="422" t="s">
        <v>2439</v>
      </c>
      <c r="AU1908" s="422" t="s">
        <v>2336</v>
      </c>
      <c r="AV1908" s="422" t="s">
        <v>2336</v>
      </c>
      <c r="AW1908" s="422" t="s">
        <v>2371</v>
      </c>
      <c r="AX1908" s="422" t="s">
        <v>2427</v>
      </c>
      <c r="AY1908" s="422" t="s">
        <v>2428</v>
      </c>
    </row>
    <row r="1909" spans="2:51" s="353" customFormat="1" ht="51" customHeight="1">
      <c r="B1909" s="421"/>
      <c r="E1909" s="422"/>
      <c r="F1909" s="899" t="s">
        <v>1684</v>
      </c>
      <c r="G1909" s="900"/>
      <c r="H1909" s="900"/>
      <c r="I1909" s="900"/>
      <c r="K1909" s="424">
        <v>49.21</v>
      </c>
      <c r="S1909" s="421"/>
      <c r="T1909" s="425"/>
      <c r="AA1909" s="426"/>
      <c r="AT1909" s="422" t="s">
        <v>2439</v>
      </c>
      <c r="AU1909" s="422" t="s">
        <v>2336</v>
      </c>
      <c r="AV1909" s="422" t="s">
        <v>2336</v>
      </c>
      <c r="AW1909" s="422" t="s">
        <v>2371</v>
      </c>
      <c r="AX1909" s="422" t="s">
        <v>2427</v>
      </c>
      <c r="AY1909" s="422" t="s">
        <v>2428</v>
      </c>
    </row>
    <row r="1910" spans="2:51" s="353" customFormat="1" ht="15.75" customHeight="1">
      <c r="B1910" s="421"/>
      <c r="E1910" s="422"/>
      <c r="F1910" s="899" t="s">
        <v>1685</v>
      </c>
      <c r="G1910" s="900"/>
      <c r="H1910" s="900"/>
      <c r="I1910" s="900"/>
      <c r="K1910" s="424">
        <v>1.98</v>
      </c>
      <c r="S1910" s="421"/>
      <c r="T1910" s="425"/>
      <c r="AA1910" s="426"/>
      <c r="AT1910" s="422" t="s">
        <v>2439</v>
      </c>
      <c r="AU1910" s="422" t="s">
        <v>2336</v>
      </c>
      <c r="AV1910" s="422" t="s">
        <v>2336</v>
      </c>
      <c r="AW1910" s="422" t="s">
        <v>2371</v>
      </c>
      <c r="AX1910" s="422" t="s">
        <v>2427</v>
      </c>
      <c r="AY1910" s="422" t="s">
        <v>2428</v>
      </c>
    </row>
    <row r="1911" spans="2:51" s="353" customFormat="1" ht="39" customHeight="1">
      <c r="B1911" s="421"/>
      <c r="E1911" s="422"/>
      <c r="F1911" s="899" t="s">
        <v>1686</v>
      </c>
      <c r="G1911" s="900"/>
      <c r="H1911" s="900"/>
      <c r="I1911" s="900"/>
      <c r="K1911" s="424">
        <v>29.26</v>
      </c>
      <c r="S1911" s="421"/>
      <c r="T1911" s="425"/>
      <c r="AA1911" s="426"/>
      <c r="AT1911" s="422" t="s">
        <v>2439</v>
      </c>
      <c r="AU1911" s="422" t="s">
        <v>2336</v>
      </c>
      <c r="AV1911" s="422" t="s">
        <v>2336</v>
      </c>
      <c r="AW1911" s="422" t="s">
        <v>2371</v>
      </c>
      <c r="AX1911" s="422" t="s">
        <v>2427</v>
      </c>
      <c r="AY1911" s="422" t="s">
        <v>2428</v>
      </c>
    </row>
    <row r="1912" spans="2:51" s="353" customFormat="1" ht="51" customHeight="1">
      <c r="B1912" s="421"/>
      <c r="E1912" s="422"/>
      <c r="F1912" s="899" t="s">
        <v>1687</v>
      </c>
      <c r="G1912" s="900"/>
      <c r="H1912" s="900"/>
      <c r="I1912" s="900"/>
      <c r="K1912" s="424">
        <v>60.96</v>
      </c>
      <c r="S1912" s="421"/>
      <c r="T1912" s="425"/>
      <c r="AA1912" s="426"/>
      <c r="AT1912" s="422" t="s">
        <v>2439</v>
      </c>
      <c r="AU1912" s="422" t="s">
        <v>2336</v>
      </c>
      <c r="AV1912" s="422" t="s">
        <v>2336</v>
      </c>
      <c r="AW1912" s="422" t="s">
        <v>2371</v>
      </c>
      <c r="AX1912" s="422" t="s">
        <v>2427</v>
      </c>
      <c r="AY1912" s="422" t="s">
        <v>2428</v>
      </c>
    </row>
    <row r="1913" spans="2:51" s="353" customFormat="1" ht="15.75" customHeight="1">
      <c r="B1913" s="421"/>
      <c r="E1913" s="422"/>
      <c r="F1913" s="899" t="s">
        <v>1688</v>
      </c>
      <c r="G1913" s="900"/>
      <c r="H1913" s="900"/>
      <c r="I1913" s="900"/>
      <c r="K1913" s="424">
        <v>8.94</v>
      </c>
      <c r="S1913" s="421"/>
      <c r="T1913" s="425"/>
      <c r="AA1913" s="426"/>
      <c r="AT1913" s="422" t="s">
        <v>2439</v>
      </c>
      <c r="AU1913" s="422" t="s">
        <v>2336</v>
      </c>
      <c r="AV1913" s="422" t="s">
        <v>2336</v>
      </c>
      <c r="AW1913" s="422" t="s">
        <v>2371</v>
      </c>
      <c r="AX1913" s="422" t="s">
        <v>2427</v>
      </c>
      <c r="AY1913" s="422" t="s">
        <v>2428</v>
      </c>
    </row>
    <row r="1914" spans="2:51" s="353" customFormat="1" ht="39" customHeight="1">
      <c r="B1914" s="421"/>
      <c r="E1914" s="422"/>
      <c r="F1914" s="899" t="s">
        <v>1689</v>
      </c>
      <c r="G1914" s="900"/>
      <c r="H1914" s="900"/>
      <c r="I1914" s="900"/>
      <c r="K1914" s="424">
        <v>60.32</v>
      </c>
      <c r="S1914" s="421"/>
      <c r="T1914" s="425"/>
      <c r="AA1914" s="426"/>
      <c r="AT1914" s="422" t="s">
        <v>2439</v>
      </c>
      <c r="AU1914" s="422" t="s">
        <v>2336</v>
      </c>
      <c r="AV1914" s="422" t="s">
        <v>2336</v>
      </c>
      <c r="AW1914" s="422" t="s">
        <v>2371</v>
      </c>
      <c r="AX1914" s="422" t="s">
        <v>2427</v>
      </c>
      <c r="AY1914" s="422" t="s">
        <v>2428</v>
      </c>
    </row>
    <row r="1915" spans="2:51" s="353" customFormat="1" ht="39" customHeight="1">
      <c r="B1915" s="421"/>
      <c r="E1915" s="422"/>
      <c r="F1915" s="899" t="s">
        <v>1690</v>
      </c>
      <c r="G1915" s="900"/>
      <c r="H1915" s="900"/>
      <c r="I1915" s="900"/>
      <c r="K1915" s="424">
        <v>25.424</v>
      </c>
      <c r="S1915" s="421"/>
      <c r="T1915" s="425"/>
      <c r="AA1915" s="426"/>
      <c r="AT1915" s="422" t="s">
        <v>2439</v>
      </c>
      <c r="AU1915" s="422" t="s">
        <v>2336</v>
      </c>
      <c r="AV1915" s="422" t="s">
        <v>2336</v>
      </c>
      <c r="AW1915" s="422" t="s">
        <v>2371</v>
      </c>
      <c r="AX1915" s="422" t="s">
        <v>2427</v>
      </c>
      <c r="AY1915" s="422" t="s">
        <v>2428</v>
      </c>
    </row>
    <row r="1916" spans="2:51" s="353" customFormat="1" ht="15.75" customHeight="1">
      <c r="B1916" s="421"/>
      <c r="E1916" s="422"/>
      <c r="F1916" s="899" t="s">
        <v>1691</v>
      </c>
      <c r="G1916" s="900"/>
      <c r="H1916" s="900"/>
      <c r="I1916" s="900"/>
      <c r="K1916" s="424">
        <v>23.244</v>
      </c>
      <c r="S1916" s="421"/>
      <c r="T1916" s="425"/>
      <c r="AA1916" s="426"/>
      <c r="AT1916" s="422" t="s">
        <v>2439</v>
      </c>
      <c r="AU1916" s="422" t="s">
        <v>2336</v>
      </c>
      <c r="AV1916" s="422" t="s">
        <v>2336</v>
      </c>
      <c r="AW1916" s="422" t="s">
        <v>2371</v>
      </c>
      <c r="AX1916" s="422" t="s">
        <v>2427</v>
      </c>
      <c r="AY1916" s="422" t="s">
        <v>2428</v>
      </c>
    </row>
    <row r="1917" spans="2:51" s="353" customFormat="1" ht="15.75" customHeight="1">
      <c r="B1917" s="432"/>
      <c r="E1917" s="433"/>
      <c r="F1917" s="901" t="s">
        <v>2450</v>
      </c>
      <c r="G1917" s="902"/>
      <c r="H1917" s="902"/>
      <c r="I1917" s="902"/>
      <c r="K1917" s="434">
        <v>673.962</v>
      </c>
      <c r="S1917" s="432"/>
      <c r="T1917" s="435"/>
      <c r="AA1917" s="436"/>
      <c r="AT1917" s="433" t="s">
        <v>2439</v>
      </c>
      <c r="AU1917" s="433" t="s">
        <v>2336</v>
      </c>
      <c r="AV1917" s="433" t="s">
        <v>2434</v>
      </c>
      <c r="AW1917" s="433" t="s">
        <v>2371</v>
      </c>
      <c r="AX1917" s="433" t="s">
        <v>2426</v>
      </c>
      <c r="AY1917" s="433" t="s">
        <v>2428</v>
      </c>
    </row>
    <row r="1918" spans="2:65" s="353" customFormat="1" ht="27" customHeight="1">
      <c r="B1918" s="354"/>
      <c r="C1918" s="437" t="s">
        <v>1692</v>
      </c>
      <c r="D1918" s="437" t="s">
        <v>2462</v>
      </c>
      <c r="E1918" s="438" t="s">
        <v>1693</v>
      </c>
      <c r="F1918" s="915" t="s">
        <v>1694</v>
      </c>
      <c r="G1918" s="914"/>
      <c r="H1918" s="914"/>
      <c r="I1918" s="914"/>
      <c r="J1918" s="439" t="s">
        <v>3779</v>
      </c>
      <c r="K1918" s="440">
        <v>741.358</v>
      </c>
      <c r="L1918" s="913">
        <v>0</v>
      </c>
      <c r="M1918" s="914"/>
      <c r="N1918" s="913">
        <f>ROUND($L$1918*$K$1918,2)</f>
        <v>0</v>
      </c>
      <c r="O1918" s="908"/>
      <c r="P1918" s="908"/>
      <c r="Q1918" s="908"/>
      <c r="R1918" s="411"/>
      <c r="S1918" s="354"/>
      <c r="T1918" s="414"/>
      <c r="U1918" s="415" t="s">
        <v>2358</v>
      </c>
      <c r="X1918" s="416">
        <v>0.0118</v>
      </c>
      <c r="Y1918" s="416">
        <f>$X$1918*$K$1918</f>
        <v>8.748024399999998</v>
      </c>
      <c r="Z1918" s="416">
        <v>0</v>
      </c>
      <c r="AA1918" s="417">
        <f>$Z$1918*$K$1918</f>
        <v>0</v>
      </c>
      <c r="AR1918" s="360" t="s">
        <v>2843</v>
      </c>
      <c r="AT1918" s="360" t="s">
        <v>2462</v>
      </c>
      <c r="AU1918" s="360" t="s">
        <v>2336</v>
      </c>
      <c r="AY1918" s="353" t="s">
        <v>2428</v>
      </c>
      <c r="BE1918" s="418">
        <f>IF($U$1918="základní",$N$1918,0)</f>
        <v>0</v>
      </c>
      <c r="BF1918" s="418">
        <f>IF($U$1918="snížená",$N$1918,0)</f>
        <v>0</v>
      </c>
      <c r="BG1918" s="418">
        <f>IF($U$1918="zákl. přenesená",$N$1918,0)</f>
        <v>0</v>
      </c>
      <c r="BH1918" s="418">
        <f>IF($U$1918="sníž. přenesená",$N$1918,0)</f>
        <v>0</v>
      </c>
      <c r="BI1918" s="418">
        <f>IF($U$1918="nulová",$N$1918,0)</f>
        <v>0</v>
      </c>
      <c r="BJ1918" s="360" t="s">
        <v>2426</v>
      </c>
      <c r="BK1918" s="418">
        <f>ROUND($L$1918*$K$1918,2)</f>
        <v>0</v>
      </c>
      <c r="BL1918" s="360" t="s">
        <v>2749</v>
      </c>
      <c r="BM1918" s="360" t="s">
        <v>1695</v>
      </c>
    </row>
    <row r="1919" spans="2:47" s="353" customFormat="1" ht="16.5" customHeight="1">
      <c r="B1919" s="354"/>
      <c r="F1919" s="912" t="s">
        <v>1696</v>
      </c>
      <c r="G1919" s="873"/>
      <c r="H1919" s="873"/>
      <c r="I1919" s="873"/>
      <c r="J1919" s="873"/>
      <c r="K1919" s="873"/>
      <c r="L1919" s="873"/>
      <c r="M1919" s="873"/>
      <c r="N1919" s="873"/>
      <c r="O1919" s="873"/>
      <c r="P1919" s="873"/>
      <c r="Q1919" s="873"/>
      <c r="R1919" s="873"/>
      <c r="S1919" s="354"/>
      <c r="T1919" s="419"/>
      <c r="AA1919" s="420"/>
      <c r="AT1919" s="353" t="s">
        <v>2437</v>
      </c>
      <c r="AU1919" s="353" t="s">
        <v>2336</v>
      </c>
    </row>
    <row r="1920" spans="2:51" s="353" customFormat="1" ht="15.75" customHeight="1">
      <c r="B1920" s="421"/>
      <c r="E1920" s="422"/>
      <c r="F1920" s="899" t="s">
        <v>1697</v>
      </c>
      <c r="G1920" s="900"/>
      <c r="H1920" s="900"/>
      <c r="I1920" s="900"/>
      <c r="K1920" s="424">
        <v>741.358</v>
      </c>
      <c r="S1920" s="421"/>
      <c r="T1920" s="425"/>
      <c r="AA1920" s="426"/>
      <c r="AT1920" s="422" t="s">
        <v>2439</v>
      </c>
      <c r="AU1920" s="422" t="s">
        <v>2336</v>
      </c>
      <c r="AV1920" s="422" t="s">
        <v>2336</v>
      </c>
      <c r="AW1920" s="422" t="s">
        <v>2371</v>
      </c>
      <c r="AX1920" s="422" t="s">
        <v>2427</v>
      </c>
      <c r="AY1920" s="422" t="s">
        <v>2428</v>
      </c>
    </row>
    <row r="1921" spans="2:65" s="353" customFormat="1" ht="27" customHeight="1">
      <c r="B1921" s="354"/>
      <c r="C1921" s="409" t="s">
        <v>1698</v>
      </c>
      <c r="D1921" s="409" t="s">
        <v>2429</v>
      </c>
      <c r="E1921" s="410" t="s">
        <v>1699</v>
      </c>
      <c r="F1921" s="919" t="s">
        <v>1700</v>
      </c>
      <c r="G1921" s="908"/>
      <c r="H1921" s="908"/>
      <c r="I1921" s="908"/>
      <c r="J1921" s="412" t="s">
        <v>3779</v>
      </c>
      <c r="K1921" s="413">
        <v>673.962</v>
      </c>
      <c r="L1921" s="909">
        <v>0</v>
      </c>
      <c r="M1921" s="908"/>
      <c r="N1921" s="909">
        <f>ROUND($L$1921*$K$1921,2)</f>
        <v>0</v>
      </c>
      <c r="O1921" s="908"/>
      <c r="P1921" s="908"/>
      <c r="Q1921" s="908"/>
      <c r="R1921" s="411" t="s">
        <v>2433</v>
      </c>
      <c r="S1921" s="354"/>
      <c r="T1921" s="414"/>
      <c r="U1921" s="415" t="s">
        <v>2358</v>
      </c>
      <c r="X1921" s="416">
        <v>0.0045</v>
      </c>
      <c r="Y1921" s="416">
        <f>$X$1921*$K$1921</f>
        <v>3.0328289999999996</v>
      </c>
      <c r="Z1921" s="416">
        <v>0</v>
      </c>
      <c r="AA1921" s="417">
        <f>$Z$1921*$K$1921</f>
        <v>0</v>
      </c>
      <c r="AR1921" s="360" t="s">
        <v>2749</v>
      </c>
      <c r="AT1921" s="360" t="s">
        <v>2429</v>
      </c>
      <c r="AU1921" s="360" t="s">
        <v>2336</v>
      </c>
      <c r="AY1921" s="353" t="s">
        <v>2428</v>
      </c>
      <c r="BE1921" s="418">
        <f>IF($U$1921="základní",$N$1921,0)</f>
        <v>0</v>
      </c>
      <c r="BF1921" s="418">
        <f>IF($U$1921="snížená",$N$1921,0)</f>
        <v>0</v>
      </c>
      <c r="BG1921" s="418">
        <f>IF($U$1921="zákl. přenesená",$N$1921,0)</f>
        <v>0</v>
      </c>
      <c r="BH1921" s="418">
        <f>IF($U$1921="sníž. přenesená",$N$1921,0)</f>
        <v>0</v>
      </c>
      <c r="BI1921" s="418">
        <f>IF($U$1921="nulová",$N$1921,0)</f>
        <v>0</v>
      </c>
      <c r="BJ1921" s="360" t="s">
        <v>2426</v>
      </c>
      <c r="BK1921" s="418">
        <f>ROUND($L$1921*$K$1921,2)</f>
        <v>0</v>
      </c>
      <c r="BL1921" s="360" t="s">
        <v>2749</v>
      </c>
      <c r="BM1921" s="360" t="s">
        <v>1701</v>
      </c>
    </row>
    <row r="1922" spans="2:47" s="353" customFormat="1" ht="16.5" customHeight="1">
      <c r="B1922" s="354"/>
      <c r="F1922" s="912" t="s">
        <v>1702</v>
      </c>
      <c r="G1922" s="873"/>
      <c r="H1922" s="873"/>
      <c r="I1922" s="873"/>
      <c r="J1922" s="873"/>
      <c r="K1922" s="873"/>
      <c r="L1922" s="873"/>
      <c r="M1922" s="873"/>
      <c r="N1922" s="873"/>
      <c r="O1922" s="873"/>
      <c r="P1922" s="873"/>
      <c r="Q1922" s="873"/>
      <c r="R1922" s="873"/>
      <c r="S1922" s="354"/>
      <c r="T1922" s="419"/>
      <c r="AA1922" s="420"/>
      <c r="AT1922" s="353" t="s">
        <v>2437</v>
      </c>
      <c r="AU1922" s="353" t="s">
        <v>2336</v>
      </c>
    </row>
    <row r="1923" spans="2:65" s="353" customFormat="1" ht="27" customHeight="1">
      <c r="B1923" s="354"/>
      <c r="C1923" s="409" t="s">
        <v>1703</v>
      </c>
      <c r="D1923" s="409" t="s">
        <v>2429</v>
      </c>
      <c r="E1923" s="410" t="s">
        <v>1704</v>
      </c>
      <c r="F1923" s="907" t="s">
        <v>1705</v>
      </c>
      <c r="G1923" s="908"/>
      <c r="H1923" s="908"/>
      <c r="I1923" s="908"/>
      <c r="J1923" s="412" t="s">
        <v>1974</v>
      </c>
      <c r="K1923" s="413">
        <v>518.6</v>
      </c>
      <c r="L1923" s="909">
        <v>0</v>
      </c>
      <c r="M1923" s="908"/>
      <c r="N1923" s="909">
        <f>ROUND($L$1923*$K$1923,2)</f>
        <v>0</v>
      </c>
      <c r="O1923" s="908"/>
      <c r="P1923" s="908"/>
      <c r="Q1923" s="908"/>
      <c r="R1923" s="411" t="s">
        <v>2433</v>
      </c>
      <c r="S1923" s="354"/>
      <c r="T1923" s="414"/>
      <c r="U1923" s="415" t="s">
        <v>2358</v>
      </c>
      <c r="X1923" s="416">
        <v>0.00026</v>
      </c>
      <c r="Y1923" s="416">
        <f>$X$1923*$K$1923</f>
        <v>0.13483599999999998</v>
      </c>
      <c r="Z1923" s="416">
        <v>0</v>
      </c>
      <c r="AA1923" s="417">
        <f>$Z$1923*$K$1923</f>
        <v>0</v>
      </c>
      <c r="AR1923" s="360" t="s">
        <v>2749</v>
      </c>
      <c r="AT1923" s="360" t="s">
        <v>2429</v>
      </c>
      <c r="AU1923" s="360" t="s">
        <v>2336</v>
      </c>
      <c r="AY1923" s="353" t="s">
        <v>2428</v>
      </c>
      <c r="BE1923" s="418">
        <f>IF($U$1923="základní",$N$1923,0)</f>
        <v>0</v>
      </c>
      <c r="BF1923" s="418">
        <f>IF($U$1923="snížená",$N$1923,0)</f>
        <v>0</v>
      </c>
      <c r="BG1923" s="418">
        <f>IF($U$1923="zákl. přenesená",$N$1923,0)</f>
        <v>0</v>
      </c>
      <c r="BH1923" s="418">
        <f>IF($U$1923="sníž. přenesená",$N$1923,0)</f>
        <v>0</v>
      </c>
      <c r="BI1923" s="418">
        <f>IF($U$1923="nulová",$N$1923,0)</f>
        <v>0</v>
      </c>
      <c r="BJ1923" s="360" t="s">
        <v>2426</v>
      </c>
      <c r="BK1923" s="418">
        <f>ROUND($L$1923*$K$1923,2)</f>
        <v>0</v>
      </c>
      <c r="BL1923" s="360" t="s">
        <v>2749</v>
      </c>
      <c r="BM1923" s="360" t="s">
        <v>1706</v>
      </c>
    </row>
    <row r="1924" spans="2:47" s="353" customFormat="1" ht="16.5" customHeight="1">
      <c r="B1924" s="354"/>
      <c r="F1924" s="912" t="s">
        <v>1707</v>
      </c>
      <c r="G1924" s="873"/>
      <c r="H1924" s="873"/>
      <c r="I1924" s="873"/>
      <c r="J1924" s="873"/>
      <c r="K1924" s="873"/>
      <c r="L1924" s="873"/>
      <c r="M1924" s="873"/>
      <c r="N1924" s="873"/>
      <c r="O1924" s="873"/>
      <c r="P1924" s="873"/>
      <c r="Q1924" s="873"/>
      <c r="R1924" s="873"/>
      <c r="S1924" s="354"/>
      <c r="T1924" s="419"/>
      <c r="AA1924" s="420"/>
      <c r="AT1924" s="353" t="s">
        <v>2437</v>
      </c>
      <c r="AU1924" s="353" t="s">
        <v>2336</v>
      </c>
    </row>
    <row r="1925" spans="2:65" s="353" customFormat="1" ht="15.75" customHeight="1">
      <c r="B1925" s="354"/>
      <c r="C1925" s="409" t="s">
        <v>1708</v>
      </c>
      <c r="D1925" s="409" t="s">
        <v>2429</v>
      </c>
      <c r="E1925" s="410" t="s">
        <v>1709</v>
      </c>
      <c r="F1925" s="907" t="s">
        <v>1710</v>
      </c>
      <c r="G1925" s="908"/>
      <c r="H1925" s="908"/>
      <c r="I1925" s="908"/>
      <c r="J1925" s="412" t="s">
        <v>3779</v>
      </c>
      <c r="K1925" s="413">
        <v>673.962</v>
      </c>
      <c r="L1925" s="909">
        <v>0</v>
      </c>
      <c r="M1925" s="908"/>
      <c r="N1925" s="909">
        <f>ROUND($L$1925*$K$1925,2)</f>
        <v>0</v>
      </c>
      <c r="O1925" s="908"/>
      <c r="P1925" s="908"/>
      <c r="Q1925" s="908"/>
      <c r="R1925" s="411" t="s">
        <v>2433</v>
      </c>
      <c r="S1925" s="354"/>
      <c r="T1925" s="414"/>
      <c r="U1925" s="415" t="s">
        <v>2358</v>
      </c>
      <c r="X1925" s="416">
        <v>0.0003</v>
      </c>
      <c r="Y1925" s="416">
        <f>$X$1925*$K$1925</f>
        <v>0.20218859999999997</v>
      </c>
      <c r="Z1925" s="416">
        <v>0</v>
      </c>
      <c r="AA1925" s="417">
        <f>$Z$1925*$K$1925</f>
        <v>0</v>
      </c>
      <c r="AR1925" s="360" t="s">
        <v>2749</v>
      </c>
      <c r="AT1925" s="360" t="s">
        <v>2429</v>
      </c>
      <c r="AU1925" s="360" t="s">
        <v>2336</v>
      </c>
      <c r="AY1925" s="353" t="s">
        <v>2428</v>
      </c>
      <c r="BE1925" s="418">
        <f>IF($U$1925="základní",$N$1925,0)</f>
        <v>0</v>
      </c>
      <c r="BF1925" s="418">
        <f>IF($U$1925="snížená",$N$1925,0)</f>
        <v>0</v>
      </c>
      <c r="BG1925" s="418">
        <f>IF($U$1925="zákl. přenesená",$N$1925,0)</f>
        <v>0</v>
      </c>
      <c r="BH1925" s="418">
        <f>IF($U$1925="sníž. přenesená",$N$1925,0)</f>
        <v>0</v>
      </c>
      <c r="BI1925" s="418">
        <f>IF($U$1925="nulová",$N$1925,0)</f>
        <v>0</v>
      </c>
      <c r="BJ1925" s="360" t="s">
        <v>2426</v>
      </c>
      <c r="BK1925" s="418">
        <f>ROUND($L$1925*$K$1925,2)</f>
        <v>0</v>
      </c>
      <c r="BL1925" s="360" t="s">
        <v>2749</v>
      </c>
      <c r="BM1925" s="360" t="s">
        <v>1711</v>
      </c>
    </row>
    <row r="1926" spans="2:47" s="353" customFormat="1" ht="16.5" customHeight="1">
      <c r="B1926" s="354"/>
      <c r="F1926" s="912" t="s">
        <v>1712</v>
      </c>
      <c r="G1926" s="873"/>
      <c r="H1926" s="873"/>
      <c r="I1926" s="873"/>
      <c r="J1926" s="873"/>
      <c r="K1926" s="873"/>
      <c r="L1926" s="873"/>
      <c r="M1926" s="873"/>
      <c r="N1926" s="873"/>
      <c r="O1926" s="873"/>
      <c r="P1926" s="873"/>
      <c r="Q1926" s="873"/>
      <c r="R1926" s="873"/>
      <c r="S1926" s="354"/>
      <c r="T1926" s="419"/>
      <c r="AA1926" s="420"/>
      <c r="AT1926" s="353" t="s">
        <v>2437</v>
      </c>
      <c r="AU1926" s="353" t="s">
        <v>2336</v>
      </c>
    </row>
    <row r="1927" spans="2:65" s="353" customFormat="1" ht="27" customHeight="1">
      <c r="B1927" s="354"/>
      <c r="C1927" s="409" t="s">
        <v>1713</v>
      </c>
      <c r="D1927" s="409" t="s">
        <v>2429</v>
      </c>
      <c r="E1927" s="410" t="s">
        <v>1714</v>
      </c>
      <c r="F1927" s="907" t="s">
        <v>1715</v>
      </c>
      <c r="G1927" s="908"/>
      <c r="H1927" s="908"/>
      <c r="I1927" s="908"/>
      <c r="J1927" s="412" t="s">
        <v>2722</v>
      </c>
      <c r="K1927" s="413">
        <v>13.803</v>
      </c>
      <c r="L1927" s="909">
        <v>0</v>
      </c>
      <c r="M1927" s="908"/>
      <c r="N1927" s="909">
        <f>ROUND($L$1927*$K$1927,2)</f>
        <v>0</v>
      </c>
      <c r="O1927" s="908"/>
      <c r="P1927" s="908"/>
      <c r="Q1927" s="908"/>
      <c r="R1927" s="411" t="s">
        <v>2433</v>
      </c>
      <c r="S1927" s="354"/>
      <c r="T1927" s="414"/>
      <c r="U1927" s="415" t="s">
        <v>2358</v>
      </c>
      <c r="X1927" s="416">
        <v>0</v>
      </c>
      <c r="Y1927" s="416">
        <f>$X$1927*$K$1927</f>
        <v>0</v>
      </c>
      <c r="Z1927" s="416">
        <v>0</v>
      </c>
      <c r="AA1927" s="417">
        <f>$Z$1927*$K$1927</f>
        <v>0</v>
      </c>
      <c r="AR1927" s="360" t="s">
        <v>2749</v>
      </c>
      <c r="AT1927" s="360" t="s">
        <v>2429</v>
      </c>
      <c r="AU1927" s="360" t="s">
        <v>2336</v>
      </c>
      <c r="AY1927" s="353" t="s">
        <v>2428</v>
      </c>
      <c r="BE1927" s="418">
        <f>IF($U$1927="základní",$N$1927,0)</f>
        <v>0</v>
      </c>
      <c r="BF1927" s="418">
        <f>IF($U$1927="snížená",$N$1927,0)</f>
        <v>0</v>
      </c>
      <c r="BG1927" s="418">
        <f>IF($U$1927="zákl. přenesená",$N$1927,0)</f>
        <v>0</v>
      </c>
      <c r="BH1927" s="418">
        <f>IF($U$1927="sníž. přenesená",$N$1927,0)</f>
        <v>0</v>
      </c>
      <c r="BI1927" s="418">
        <f>IF($U$1927="nulová",$N$1927,0)</f>
        <v>0</v>
      </c>
      <c r="BJ1927" s="360" t="s">
        <v>2426</v>
      </c>
      <c r="BK1927" s="418">
        <f>ROUND($L$1927*$K$1927,2)</f>
        <v>0</v>
      </c>
      <c r="BL1927" s="360" t="s">
        <v>2749</v>
      </c>
      <c r="BM1927" s="360" t="s">
        <v>1716</v>
      </c>
    </row>
    <row r="1928" spans="2:47" s="353" customFormat="1" ht="24.75" customHeight="1">
      <c r="B1928" s="354"/>
      <c r="F1928" s="912" t="s">
        <v>1717</v>
      </c>
      <c r="G1928" s="873"/>
      <c r="H1928" s="873"/>
      <c r="I1928" s="873"/>
      <c r="J1928" s="873"/>
      <c r="K1928" s="873"/>
      <c r="L1928" s="873"/>
      <c r="M1928" s="873"/>
      <c r="N1928" s="873"/>
      <c r="O1928" s="873"/>
      <c r="P1928" s="873"/>
      <c r="Q1928" s="873"/>
      <c r="R1928" s="873"/>
      <c r="S1928" s="354"/>
      <c r="T1928" s="419"/>
      <c r="AA1928" s="420"/>
      <c r="AT1928" s="353" t="s">
        <v>2437</v>
      </c>
      <c r="AU1928" s="353" t="s">
        <v>2336</v>
      </c>
    </row>
    <row r="1929" spans="2:63" s="401" customFormat="1" ht="30.75" customHeight="1">
      <c r="B1929" s="400"/>
      <c r="D1929" s="408" t="s">
        <v>2406</v>
      </c>
      <c r="N1929" s="911">
        <f>$BK$1929</f>
        <v>0</v>
      </c>
      <c r="O1929" s="904"/>
      <c r="P1929" s="904"/>
      <c r="Q1929" s="904"/>
      <c r="S1929" s="400"/>
      <c r="T1929" s="404"/>
      <c r="W1929" s="405">
        <f>SUM($W$1930:$W$1941)</f>
        <v>0</v>
      </c>
      <c r="Y1929" s="405">
        <f>SUM($Y$1930:$Y$1941)</f>
        <v>0.74892859</v>
      </c>
      <c r="AA1929" s="406">
        <f>SUM($AA$1930:$AA$1941)</f>
        <v>0</v>
      </c>
      <c r="AR1929" s="403" t="s">
        <v>2336</v>
      </c>
      <c r="AT1929" s="403" t="s">
        <v>2425</v>
      </c>
      <c r="AU1929" s="403" t="s">
        <v>2426</v>
      </c>
      <c r="AY1929" s="403" t="s">
        <v>2428</v>
      </c>
      <c r="BK1929" s="407">
        <f>SUM($BK$1930:$BK$1941)</f>
        <v>0</v>
      </c>
    </row>
    <row r="1930" spans="2:65" s="353" customFormat="1" ht="27" customHeight="1">
      <c r="B1930" s="354"/>
      <c r="C1930" s="409" t="s">
        <v>1718</v>
      </c>
      <c r="D1930" s="409" t="s">
        <v>2429</v>
      </c>
      <c r="E1930" s="410" t="s">
        <v>1719</v>
      </c>
      <c r="F1930" s="907" t="s">
        <v>1720</v>
      </c>
      <c r="G1930" s="908"/>
      <c r="H1930" s="908"/>
      <c r="I1930" s="908"/>
      <c r="J1930" s="412" t="s">
        <v>3779</v>
      </c>
      <c r="K1930" s="413">
        <v>255.729</v>
      </c>
      <c r="L1930" s="909">
        <v>0</v>
      </c>
      <c r="M1930" s="908"/>
      <c r="N1930" s="909">
        <f>ROUND($L$1930*$K$1930,2)</f>
        <v>0</v>
      </c>
      <c r="O1930" s="908"/>
      <c r="P1930" s="908"/>
      <c r="Q1930" s="908"/>
      <c r="R1930" s="411" t="s">
        <v>2433</v>
      </c>
      <c r="S1930" s="354"/>
      <c r="T1930" s="414"/>
      <c r="U1930" s="415" t="s">
        <v>2358</v>
      </c>
      <c r="X1930" s="416">
        <v>0.00027</v>
      </c>
      <c r="Y1930" s="416">
        <f>$X$1930*$K$1930</f>
        <v>0.06904683</v>
      </c>
      <c r="Z1930" s="416">
        <v>0</v>
      </c>
      <c r="AA1930" s="417">
        <f>$Z$1930*$K$1930</f>
        <v>0</v>
      </c>
      <c r="AR1930" s="360" t="s">
        <v>2749</v>
      </c>
      <c r="AT1930" s="360" t="s">
        <v>2429</v>
      </c>
      <c r="AU1930" s="360" t="s">
        <v>2336</v>
      </c>
      <c r="AY1930" s="353" t="s">
        <v>2428</v>
      </c>
      <c r="BE1930" s="418">
        <f>IF($U$1930="základní",$N$1930,0)</f>
        <v>0</v>
      </c>
      <c r="BF1930" s="418">
        <f>IF($U$1930="snížená",$N$1930,0)</f>
        <v>0</v>
      </c>
      <c r="BG1930" s="418">
        <f>IF($U$1930="zákl. přenesená",$N$1930,0)</f>
        <v>0</v>
      </c>
      <c r="BH1930" s="418">
        <f>IF($U$1930="sníž. přenesená",$N$1930,0)</f>
        <v>0</v>
      </c>
      <c r="BI1930" s="418">
        <f>IF($U$1930="nulová",$N$1930,0)</f>
        <v>0</v>
      </c>
      <c r="BJ1930" s="360" t="s">
        <v>2426</v>
      </c>
      <c r="BK1930" s="418">
        <f>ROUND($L$1930*$K$1930,2)</f>
        <v>0</v>
      </c>
      <c r="BL1930" s="360" t="s">
        <v>2749</v>
      </c>
      <c r="BM1930" s="360" t="s">
        <v>1721</v>
      </c>
    </row>
    <row r="1931" spans="2:47" s="353" customFormat="1" ht="16.5" customHeight="1">
      <c r="B1931" s="354"/>
      <c r="F1931" s="912" t="s">
        <v>1722</v>
      </c>
      <c r="G1931" s="873"/>
      <c r="H1931" s="873"/>
      <c r="I1931" s="873"/>
      <c r="J1931" s="873"/>
      <c r="K1931" s="873"/>
      <c r="L1931" s="873"/>
      <c r="M1931" s="873"/>
      <c r="N1931" s="873"/>
      <c r="O1931" s="873"/>
      <c r="P1931" s="873"/>
      <c r="Q1931" s="873"/>
      <c r="R1931" s="873"/>
      <c r="S1931" s="354"/>
      <c r="T1931" s="419"/>
      <c r="AA1931" s="420"/>
      <c r="AT1931" s="353" t="s">
        <v>2437</v>
      </c>
      <c r="AU1931" s="353" t="s">
        <v>2336</v>
      </c>
    </row>
    <row r="1932" spans="2:51" s="353" customFormat="1" ht="15.75" customHeight="1">
      <c r="B1932" s="421"/>
      <c r="E1932" s="422"/>
      <c r="F1932" s="899" t="s">
        <v>1723</v>
      </c>
      <c r="G1932" s="900"/>
      <c r="H1932" s="900"/>
      <c r="I1932" s="900"/>
      <c r="K1932" s="424">
        <v>137.5</v>
      </c>
      <c r="S1932" s="421"/>
      <c r="T1932" s="425"/>
      <c r="AA1932" s="426"/>
      <c r="AT1932" s="422" t="s">
        <v>2439</v>
      </c>
      <c r="AU1932" s="422" t="s">
        <v>2336</v>
      </c>
      <c r="AV1932" s="422" t="s">
        <v>2336</v>
      </c>
      <c r="AW1932" s="422" t="s">
        <v>2371</v>
      </c>
      <c r="AX1932" s="422" t="s">
        <v>2427</v>
      </c>
      <c r="AY1932" s="422" t="s">
        <v>2428</v>
      </c>
    </row>
    <row r="1933" spans="2:51" s="353" customFormat="1" ht="39" customHeight="1">
      <c r="B1933" s="421"/>
      <c r="E1933" s="422"/>
      <c r="F1933" s="899" t="s">
        <v>1724</v>
      </c>
      <c r="G1933" s="900"/>
      <c r="H1933" s="900"/>
      <c r="I1933" s="900"/>
      <c r="K1933" s="424">
        <v>118.229</v>
      </c>
      <c r="S1933" s="421"/>
      <c r="T1933" s="425"/>
      <c r="AA1933" s="426"/>
      <c r="AT1933" s="422" t="s">
        <v>2439</v>
      </c>
      <c r="AU1933" s="422" t="s">
        <v>2336</v>
      </c>
      <c r="AV1933" s="422" t="s">
        <v>2336</v>
      </c>
      <c r="AW1933" s="422" t="s">
        <v>2371</v>
      </c>
      <c r="AX1933" s="422" t="s">
        <v>2427</v>
      </c>
      <c r="AY1933" s="422" t="s">
        <v>2428</v>
      </c>
    </row>
    <row r="1934" spans="2:51" s="353" customFormat="1" ht="15.75" customHeight="1">
      <c r="B1934" s="432"/>
      <c r="E1934" s="433"/>
      <c r="F1934" s="901" t="s">
        <v>2450</v>
      </c>
      <c r="G1934" s="902"/>
      <c r="H1934" s="902"/>
      <c r="I1934" s="902"/>
      <c r="K1934" s="434">
        <v>255.729</v>
      </c>
      <c r="S1934" s="432"/>
      <c r="T1934" s="435"/>
      <c r="AA1934" s="436"/>
      <c r="AT1934" s="433" t="s">
        <v>2439</v>
      </c>
      <c r="AU1934" s="433" t="s">
        <v>2336</v>
      </c>
      <c r="AV1934" s="433" t="s">
        <v>2434</v>
      </c>
      <c r="AW1934" s="433" t="s">
        <v>2371</v>
      </c>
      <c r="AX1934" s="433" t="s">
        <v>2426</v>
      </c>
      <c r="AY1934" s="433" t="s">
        <v>2428</v>
      </c>
    </row>
    <row r="1935" spans="2:65" s="353" customFormat="1" ht="27" customHeight="1">
      <c r="B1935" s="354"/>
      <c r="C1935" s="409" t="s">
        <v>1725</v>
      </c>
      <c r="D1935" s="409" t="s">
        <v>2429</v>
      </c>
      <c r="E1935" s="410" t="s">
        <v>1726</v>
      </c>
      <c r="F1935" s="907" t="s">
        <v>1727</v>
      </c>
      <c r="G1935" s="908"/>
      <c r="H1935" s="908"/>
      <c r="I1935" s="908"/>
      <c r="J1935" s="412" t="s">
        <v>3779</v>
      </c>
      <c r="K1935" s="413">
        <v>255.729</v>
      </c>
      <c r="L1935" s="909">
        <v>0</v>
      </c>
      <c r="M1935" s="908"/>
      <c r="N1935" s="909">
        <f>ROUND($L$1935*$K$1935,2)</f>
        <v>0</v>
      </c>
      <c r="O1935" s="908"/>
      <c r="P1935" s="908"/>
      <c r="Q1935" s="908"/>
      <c r="R1935" s="411" t="s">
        <v>2433</v>
      </c>
      <c r="S1935" s="354"/>
      <c r="T1935" s="414"/>
      <c r="U1935" s="415" t="s">
        <v>2358</v>
      </c>
      <c r="X1935" s="416">
        <v>9E-05</v>
      </c>
      <c r="Y1935" s="416">
        <f>$X$1935*$K$1935</f>
        <v>0.023015610000000002</v>
      </c>
      <c r="Z1935" s="416">
        <v>0</v>
      </c>
      <c r="AA1935" s="417">
        <f>$Z$1935*$K$1935</f>
        <v>0</v>
      </c>
      <c r="AR1935" s="360" t="s">
        <v>2749</v>
      </c>
      <c r="AT1935" s="360" t="s">
        <v>2429</v>
      </c>
      <c r="AU1935" s="360" t="s">
        <v>2336</v>
      </c>
      <c r="AY1935" s="353" t="s">
        <v>2428</v>
      </c>
      <c r="BE1935" s="418">
        <f>IF($U$1935="základní",$N$1935,0)</f>
        <v>0</v>
      </c>
      <c r="BF1935" s="418">
        <f>IF($U$1935="snížená",$N$1935,0)</f>
        <v>0</v>
      </c>
      <c r="BG1935" s="418">
        <f>IF($U$1935="zákl. přenesená",$N$1935,0)</f>
        <v>0</v>
      </c>
      <c r="BH1935" s="418">
        <f>IF($U$1935="sníž. přenesená",$N$1935,0)</f>
        <v>0</v>
      </c>
      <c r="BI1935" s="418">
        <f>IF($U$1935="nulová",$N$1935,0)</f>
        <v>0</v>
      </c>
      <c r="BJ1935" s="360" t="s">
        <v>2426</v>
      </c>
      <c r="BK1935" s="418">
        <f>ROUND($L$1935*$K$1935,2)</f>
        <v>0</v>
      </c>
      <c r="BL1935" s="360" t="s">
        <v>2749</v>
      </c>
      <c r="BM1935" s="360" t="s">
        <v>1728</v>
      </c>
    </row>
    <row r="1936" spans="2:47" s="353" customFormat="1" ht="16.5" customHeight="1">
      <c r="B1936" s="354"/>
      <c r="F1936" s="912" t="s">
        <v>1729</v>
      </c>
      <c r="G1936" s="873"/>
      <c r="H1936" s="873"/>
      <c r="I1936" s="873"/>
      <c r="J1936" s="873"/>
      <c r="K1936" s="873"/>
      <c r="L1936" s="873"/>
      <c r="M1936" s="873"/>
      <c r="N1936" s="873"/>
      <c r="O1936" s="873"/>
      <c r="P1936" s="873"/>
      <c r="Q1936" s="873"/>
      <c r="R1936" s="873"/>
      <c r="S1936" s="354"/>
      <c r="T1936" s="419"/>
      <c r="AA1936" s="420"/>
      <c r="AT1936" s="353" t="s">
        <v>2437</v>
      </c>
      <c r="AU1936" s="353" t="s">
        <v>2336</v>
      </c>
    </row>
    <row r="1937" spans="2:65" s="353" customFormat="1" ht="27" customHeight="1">
      <c r="B1937" s="354"/>
      <c r="C1937" s="409" t="s">
        <v>1730</v>
      </c>
      <c r="D1937" s="409" t="s">
        <v>2429</v>
      </c>
      <c r="E1937" s="410" t="s">
        <v>1731</v>
      </c>
      <c r="F1937" s="907" t="s">
        <v>1732</v>
      </c>
      <c r="G1937" s="908"/>
      <c r="H1937" s="908"/>
      <c r="I1937" s="908"/>
      <c r="J1937" s="412" t="s">
        <v>3779</v>
      </c>
      <c r="K1937" s="413">
        <v>1344.58</v>
      </c>
      <c r="L1937" s="909">
        <v>0</v>
      </c>
      <c r="M1937" s="908"/>
      <c r="N1937" s="909">
        <f>ROUND($L$1937*$K$1937,2)</f>
        <v>0</v>
      </c>
      <c r="O1937" s="908"/>
      <c r="P1937" s="908"/>
      <c r="Q1937" s="908"/>
      <c r="R1937" s="411"/>
      <c r="S1937" s="354"/>
      <c r="T1937" s="414"/>
      <c r="U1937" s="415" t="s">
        <v>2358</v>
      </c>
      <c r="X1937" s="416">
        <v>0.00046</v>
      </c>
      <c r="Y1937" s="416">
        <f>$X$1937*$K$1937</f>
        <v>0.6185068</v>
      </c>
      <c r="Z1937" s="416">
        <v>0</v>
      </c>
      <c r="AA1937" s="417">
        <f>$Z$1937*$K$1937</f>
        <v>0</v>
      </c>
      <c r="AR1937" s="360" t="s">
        <v>2749</v>
      </c>
      <c r="AT1937" s="360" t="s">
        <v>2429</v>
      </c>
      <c r="AU1937" s="360" t="s">
        <v>2336</v>
      </c>
      <c r="AY1937" s="353" t="s">
        <v>2428</v>
      </c>
      <c r="BE1937" s="418">
        <f>IF($U$1937="základní",$N$1937,0)</f>
        <v>0</v>
      </c>
      <c r="BF1937" s="418">
        <f>IF($U$1937="snížená",$N$1937,0)</f>
        <v>0</v>
      </c>
      <c r="BG1937" s="418">
        <f>IF($U$1937="zákl. přenesená",$N$1937,0)</f>
        <v>0</v>
      </c>
      <c r="BH1937" s="418">
        <f>IF($U$1937="sníž. přenesená",$N$1937,0)</f>
        <v>0</v>
      </c>
      <c r="BI1937" s="418">
        <f>IF($U$1937="nulová",$N$1937,0)</f>
        <v>0</v>
      </c>
      <c r="BJ1937" s="360" t="s">
        <v>2426</v>
      </c>
      <c r="BK1937" s="418">
        <f>ROUND($L$1937*$K$1937,2)</f>
        <v>0</v>
      </c>
      <c r="BL1937" s="360" t="s">
        <v>2749</v>
      </c>
      <c r="BM1937" s="360" t="s">
        <v>1733</v>
      </c>
    </row>
    <row r="1938" spans="2:47" s="353" customFormat="1" ht="16.5" customHeight="1">
      <c r="B1938" s="354"/>
      <c r="F1938" s="912" t="s">
        <v>1734</v>
      </c>
      <c r="G1938" s="873"/>
      <c r="H1938" s="873"/>
      <c r="I1938" s="873"/>
      <c r="J1938" s="873"/>
      <c r="K1938" s="873"/>
      <c r="L1938" s="873"/>
      <c r="M1938" s="873"/>
      <c r="N1938" s="873"/>
      <c r="O1938" s="873"/>
      <c r="P1938" s="873"/>
      <c r="Q1938" s="873"/>
      <c r="R1938" s="873"/>
      <c r="S1938" s="354"/>
      <c r="T1938" s="419"/>
      <c r="AA1938" s="420"/>
      <c r="AT1938" s="353" t="s">
        <v>2437</v>
      </c>
      <c r="AU1938" s="353" t="s">
        <v>2336</v>
      </c>
    </row>
    <row r="1939" spans="2:51" s="353" customFormat="1" ht="39" customHeight="1">
      <c r="B1939" s="421"/>
      <c r="E1939" s="422"/>
      <c r="F1939" s="899" t="s">
        <v>1735</v>
      </c>
      <c r="G1939" s="900"/>
      <c r="H1939" s="900"/>
      <c r="I1939" s="900"/>
      <c r="K1939" s="424">
        <v>1344.58</v>
      </c>
      <c r="S1939" s="421"/>
      <c r="T1939" s="425"/>
      <c r="AA1939" s="426"/>
      <c r="AT1939" s="422" t="s">
        <v>2439</v>
      </c>
      <c r="AU1939" s="422" t="s">
        <v>2336</v>
      </c>
      <c r="AV1939" s="422" t="s">
        <v>2336</v>
      </c>
      <c r="AW1939" s="422" t="s">
        <v>2371</v>
      </c>
      <c r="AX1939" s="422" t="s">
        <v>2426</v>
      </c>
      <c r="AY1939" s="422" t="s">
        <v>2428</v>
      </c>
    </row>
    <row r="1940" spans="2:65" s="353" customFormat="1" ht="27" customHeight="1">
      <c r="B1940" s="354"/>
      <c r="C1940" s="409" t="s">
        <v>1736</v>
      </c>
      <c r="D1940" s="409" t="s">
        <v>2429</v>
      </c>
      <c r="E1940" s="410" t="s">
        <v>1737</v>
      </c>
      <c r="F1940" s="907" t="s">
        <v>1738</v>
      </c>
      <c r="G1940" s="908"/>
      <c r="H1940" s="908"/>
      <c r="I1940" s="908"/>
      <c r="J1940" s="412" t="s">
        <v>3779</v>
      </c>
      <c r="K1940" s="413">
        <v>255.729</v>
      </c>
      <c r="L1940" s="909">
        <v>0</v>
      </c>
      <c r="M1940" s="908"/>
      <c r="N1940" s="909">
        <f>ROUND($L$1940*$K$1940,2)</f>
        <v>0</v>
      </c>
      <c r="O1940" s="908"/>
      <c r="P1940" s="908"/>
      <c r="Q1940" s="908"/>
      <c r="R1940" s="411" t="s">
        <v>2433</v>
      </c>
      <c r="S1940" s="354"/>
      <c r="T1940" s="414"/>
      <c r="U1940" s="415" t="s">
        <v>2358</v>
      </c>
      <c r="X1940" s="416">
        <v>0.00015</v>
      </c>
      <c r="Y1940" s="416">
        <f>$X$1940*$K$1940</f>
        <v>0.03835935</v>
      </c>
      <c r="Z1940" s="416">
        <v>0</v>
      </c>
      <c r="AA1940" s="417">
        <f>$Z$1940*$K$1940</f>
        <v>0</v>
      </c>
      <c r="AR1940" s="360" t="s">
        <v>2749</v>
      </c>
      <c r="AT1940" s="360" t="s">
        <v>2429</v>
      </c>
      <c r="AU1940" s="360" t="s">
        <v>2336</v>
      </c>
      <c r="AY1940" s="353" t="s">
        <v>2428</v>
      </c>
      <c r="BE1940" s="418">
        <f>IF($U$1940="základní",$N$1940,0)</f>
        <v>0</v>
      </c>
      <c r="BF1940" s="418">
        <f>IF($U$1940="snížená",$N$1940,0)</f>
        <v>0</v>
      </c>
      <c r="BG1940" s="418">
        <f>IF($U$1940="zákl. přenesená",$N$1940,0)</f>
        <v>0</v>
      </c>
      <c r="BH1940" s="418">
        <f>IF($U$1940="sníž. přenesená",$N$1940,0)</f>
        <v>0</v>
      </c>
      <c r="BI1940" s="418">
        <f>IF($U$1940="nulová",$N$1940,0)</f>
        <v>0</v>
      </c>
      <c r="BJ1940" s="360" t="s">
        <v>2426</v>
      </c>
      <c r="BK1940" s="418">
        <f>ROUND($L$1940*$K$1940,2)</f>
        <v>0</v>
      </c>
      <c r="BL1940" s="360" t="s">
        <v>2749</v>
      </c>
      <c r="BM1940" s="360" t="s">
        <v>1739</v>
      </c>
    </row>
    <row r="1941" spans="2:47" s="353" customFormat="1" ht="16.5" customHeight="1">
      <c r="B1941" s="354"/>
      <c r="F1941" s="912" t="s">
        <v>1740</v>
      </c>
      <c r="G1941" s="873"/>
      <c r="H1941" s="873"/>
      <c r="I1941" s="873"/>
      <c r="J1941" s="873"/>
      <c r="K1941" s="873"/>
      <c r="L1941" s="873"/>
      <c r="M1941" s="873"/>
      <c r="N1941" s="873"/>
      <c r="O1941" s="873"/>
      <c r="P1941" s="873"/>
      <c r="Q1941" s="873"/>
      <c r="R1941" s="873"/>
      <c r="S1941" s="354"/>
      <c r="T1941" s="419"/>
      <c r="AA1941" s="420"/>
      <c r="AT1941" s="353" t="s">
        <v>2437</v>
      </c>
      <c r="AU1941" s="353" t="s">
        <v>2336</v>
      </c>
    </row>
    <row r="1942" spans="2:63" s="401" customFormat="1" ht="30.75" customHeight="1">
      <c r="B1942" s="400"/>
      <c r="D1942" s="408" t="s">
        <v>2407</v>
      </c>
      <c r="N1942" s="911">
        <f>$BK$1942</f>
        <v>0</v>
      </c>
      <c r="O1942" s="904"/>
      <c r="P1942" s="904"/>
      <c r="Q1942" s="904"/>
      <c r="S1942" s="400"/>
      <c r="T1942" s="404"/>
      <c r="W1942" s="405">
        <f>SUM($W$1943:$W$2243)</f>
        <v>0</v>
      </c>
      <c r="Y1942" s="405">
        <f>SUM($Y$1943:$Y$2243)</f>
        <v>2.5584028599999997</v>
      </c>
      <c r="AA1942" s="406">
        <f>SUM($AA$1943:$AA$2243)</f>
        <v>0</v>
      </c>
      <c r="AR1942" s="403" t="s">
        <v>2336</v>
      </c>
      <c r="AT1942" s="403" t="s">
        <v>2425</v>
      </c>
      <c r="AU1942" s="403" t="s">
        <v>2426</v>
      </c>
      <c r="AY1942" s="403" t="s">
        <v>2428</v>
      </c>
      <c r="BK1942" s="407">
        <f>SUM($BK$1943:$BK$2243)</f>
        <v>0</v>
      </c>
    </row>
    <row r="1943" spans="2:65" s="353" customFormat="1" ht="39" customHeight="1">
      <c r="B1943" s="354"/>
      <c r="C1943" s="409" t="s">
        <v>1741</v>
      </c>
      <c r="D1943" s="409" t="s">
        <v>2429</v>
      </c>
      <c r="E1943" s="410" t="s">
        <v>1380</v>
      </c>
      <c r="F1943" s="907" t="s">
        <v>1378</v>
      </c>
      <c r="G1943" s="908"/>
      <c r="H1943" s="908"/>
      <c r="I1943" s="908"/>
      <c r="J1943" s="412" t="s">
        <v>3779</v>
      </c>
      <c r="K1943" s="413">
        <v>9840.011</v>
      </c>
      <c r="L1943" s="909">
        <v>0</v>
      </c>
      <c r="M1943" s="908"/>
      <c r="N1943" s="909">
        <f>ROUND($L$1943*$K$1943,2)</f>
        <v>0</v>
      </c>
      <c r="O1943" s="908"/>
      <c r="P1943" s="908"/>
      <c r="Q1943" s="908"/>
      <c r="R1943" s="411"/>
      <c r="S1943" s="354"/>
      <c r="T1943" s="414"/>
      <c r="U1943" s="415" t="s">
        <v>2358</v>
      </c>
      <c r="X1943" s="416">
        <v>0.00026</v>
      </c>
      <c r="Y1943" s="416">
        <f>$X$1943*$K$1943</f>
        <v>2.5584028599999997</v>
      </c>
      <c r="Z1943" s="416">
        <v>0</v>
      </c>
      <c r="AA1943" s="417">
        <f>$Z$1943*$K$1943</f>
        <v>0</v>
      </c>
      <c r="AR1943" s="360" t="s">
        <v>2749</v>
      </c>
      <c r="AT1943" s="360" t="s">
        <v>2429</v>
      </c>
      <c r="AU1943" s="360" t="s">
        <v>2336</v>
      </c>
      <c r="AY1943" s="353" t="s">
        <v>2428</v>
      </c>
      <c r="BE1943" s="418">
        <f>IF($U$1943="základní",$N$1943,0)</f>
        <v>0</v>
      </c>
      <c r="BF1943" s="418">
        <f>IF($U$1943="snížená",$N$1943,0)</f>
        <v>0</v>
      </c>
      <c r="BG1943" s="418">
        <f>IF($U$1943="zákl. přenesená",$N$1943,0)</f>
        <v>0</v>
      </c>
      <c r="BH1943" s="418">
        <f>IF($U$1943="sníž. přenesená",$N$1943,0)</f>
        <v>0</v>
      </c>
      <c r="BI1943" s="418">
        <f>IF($U$1943="nulová",$N$1943,0)</f>
        <v>0</v>
      </c>
      <c r="BJ1943" s="360" t="s">
        <v>2426</v>
      </c>
      <c r="BK1943" s="418">
        <f>ROUND($L$1943*$K$1943,2)</f>
        <v>0</v>
      </c>
      <c r="BL1943" s="360" t="s">
        <v>2749</v>
      </c>
      <c r="BM1943" s="360" t="s">
        <v>1742</v>
      </c>
    </row>
    <row r="1944" spans="2:47" s="353" customFormat="1" ht="16.5" customHeight="1">
      <c r="B1944" s="354"/>
      <c r="F1944" s="912" t="s">
        <v>1379</v>
      </c>
      <c r="G1944" s="873"/>
      <c r="H1944" s="873"/>
      <c r="I1944" s="873"/>
      <c r="J1944" s="873"/>
      <c r="K1944" s="873"/>
      <c r="L1944" s="873"/>
      <c r="M1944" s="873"/>
      <c r="N1944" s="873"/>
      <c r="O1944" s="873"/>
      <c r="P1944" s="873"/>
      <c r="Q1944" s="873"/>
      <c r="R1944" s="873"/>
      <c r="S1944" s="354"/>
      <c r="T1944" s="419"/>
      <c r="AA1944" s="420"/>
      <c r="AT1944" s="353" t="s">
        <v>2437</v>
      </c>
      <c r="AU1944" s="353" t="s">
        <v>2336</v>
      </c>
    </row>
    <row r="1945" spans="2:51" s="353" customFormat="1" ht="15.75" customHeight="1">
      <c r="B1945" s="421"/>
      <c r="E1945" s="422"/>
      <c r="F1945" s="899" t="s">
        <v>1743</v>
      </c>
      <c r="G1945" s="900"/>
      <c r="H1945" s="900"/>
      <c r="I1945" s="900"/>
      <c r="K1945" s="424">
        <v>31.22</v>
      </c>
      <c r="S1945" s="421"/>
      <c r="T1945" s="425"/>
      <c r="AA1945" s="426"/>
      <c r="AT1945" s="422" t="s">
        <v>2439</v>
      </c>
      <c r="AU1945" s="422" t="s">
        <v>2336</v>
      </c>
      <c r="AV1945" s="422" t="s">
        <v>2336</v>
      </c>
      <c r="AW1945" s="422" t="s">
        <v>2371</v>
      </c>
      <c r="AX1945" s="422" t="s">
        <v>2427</v>
      </c>
      <c r="AY1945" s="422" t="s">
        <v>2428</v>
      </c>
    </row>
    <row r="1946" spans="2:51" s="353" customFormat="1" ht="15.75" customHeight="1">
      <c r="B1946" s="421"/>
      <c r="E1946" s="422"/>
      <c r="F1946" s="899" t="s">
        <v>1744</v>
      </c>
      <c r="G1946" s="900"/>
      <c r="H1946" s="900"/>
      <c r="I1946" s="900"/>
      <c r="K1946" s="424">
        <v>56.285</v>
      </c>
      <c r="S1946" s="421"/>
      <c r="T1946" s="425"/>
      <c r="AA1946" s="426"/>
      <c r="AT1946" s="422" t="s">
        <v>2439</v>
      </c>
      <c r="AU1946" s="422" t="s">
        <v>2336</v>
      </c>
      <c r="AV1946" s="422" t="s">
        <v>2336</v>
      </c>
      <c r="AW1946" s="422" t="s">
        <v>2371</v>
      </c>
      <c r="AX1946" s="422" t="s">
        <v>2427</v>
      </c>
      <c r="AY1946" s="422" t="s">
        <v>2428</v>
      </c>
    </row>
    <row r="1947" spans="2:51" s="353" customFormat="1" ht="27" customHeight="1">
      <c r="B1947" s="421"/>
      <c r="E1947" s="422"/>
      <c r="F1947" s="899" t="s">
        <v>1745</v>
      </c>
      <c r="G1947" s="900"/>
      <c r="H1947" s="900"/>
      <c r="I1947" s="900"/>
      <c r="K1947" s="424">
        <v>-14.96</v>
      </c>
      <c r="S1947" s="421"/>
      <c r="T1947" s="425"/>
      <c r="AA1947" s="426"/>
      <c r="AT1947" s="422" t="s">
        <v>2439</v>
      </c>
      <c r="AU1947" s="422" t="s">
        <v>2336</v>
      </c>
      <c r="AV1947" s="422" t="s">
        <v>2336</v>
      </c>
      <c r="AW1947" s="422" t="s">
        <v>2371</v>
      </c>
      <c r="AX1947" s="422" t="s">
        <v>2427</v>
      </c>
      <c r="AY1947" s="422" t="s">
        <v>2428</v>
      </c>
    </row>
    <row r="1948" spans="2:51" s="353" customFormat="1" ht="15.75" customHeight="1">
      <c r="B1948" s="421"/>
      <c r="E1948" s="422"/>
      <c r="F1948" s="899" t="s">
        <v>1746</v>
      </c>
      <c r="G1948" s="900"/>
      <c r="H1948" s="900"/>
      <c r="I1948" s="900"/>
      <c r="K1948" s="424">
        <v>-18.304</v>
      </c>
      <c r="S1948" s="421"/>
      <c r="T1948" s="425"/>
      <c r="AA1948" s="426"/>
      <c r="AT1948" s="422" t="s">
        <v>2439</v>
      </c>
      <c r="AU1948" s="422" t="s">
        <v>2336</v>
      </c>
      <c r="AV1948" s="422" t="s">
        <v>2336</v>
      </c>
      <c r="AW1948" s="422" t="s">
        <v>2371</v>
      </c>
      <c r="AX1948" s="422" t="s">
        <v>2427</v>
      </c>
      <c r="AY1948" s="422" t="s">
        <v>2428</v>
      </c>
    </row>
    <row r="1949" spans="2:51" s="353" customFormat="1" ht="15.75" customHeight="1">
      <c r="B1949" s="421"/>
      <c r="E1949" s="422"/>
      <c r="F1949" s="899" t="s">
        <v>1747</v>
      </c>
      <c r="G1949" s="900"/>
      <c r="H1949" s="900"/>
      <c r="I1949" s="900"/>
      <c r="K1949" s="424">
        <v>133.05</v>
      </c>
      <c r="S1949" s="421"/>
      <c r="T1949" s="425"/>
      <c r="AA1949" s="426"/>
      <c r="AT1949" s="422" t="s">
        <v>2439</v>
      </c>
      <c r="AU1949" s="422" t="s">
        <v>2336</v>
      </c>
      <c r="AV1949" s="422" t="s">
        <v>2336</v>
      </c>
      <c r="AW1949" s="422" t="s">
        <v>2371</v>
      </c>
      <c r="AX1949" s="422" t="s">
        <v>2427</v>
      </c>
      <c r="AY1949" s="422" t="s">
        <v>2428</v>
      </c>
    </row>
    <row r="1950" spans="2:51" s="353" customFormat="1" ht="39" customHeight="1">
      <c r="B1950" s="421"/>
      <c r="E1950" s="422"/>
      <c r="F1950" s="899" t="s">
        <v>1748</v>
      </c>
      <c r="G1950" s="900"/>
      <c r="H1950" s="900"/>
      <c r="I1950" s="900"/>
      <c r="K1950" s="424">
        <v>166.39</v>
      </c>
      <c r="S1950" s="421"/>
      <c r="T1950" s="425"/>
      <c r="AA1950" s="426"/>
      <c r="AT1950" s="422" t="s">
        <v>2439</v>
      </c>
      <c r="AU1950" s="422" t="s">
        <v>2336</v>
      </c>
      <c r="AV1950" s="422" t="s">
        <v>2336</v>
      </c>
      <c r="AW1950" s="422" t="s">
        <v>2371</v>
      </c>
      <c r="AX1950" s="422" t="s">
        <v>2427</v>
      </c>
      <c r="AY1950" s="422" t="s">
        <v>2428</v>
      </c>
    </row>
    <row r="1951" spans="2:51" s="353" customFormat="1" ht="15.75" customHeight="1">
      <c r="B1951" s="421"/>
      <c r="E1951" s="422"/>
      <c r="F1951" s="899" t="s">
        <v>1749</v>
      </c>
      <c r="G1951" s="900"/>
      <c r="H1951" s="900"/>
      <c r="I1951" s="900"/>
      <c r="K1951" s="424">
        <v>-14.678</v>
      </c>
      <c r="S1951" s="421"/>
      <c r="T1951" s="425"/>
      <c r="AA1951" s="426"/>
      <c r="AT1951" s="422" t="s">
        <v>2439</v>
      </c>
      <c r="AU1951" s="422" t="s">
        <v>2336</v>
      </c>
      <c r="AV1951" s="422" t="s">
        <v>2336</v>
      </c>
      <c r="AW1951" s="422" t="s">
        <v>2371</v>
      </c>
      <c r="AX1951" s="422" t="s">
        <v>2427</v>
      </c>
      <c r="AY1951" s="422" t="s">
        <v>2428</v>
      </c>
    </row>
    <row r="1952" spans="2:51" s="353" customFormat="1" ht="15.75" customHeight="1">
      <c r="B1952" s="421"/>
      <c r="E1952" s="422"/>
      <c r="F1952" s="899" t="s">
        <v>1746</v>
      </c>
      <c r="G1952" s="900"/>
      <c r="H1952" s="900"/>
      <c r="I1952" s="900"/>
      <c r="K1952" s="424">
        <v>-18.304</v>
      </c>
      <c r="S1952" s="421"/>
      <c r="T1952" s="425"/>
      <c r="AA1952" s="426"/>
      <c r="AT1952" s="422" t="s">
        <v>2439</v>
      </c>
      <c r="AU1952" s="422" t="s">
        <v>2336</v>
      </c>
      <c r="AV1952" s="422" t="s">
        <v>2336</v>
      </c>
      <c r="AW1952" s="422" t="s">
        <v>2371</v>
      </c>
      <c r="AX1952" s="422" t="s">
        <v>2427</v>
      </c>
      <c r="AY1952" s="422" t="s">
        <v>2428</v>
      </c>
    </row>
    <row r="1953" spans="2:51" s="353" customFormat="1" ht="39" customHeight="1">
      <c r="B1953" s="421"/>
      <c r="E1953" s="422"/>
      <c r="F1953" s="899" t="s">
        <v>1750</v>
      </c>
      <c r="G1953" s="900"/>
      <c r="H1953" s="900"/>
      <c r="I1953" s="900"/>
      <c r="K1953" s="424">
        <v>-23.605</v>
      </c>
      <c r="S1953" s="421"/>
      <c r="T1953" s="425"/>
      <c r="AA1953" s="426"/>
      <c r="AT1953" s="422" t="s">
        <v>2439</v>
      </c>
      <c r="AU1953" s="422" t="s">
        <v>2336</v>
      </c>
      <c r="AV1953" s="422" t="s">
        <v>2336</v>
      </c>
      <c r="AW1953" s="422" t="s">
        <v>2371</v>
      </c>
      <c r="AX1953" s="422" t="s">
        <v>2427</v>
      </c>
      <c r="AY1953" s="422" t="s">
        <v>2428</v>
      </c>
    </row>
    <row r="1954" spans="2:51" s="353" customFormat="1" ht="15.75" customHeight="1">
      <c r="B1954" s="421"/>
      <c r="E1954" s="422"/>
      <c r="F1954" s="899" t="s">
        <v>1751</v>
      </c>
      <c r="G1954" s="900"/>
      <c r="H1954" s="900"/>
      <c r="I1954" s="900"/>
      <c r="K1954" s="424">
        <v>45.18</v>
      </c>
      <c r="S1954" s="421"/>
      <c r="T1954" s="425"/>
      <c r="AA1954" s="426"/>
      <c r="AT1954" s="422" t="s">
        <v>2439</v>
      </c>
      <c r="AU1954" s="422" t="s">
        <v>2336</v>
      </c>
      <c r="AV1954" s="422" t="s">
        <v>2336</v>
      </c>
      <c r="AW1954" s="422" t="s">
        <v>2371</v>
      </c>
      <c r="AX1954" s="422" t="s">
        <v>2427</v>
      </c>
      <c r="AY1954" s="422" t="s">
        <v>2428</v>
      </c>
    </row>
    <row r="1955" spans="2:51" s="353" customFormat="1" ht="39" customHeight="1">
      <c r="B1955" s="421"/>
      <c r="E1955" s="422"/>
      <c r="F1955" s="899" t="s">
        <v>1752</v>
      </c>
      <c r="G1955" s="900"/>
      <c r="H1955" s="900"/>
      <c r="I1955" s="900"/>
      <c r="K1955" s="424">
        <v>77.968</v>
      </c>
      <c r="S1955" s="421"/>
      <c r="T1955" s="425"/>
      <c r="AA1955" s="426"/>
      <c r="AT1955" s="422" t="s">
        <v>2439</v>
      </c>
      <c r="AU1955" s="422" t="s">
        <v>2336</v>
      </c>
      <c r="AV1955" s="422" t="s">
        <v>2336</v>
      </c>
      <c r="AW1955" s="422" t="s">
        <v>2371</v>
      </c>
      <c r="AX1955" s="422" t="s">
        <v>2427</v>
      </c>
      <c r="AY1955" s="422" t="s">
        <v>2428</v>
      </c>
    </row>
    <row r="1956" spans="2:51" s="353" customFormat="1" ht="39" customHeight="1">
      <c r="B1956" s="421"/>
      <c r="E1956" s="422"/>
      <c r="F1956" s="899" t="s">
        <v>1753</v>
      </c>
      <c r="G1956" s="900"/>
      <c r="H1956" s="900"/>
      <c r="I1956" s="900"/>
      <c r="K1956" s="424">
        <v>-16.291</v>
      </c>
      <c r="S1956" s="421"/>
      <c r="T1956" s="425"/>
      <c r="AA1956" s="426"/>
      <c r="AT1956" s="422" t="s">
        <v>2439</v>
      </c>
      <c r="AU1956" s="422" t="s">
        <v>2336</v>
      </c>
      <c r="AV1956" s="422" t="s">
        <v>2336</v>
      </c>
      <c r="AW1956" s="422" t="s">
        <v>2371</v>
      </c>
      <c r="AX1956" s="422" t="s">
        <v>2427</v>
      </c>
      <c r="AY1956" s="422" t="s">
        <v>2428</v>
      </c>
    </row>
    <row r="1957" spans="2:51" s="353" customFormat="1" ht="15.75" customHeight="1">
      <c r="B1957" s="421"/>
      <c r="E1957" s="422"/>
      <c r="F1957" s="899" t="s">
        <v>1754</v>
      </c>
      <c r="G1957" s="900"/>
      <c r="H1957" s="900"/>
      <c r="I1957" s="900"/>
      <c r="K1957" s="424">
        <v>21.68</v>
      </c>
      <c r="S1957" s="421"/>
      <c r="T1957" s="425"/>
      <c r="AA1957" s="426"/>
      <c r="AT1957" s="422" t="s">
        <v>2439</v>
      </c>
      <c r="AU1957" s="422" t="s">
        <v>2336</v>
      </c>
      <c r="AV1957" s="422" t="s">
        <v>2336</v>
      </c>
      <c r="AW1957" s="422" t="s">
        <v>2371</v>
      </c>
      <c r="AX1957" s="422" t="s">
        <v>2427</v>
      </c>
      <c r="AY1957" s="422" t="s">
        <v>2428</v>
      </c>
    </row>
    <row r="1958" spans="2:51" s="353" customFormat="1" ht="15.75" customHeight="1">
      <c r="B1958" s="421"/>
      <c r="E1958" s="422"/>
      <c r="F1958" s="899" t="s">
        <v>2003</v>
      </c>
      <c r="G1958" s="900"/>
      <c r="H1958" s="900"/>
      <c r="I1958" s="900"/>
      <c r="K1958" s="424">
        <v>27.72</v>
      </c>
      <c r="S1958" s="421"/>
      <c r="T1958" s="425"/>
      <c r="AA1958" s="426"/>
      <c r="AT1958" s="422" t="s">
        <v>2439</v>
      </c>
      <c r="AU1958" s="422" t="s">
        <v>2336</v>
      </c>
      <c r="AV1958" s="422" t="s">
        <v>2336</v>
      </c>
      <c r="AW1958" s="422" t="s">
        <v>2371</v>
      </c>
      <c r="AX1958" s="422" t="s">
        <v>2427</v>
      </c>
      <c r="AY1958" s="422" t="s">
        <v>2428</v>
      </c>
    </row>
    <row r="1959" spans="2:51" s="353" customFormat="1" ht="15.75" customHeight="1">
      <c r="B1959" s="421"/>
      <c r="E1959" s="422"/>
      <c r="F1959" s="899" t="s">
        <v>1755</v>
      </c>
      <c r="G1959" s="900"/>
      <c r="H1959" s="900"/>
      <c r="I1959" s="900"/>
      <c r="K1959" s="424">
        <v>71.456</v>
      </c>
      <c r="S1959" s="421"/>
      <c r="T1959" s="425"/>
      <c r="AA1959" s="426"/>
      <c r="AT1959" s="422" t="s">
        <v>2439</v>
      </c>
      <c r="AU1959" s="422" t="s">
        <v>2336</v>
      </c>
      <c r="AV1959" s="422" t="s">
        <v>2336</v>
      </c>
      <c r="AW1959" s="422" t="s">
        <v>2371</v>
      </c>
      <c r="AX1959" s="422" t="s">
        <v>2427</v>
      </c>
      <c r="AY1959" s="422" t="s">
        <v>2428</v>
      </c>
    </row>
    <row r="1960" spans="2:51" s="353" customFormat="1" ht="15.75" customHeight="1">
      <c r="B1960" s="421"/>
      <c r="E1960" s="422"/>
      <c r="F1960" s="899" t="s">
        <v>1756</v>
      </c>
      <c r="G1960" s="900"/>
      <c r="H1960" s="900"/>
      <c r="I1960" s="900"/>
      <c r="K1960" s="424">
        <v>-11.432</v>
      </c>
      <c r="S1960" s="421"/>
      <c r="T1960" s="425"/>
      <c r="AA1960" s="426"/>
      <c r="AT1960" s="422" t="s">
        <v>2439</v>
      </c>
      <c r="AU1960" s="422" t="s">
        <v>2336</v>
      </c>
      <c r="AV1960" s="422" t="s">
        <v>2336</v>
      </c>
      <c r="AW1960" s="422" t="s">
        <v>2371</v>
      </c>
      <c r="AX1960" s="422" t="s">
        <v>2427</v>
      </c>
      <c r="AY1960" s="422" t="s">
        <v>2428</v>
      </c>
    </row>
    <row r="1961" spans="2:51" s="353" customFormat="1" ht="15.75" customHeight="1">
      <c r="B1961" s="421"/>
      <c r="E1961" s="422"/>
      <c r="F1961" s="899" t="s">
        <v>1757</v>
      </c>
      <c r="G1961" s="900"/>
      <c r="H1961" s="900"/>
      <c r="I1961" s="900"/>
      <c r="K1961" s="424">
        <v>78.83</v>
      </c>
      <c r="S1961" s="421"/>
      <c r="T1961" s="425"/>
      <c r="AA1961" s="426"/>
      <c r="AT1961" s="422" t="s">
        <v>2439</v>
      </c>
      <c r="AU1961" s="422" t="s">
        <v>2336</v>
      </c>
      <c r="AV1961" s="422" t="s">
        <v>2336</v>
      </c>
      <c r="AW1961" s="422" t="s">
        <v>2371</v>
      </c>
      <c r="AX1961" s="422" t="s">
        <v>2427</v>
      </c>
      <c r="AY1961" s="422" t="s">
        <v>2428</v>
      </c>
    </row>
    <row r="1962" spans="2:51" s="353" customFormat="1" ht="27" customHeight="1">
      <c r="B1962" s="421"/>
      <c r="E1962" s="422"/>
      <c r="F1962" s="899" t="s">
        <v>1758</v>
      </c>
      <c r="G1962" s="900"/>
      <c r="H1962" s="900"/>
      <c r="I1962" s="900"/>
      <c r="K1962" s="424">
        <v>193.565</v>
      </c>
      <c r="S1962" s="421"/>
      <c r="T1962" s="425"/>
      <c r="AA1962" s="426"/>
      <c r="AT1962" s="422" t="s">
        <v>2439</v>
      </c>
      <c r="AU1962" s="422" t="s">
        <v>2336</v>
      </c>
      <c r="AV1962" s="422" t="s">
        <v>2336</v>
      </c>
      <c r="AW1962" s="422" t="s">
        <v>2371</v>
      </c>
      <c r="AX1962" s="422" t="s">
        <v>2427</v>
      </c>
      <c r="AY1962" s="422" t="s">
        <v>2428</v>
      </c>
    </row>
    <row r="1963" spans="2:51" s="353" customFormat="1" ht="39" customHeight="1">
      <c r="B1963" s="421"/>
      <c r="E1963" s="422"/>
      <c r="F1963" s="899" t="s">
        <v>1759</v>
      </c>
      <c r="G1963" s="900"/>
      <c r="H1963" s="900"/>
      <c r="I1963" s="900"/>
      <c r="K1963" s="424">
        <v>-22.324</v>
      </c>
      <c r="S1963" s="421"/>
      <c r="T1963" s="425"/>
      <c r="AA1963" s="426"/>
      <c r="AT1963" s="422" t="s">
        <v>2439</v>
      </c>
      <c r="AU1963" s="422" t="s">
        <v>2336</v>
      </c>
      <c r="AV1963" s="422" t="s">
        <v>2336</v>
      </c>
      <c r="AW1963" s="422" t="s">
        <v>2371</v>
      </c>
      <c r="AX1963" s="422" t="s">
        <v>2427</v>
      </c>
      <c r="AY1963" s="422" t="s">
        <v>2428</v>
      </c>
    </row>
    <row r="1964" spans="2:51" s="353" customFormat="1" ht="15.75" customHeight="1">
      <c r="B1964" s="421"/>
      <c r="E1964" s="422"/>
      <c r="F1964" s="899" t="s">
        <v>1760</v>
      </c>
      <c r="G1964" s="900"/>
      <c r="H1964" s="900"/>
      <c r="I1964" s="900"/>
      <c r="K1964" s="424">
        <v>10.36</v>
      </c>
      <c r="S1964" s="421"/>
      <c r="T1964" s="425"/>
      <c r="AA1964" s="426"/>
      <c r="AT1964" s="422" t="s">
        <v>2439</v>
      </c>
      <c r="AU1964" s="422" t="s">
        <v>2336</v>
      </c>
      <c r="AV1964" s="422" t="s">
        <v>2336</v>
      </c>
      <c r="AW1964" s="422" t="s">
        <v>2371</v>
      </c>
      <c r="AX1964" s="422" t="s">
        <v>2427</v>
      </c>
      <c r="AY1964" s="422" t="s">
        <v>2428</v>
      </c>
    </row>
    <row r="1965" spans="2:51" s="353" customFormat="1" ht="39" customHeight="1">
      <c r="B1965" s="421"/>
      <c r="E1965" s="422"/>
      <c r="F1965" s="899" t="s">
        <v>1761</v>
      </c>
      <c r="G1965" s="900"/>
      <c r="H1965" s="900"/>
      <c r="I1965" s="900"/>
      <c r="K1965" s="424">
        <v>47.12</v>
      </c>
      <c r="S1965" s="421"/>
      <c r="T1965" s="425"/>
      <c r="AA1965" s="426"/>
      <c r="AT1965" s="422" t="s">
        <v>2439</v>
      </c>
      <c r="AU1965" s="422" t="s">
        <v>2336</v>
      </c>
      <c r="AV1965" s="422" t="s">
        <v>2336</v>
      </c>
      <c r="AW1965" s="422" t="s">
        <v>2371</v>
      </c>
      <c r="AX1965" s="422" t="s">
        <v>2427</v>
      </c>
      <c r="AY1965" s="422" t="s">
        <v>2428</v>
      </c>
    </row>
    <row r="1966" spans="2:51" s="353" customFormat="1" ht="15.75" customHeight="1">
      <c r="B1966" s="421"/>
      <c r="E1966" s="422"/>
      <c r="F1966" s="899" t="s">
        <v>1762</v>
      </c>
      <c r="G1966" s="900"/>
      <c r="H1966" s="900"/>
      <c r="I1966" s="900"/>
      <c r="K1966" s="424">
        <v>5.62</v>
      </c>
      <c r="S1966" s="421"/>
      <c r="T1966" s="425"/>
      <c r="AA1966" s="426"/>
      <c r="AT1966" s="422" t="s">
        <v>2439</v>
      </c>
      <c r="AU1966" s="422" t="s">
        <v>2336</v>
      </c>
      <c r="AV1966" s="422" t="s">
        <v>2336</v>
      </c>
      <c r="AW1966" s="422" t="s">
        <v>2371</v>
      </c>
      <c r="AX1966" s="422" t="s">
        <v>2427</v>
      </c>
      <c r="AY1966" s="422" t="s">
        <v>2428</v>
      </c>
    </row>
    <row r="1967" spans="2:51" s="353" customFormat="1" ht="39" customHeight="1">
      <c r="B1967" s="421"/>
      <c r="E1967" s="422"/>
      <c r="F1967" s="899" t="s">
        <v>1763</v>
      </c>
      <c r="G1967" s="900"/>
      <c r="H1967" s="900"/>
      <c r="I1967" s="900"/>
      <c r="K1967" s="424">
        <v>29.348</v>
      </c>
      <c r="S1967" s="421"/>
      <c r="T1967" s="425"/>
      <c r="AA1967" s="426"/>
      <c r="AT1967" s="422" t="s">
        <v>2439</v>
      </c>
      <c r="AU1967" s="422" t="s">
        <v>2336</v>
      </c>
      <c r="AV1967" s="422" t="s">
        <v>2336</v>
      </c>
      <c r="AW1967" s="422" t="s">
        <v>2371</v>
      </c>
      <c r="AX1967" s="422" t="s">
        <v>2427</v>
      </c>
      <c r="AY1967" s="422" t="s">
        <v>2428</v>
      </c>
    </row>
    <row r="1968" spans="2:51" s="353" customFormat="1" ht="15.75" customHeight="1">
      <c r="B1968" s="421"/>
      <c r="E1968" s="422"/>
      <c r="F1968" s="899" t="s">
        <v>2004</v>
      </c>
      <c r="G1968" s="900"/>
      <c r="H1968" s="900"/>
      <c r="I1968" s="900"/>
      <c r="K1968" s="424">
        <v>21.98</v>
      </c>
      <c r="S1968" s="421"/>
      <c r="T1968" s="425"/>
      <c r="AA1968" s="426"/>
      <c r="AT1968" s="422" t="s">
        <v>2439</v>
      </c>
      <c r="AU1968" s="422" t="s">
        <v>2336</v>
      </c>
      <c r="AV1968" s="422" t="s">
        <v>2336</v>
      </c>
      <c r="AW1968" s="422" t="s">
        <v>2371</v>
      </c>
      <c r="AX1968" s="422" t="s">
        <v>2427</v>
      </c>
      <c r="AY1968" s="422" t="s">
        <v>2428</v>
      </c>
    </row>
    <row r="1969" spans="2:51" s="353" customFormat="1" ht="15.75" customHeight="1">
      <c r="B1969" s="421"/>
      <c r="E1969" s="422"/>
      <c r="F1969" s="899" t="s">
        <v>1764</v>
      </c>
      <c r="G1969" s="900"/>
      <c r="H1969" s="900"/>
      <c r="I1969" s="900"/>
      <c r="K1969" s="424">
        <v>61.944</v>
      </c>
      <c r="S1969" s="421"/>
      <c r="T1969" s="425"/>
      <c r="AA1969" s="426"/>
      <c r="AT1969" s="422" t="s">
        <v>2439</v>
      </c>
      <c r="AU1969" s="422" t="s">
        <v>2336</v>
      </c>
      <c r="AV1969" s="422" t="s">
        <v>2336</v>
      </c>
      <c r="AW1969" s="422" t="s">
        <v>2371</v>
      </c>
      <c r="AX1969" s="422" t="s">
        <v>2427</v>
      </c>
      <c r="AY1969" s="422" t="s">
        <v>2428</v>
      </c>
    </row>
    <row r="1970" spans="2:51" s="353" customFormat="1" ht="15.75" customHeight="1">
      <c r="B1970" s="421"/>
      <c r="E1970" s="422"/>
      <c r="F1970" s="899" t="s">
        <v>1765</v>
      </c>
      <c r="G1970" s="900"/>
      <c r="H1970" s="900"/>
      <c r="I1970" s="900"/>
      <c r="K1970" s="424">
        <v>-4.936</v>
      </c>
      <c r="S1970" s="421"/>
      <c r="T1970" s="425"/>
      <c r="AA1970" s="426"/>
      <c r="AT1970" s="422" t="s">
        <v>2439</v>
      </c>
      <c r="AU1970" s="422" t="s">
        <v>2336</v>
      </c>
      <c r="AV1970" s="422" t="s">
        <v>2336</v>
      </c>
      <c r="AW1970" s="422" t="s">
        <v>2371</v>
      </c>
      <c r="AX1970" s="422" t="s">
        <v>2427</v>
      </c>
      <c r="AY1970" s="422" t="s">
        <v>2428</v>
      </c>
    </row>
    <row r="1971" spans="2:51" s="353" customFormat="1" ht="15.75" customHeight="1">
      <c r="B1971" s="421"/>
      <c r="E1971" s="422"/>
      <c r="F1971" s="899" t="s">
        <v>2005</v>
      </c>
      <c r="G1971" s="900"/>
      <c r="H1971" s="900"/>
      <c r="I1971" s="900"/>
      <c r="K1971" s="424">
        <v>13.92</v>
      </c>
      <c r="S1971" s="421"/>
      <c r="T1971" s="425"/>
      <c r="AA1971" s="426"/>
      <c r="AT1971" s="422" t="s">
        <v>2439</v>
      </c>
      <c r="AU1971" s="422" t="s">
        <v>2336</v>
      </c>
      <c r="AV1971" s="422" t="s">
        <v>2336</v>
      </c>
      <c r="AW1971" s="422" t="s">
        <v>2371</v>
      </c>
      <c r="AX1971" s="422" t="s">
        <v>2427</v>
      </c>
      <c r="AY1971" s="422" t="s">
        <v>2428</v>
      </c>
    </row>
    <row r="1972" spans="2:51" s="353" customFormat="1" ht="15.75" customHeight="1">
      <c r="B1972" s="421"/>
      <c r="E1972" s="422"/>
      <c r="F1972" s="899" t="s">
        <v>1766</v>
      </c>
      <c r="G1972" s="900"/>
      <c r="H1972" s="900"/>
      <c r="I1972" s="900"/>
      <c r="K1972" s="424">
        <v>50.406</v>
      </c>
      <c r="S1972" s="421"/>
      <c r="T1972" s="425"/>
      <c r="AA1972" s="426"/>
      <c r="AT1972" s="422" t="s">
        <v>2439</v>
      </c>
      <c r="AU1972" s="422" t="s">
        <v>2336</v>
      </c>
      <c r="AV1972" s="422" t="s">
        <v>2336</v>
      </c>
      <c r="AW1972" s="422" t="s">
        <v>2371</v>
      </c>
      <c r="AX1972" s="422" t="s">
        <v>2427</v>
      </c>
      <c r="AY1972" s="422" t="s">
        <v>2428</v>
      </c>
    </row>
    <row r="1973" spans="2:51" s="353" customFormat="1" ht="15.75" customHeight="1">
      <c r="B1973" s="421"/>
      <c r="E1973" s="422"/>
      <c r="F1973" s="899" t="s">
        <v>1767</v>
      </c>
      <c r="G1973" s="900"/>
      <c r="H1973" s="900"/>
      <c r="I1973" s="900"/>
      <c r="K1973" s="424">
        <v>-4.276</v>
      </c>
      <c r="S1973" s="421"/>
      <c r="T1973" s="425"/>
      <c r="AA1973" s="426"/>
      <c r="AT1973" s="422" t="s">
        <v>2439</v>
      </c>
      <c r="AU1973" s="422" t="s">
        <v>2336</v>
      </c>
      <c r="AV1973" s="422" t="s">
        <v>2336</v>
      </c>
      <c r="AW1973" s="422" t="s">
        <v>2371</v>
      </c>
      <c r="AX1973" s="422" t="s">
        <v>2427</v>
      </c>
      <c r="AY1973" s="422" t="s">
        <v>2428</v>
      </c>
    </row>
    <row r="1974" spans="2:51" s="353" customFormat="1" ht="15.75" customHeight="1">
      <c r="B1974" s="421"/>
      <c r="E1974" s="422"/>
      <c r="F1974" s="899" t="s">
        <v>1768</v>
      </c>
      <c r="G1974" s="900"/>
      <c r="H1974" s="900"/>
      <c r="I1974" s="900"/>
      <c r="K1974" s="424">
        <v>5.8</v>
      </c>
      <c r="S1974" s="421"/>
      <c r="T1974" s="425"/>
      <c r="AA1974" s="426"/>
      <c r="AT1974" s="422" t="s">
        <v>2439</v>
      </c>
      <c r="AU1974" s="422" t="s">
        <v>2336</v>
      </c>
      <c r="AV1974" s="422" t="s">
        <v>2336</v>
      </c>
      <c r="AW1974" s="422" t="s">
        <v>2371</v>
      </c>
      <c r="AX1974" s="422" t="s">
        <v>2427</v>
      </c>
      <c r="AY1974" s="422" t="s">
        <v>2428</v>
      </c>
    </row>
    <row r="1975" spans="2:51" s="353" customFormat="1" ht="39" customHeight="1">
      <c r="B1975" s="421"/>
      <c r="E1975" s="422"/>
      <c r="F1975" s="899" t="s">
        <v>1769</v>
      </c>
      <c r="G1975" s="900"/>
      <c r="H1975" s="900"/>
      <c r="I1975" s="900"/>
      <c r="K1975" s="424">
        <v>35.024</v>
      </c>
      <c r="S1975" s="421"/>
      <c r="T1975" s="425"/>
      <c r="AA1975" s="426"/>
      <c r="AT1975" s="422" t="s">
        <v>2439</v>
      </c>
      <c r="AU1975" s="422" t="s">
        <v>2336</v>
      </c>
      <c r="AV1975" s="422" t="s">
        <v>2336</v>
      </c>
      <c r="AW1975" s="422" t="s">
        <v>2371</v>
      </c>
      <c r="AX1975" s="422" t="s">
        <v>2427</v>
      </c>
      <c r="AY1975" s="422" t="s">
        <v>2428</v>
      </c>
    </row>
    <row r="1976" spans="2:51" s="353" customFormat="1" ht="27" customHeight="1">
      <c r="B1976" s="421"/>
      <c r="E1976" s="422"/>
      <c r="F1976" s="899" t="s">
        <v>1770</v>
      </c>
      <c r="G1976" s="900"/>
      <c r="H1976" s="900"/>
      <c r="I1976" s="900"/>
      <c r="K1976" s="424">
        <v>-4.906</v>
      </c>
      <c r="S1976" s="421"/>
      <c r="T1976" s="425"/>
      <c r="AA1976" s="426"/>
      <c r="AT1976" s="422" t="s">
        <v>2439</v>
      </c>
      <c r="AU1976" s="422" t="s">
        <v>2336</v>
      </c>
      <c r="AV1976" s="422" t="s">
        <v>2336</v>
      </c>
      <c r="AW1976" s="422" t="s">
        <v>2371</v>
      </c>
      <c r="AX1976" s="422" t="s">
        <v>2427</v>
      </c>
      <c r="AY1976" s="422" t="s">
        <v>2428</v>
      </c>
    </row>
    <row r="1977" spans="2:51" s="353" customFormat="1" ht="15.75" customHeight="1">
      <c r="B1977" s="421"/>
      <c r="E1977" s="422"/>
      <c r="F1977" s="899" t="s">
        <v>1771</v>
      </c>
      <c r="G1977" s="900"/>
      <c r="H1977" s="900"/>
      <c r="I1977" s="900"/>
      <c r="K1977" s="424">
        <v>23.9</v>
      </c>
      <c r="S1977" s="421"/>
      <c r="T1977" s="425"/>
      <c r="AA1977" s="426"/>
      <c r="AT1977" s="422" t="s">
        <v>2439</v>
      </c>
      <c r="AU1977" s="422" t="s">
        <v>2336</v>
      </c>
      <c r="AV1977" s="422" t="s">
        <v>2336</v>
      </c>
      <c r="AW1977" s="422" t="s">
        <v>2371</v>
      </c>
      <c r="AX1977" s="422" t="s">
        <v>2427</v>
      </c>
      <c r="AY1977" s="422" t="s">
        <v>2428</v>
      </c>
    </row>
    <row r="1978" spans="2:51" s="353" customFormat="1" ht="15.75" customHeight="1">
      <c r="B1978" s="421"/>
      <c r="E1978" s="422"/>
      <c r="F1978" s="899" t="s">
        <v>1772</v>
      </c>
      <c r="G1978" s="900"/>
      <c r="H1978" s="900"/>
      <c r="I1978" s="900"/>
      <c r="K1978" s="424">
        <v>103.523</v>
      </c>
      <c r="S1978" s="421"/>
      <c r="T1978" s="425"/>
      <c r="AA1978" s="426"/>
      <c r="AT1978" s="422" t="s">
        <v>2439</v>
      </c>
      <c r="AU1978" s="422" t="s">
        <v>2336</v>
      </c>
      <c r="AV1978" s="422" t="s">
        <v>2336</v>
      </c>
      <c r="AW1978" s="422" t="s">
        <v>2371</v>
      </c>
      <c r="AX1978" s="422" t="s">
        <v>2427</v>
      </c>
      <c r="AY1978" s="422" t="s">
        <v>2428</v>
      </c>
    </row>
    <row r="1979" spans="2:51" s="353" customFormat="1" ht="27" customHeight="1">
      <c r="B1979" s="421"/>
      <c r="E1979" s="422"/>
      <c r="F1979" s="899" t="s">
        <v>1773</v>
      </c>
      <c r="G1979" s="900"/>
      <c r="H1979" s="900"/>
      <c r="I1979" s="900"/>
      <c r="K1979" s="424">
        <v>-16.069</v>
      </c>
      <c r="S1979" s="421"/>
      <c r="T1979" s="425"/>
      <c r="AA1979" s="426"/>
      <c r="AT1979" s="422" t="s">
        <v>2439</v>
      </c>
      <c r="AU1979" s="422" t="s">
        <v>2336</v>
      </c>
      <c r="AV1979" s="422" t="s">
        <v>2336</v>
      </c>
      <c r="AW1979" s="422" t="s">
        <v>2371</v>
      </c>
      <c r="AX1979" s="422" t="s">
        <v>2427</v>
      </c>
      <c r="AY1979" s="422" t="s">
        <v>2428</v>
      </c>
    </row>
    <row r="1980" spans="2:51" s="353" customFormat="1" ht="15.75" customHeight="1">
      <c r="B1980" s="421"/>
      <c r="E1980" s="422"/>
      <c r="F1980" s="899" t="s">
        <v>1774</v>
      </c>
      <c r="G1980" s="900"/>
      <c r="H1980" s="900"/>
      <c r="I1980" s="900"/>
      <c r="K1980" s="424">
        <v>19.21</v>
      </c>
      <c r="S1980" s="421"/>
      <c r="T1980" s="425"/>
      <c r="AA1980" s="426"/>
      <c r="AT1980" s="422" t="s">
        <v>2439</v>
      </c>
      <c r="AU1980" s="422" t="s">
        <v>2336</v>
      </c>
      <c r="AV1980" s="422" t="s">
        <v>2336</v>
      </c>
      <c r="AW1980" s="422" t="s">
        <v>2371</v>
      </c>
      <c r="AX1980" s="422" t="s">
        <v>2427</v>
      </c>
      <c r="AY1980" s="422" t="s">
        <v>2428</v>
      </c>
    </row>
    <row r="1981" spans="2:51" s="353" customFormat="1" ht="15.75" customHeight="1">
      <c r="B1981" s="421"/>
      <c r="E1981" s="422"/>
      <c r="F1981" s="899" t="s">
        <v>1775</v>
      </c>
      <c r="G1981" s="900"/>
      <c r="H1981" s="900"/>
      <c r="I1981" s="900"/>
      <c r="K1981" s="424">
        <v>69.555</v>
      </c>
      <c r="S1981" s="421"/>
      <c r="T1981" s="425"/>
      <c r="AA1981" s="426"/>
      <c r="AT1981" s="422" t="s">
        <v>2439</v>
      </c>
      <c r="AU1981" s="422" t="s">
        <v>2336</v>
      </c>
      <c r="AV1981" s="422" t="s">
        <v>2336</v>
      </c>
      <c r="AW1981" s="422" t="s">
        <v>2371</v>
      </c>
      <c r="AX1981" s="422" t="s">
        <v>2427</v>
      </c>
      <c r="AY1981" s="422" t="s">
        <v>2428</v>
      </c>
    </row>
    <row r="1982" spans="2:51" s="353" customFormat="1" ht="15.75" customHeight="1">
      <c r="B1982" s="421"/>
      <c r="E1982" s="422"/>
      <c r="F1982" s="899" t="s">
        <v>1776</v>
      </c>
      <c r="G1982" s="900"/>
      <c r="H1982" s="900"/>
      <c r="I1982" s="900"/>
      <c r="K1982" s="424">
        <v>-6.368</v>
      </c>
      <c r="S1982" s="421"/>
      <c r="T1982" s="425"/>
      <c r="AA1982" s="426"/>
      <c r="AT1982" s="422" t="s">
        <v>2439</v>
      </c>
      <c r="AU1982" s="422" t="s">
        <v>2336</v>
      </c>
      <c r="AV1982" s="422" t="s">
        <v>2336</v>
      </c>
      <c r="AW1982" s="422" t="s">
        <v>2371</v>
      </c>
      <c r="AX1982" s="422" t="s">
        <v>2427</v>
      </c>
      <c r="AY1982" s="422" t="s">
        <v>2428</v>
      </c>
    </row>
    <row r="1983" spans="2:51" s="353" customFormat="1" ht="15.75" customHeight="1">
      <c r="B1983" s="421"/>
      <c r="E1983" s="422"/>
      <c r="F1983" s="899" t="s">
        <v>1777</v>
      </c>
      <c r="G1983" s="900"/>
      <c r="H1983" s="900"/>
      <c r="I1983" s="900"/>
      <c r="K1983" s="424">
        <v>133.05</v>
      </c>
      <c r="S1983" s="421"/>
      <c r="T1983" s="425"/>
      <c r="AA1983" s="426"/>
      <c r="AT1983" s="422" t="s">
        <v>2439</v>
      </c>
      <c r="AU1983" s="422" t="s">
        <v>2336</v>
      </c>
      <c r="AV1983" s="422" t="s">
        <v>2336</v>
      </c>
      <c r="AW1983" s="422" t="s">
        <v>2371</v>
      </c>
      <c r="AX1983" s="422" t="s">
        <v>2427</v>
      </c>
      <c r="AY1983" s="422" t="s">
        <v>2428</v>
      </c>
    </row>
    <row r="1984" spans="2:51" s="353" customFormat="1" ht="51" customHeight="1">
      <c r="B1984" s="421"/>
      <c r="E1984" s="422"/>
      <c r="F1984" s="899" t="s">
        <v>1778</v>
      </c>
      <c r="G1984" s="900"/>
      <c r="H1984" s="900"/>
      <c r="I1984" s="900"/>
      <c r="K1984" s="424">
        <v>142.947</v>
      </c>
      <c r="S1984" s="421"/>
      <c r="T1984" s="425"/>
      <c r="AA1984" s="426"/>
      <c r="AT1984" s="422" t="s">
        <v>2439</v>
      </c>
      <c r="AU1984" s="422" t="s">
        <v>2336</v>
      </c>
      <c r="AV1984" s="422" t="s">
        <v>2336</v>
      </c>
      <c r="AW1984" s="422" t="s">
        <v>2371</v>
      </c>
      <c r="AX1984" s="422" t="s">
        <v>2427</v>
      </c>
      <c r="AY1984" s="422" t="s">
        <v>2428</v>
      </c>
    </row>
    <row r="1985" spans="2:51" s="353" customFormat="1" ht="39" customHeight="1">
      <c r="B1985" s="421"/>
      <c r="E1985" s="422"/>
      <c r="F1985" s="899" t="s">
        <v>1779</v>
      </c>
      <c r="G1985" s="900"/>
      <c r="H1985" s="900"/>
      <c r="I1985" s="900"/>
      <c r="K1985" s="424">
        <v>-15.662</v>
      </c>
      <c r="S1985" s="421"/>
      <c r="T1985" s="425"/>
      <c r="AA1985" s="426"/>
      <c r="AT1985" s="422" t="s">
        <v>2439</v>
      </c>
      <c r="AU1985" s="422" t="s">
        <v>2336</v>
      </c>
      <c r="AV1985" s="422" t="s">
        <v>2336</v>
      </c>
      <c r="AW1985" s="422" t="s">
        <v>2371</v>
      </c>
      <c r="AX1985" s="422" t="s">
        <v>2427</v>
      </c>
      <c r="AY1985" s="422" t="s">
        <v>2428</v>
      </c>
    </row>
    <row r="1986" spans="2:51" s="353" customFormat="1" ht="15.75" customHeight="1">
      <c r="B1986" s="421"/>
      <c r="E1986" s="422"/>
      <c r="F1986" s="899" t="s">
        <v>2006</v>
      </c>
      <c r="G1986" s="900"/>
      <c r="H1986" s="900"/>
      <c r="I1986" s="900"/>
      <c r="K1986" s="424">
        <v>60.6</v>
      </c>
      <c r="S1986" s="421"/>
      <c r="T1986" s="425"/>
      <c r="AA1986" s="426"/>
      <c r="AT1986" s="422" t="s">
        <v>2439</v>
      </c>
      <c r="AU1986" s="422" t="s">
        <v>2336</v>
      </c>
      <c r="AV1986" s="422" t="s">
        <v>2336</v>
      </c>
      <c r="AW1986" s="422" t="s">
        <v>2371</v>
      </c>
      <c r="AX1986" s="422" t="s">
        <v>2427</v>
      </c>
      <c r="AY1986" s="422" t="s">
        <v>2428</v>
      </c>
    </row>
    <row r="1987" spans="2:51" s="353" customFormat="1" ht="15.75" customHeight="1">
      <c r="B1987" s="421"/>
      <c r="E1987" s="422"/>
      <c r="F1987" s="899" t="s">
        <v>1780</v>
      </c>
      <c r="G1987" s="900"/>
      <c r="H1987" s="900"/>
      <c r="I1987" s="900"/>
      <c r="K1987" s="424">
        <v>90.992</v>
      </c>
      <c r="S1987" s="421"/>
      <c r="T1987" s="425"/>
      <c r="AA1987" s="426"/>
      <c r="AT1987" s="422" t="s">
        <v>2439</v>
      </c>
      <c r="AU1987" s="422" t="s">
        <v>2336</v>
      </c>
      <c r="AV1987" s="422" t="s">
        <v>2336</v>
      </c>
      <c r="AW1987" s="422" t="s">
        <v>2371</v>
      </c>
      <c r="AX1987" s="422" t="s">
        <v>2427</v>
      </c>
      <c r="AY1987" s="422" t="s">
        <v>2428</v>
      </c>
    </row>
    <row r="1988" spans="2:51" s="353" customFormat="1" ht="15.75" customHeight="1">
      <c r="B1988" s="421"/>
      <c r="E1988" s="422"/>
      <c r="F1988" s="899" t="s">
        <v>1781</v>
      </c>
      <c r="G1988" s="900"/>
      <c r="H1988" s="900"/>
      <c r="I1988" s="900"/>
      <c r="K1988" s="424">
        <v>-9.225</v>
      </c>
      <c r="S1988" s="421"/>
      <c r="T1988" s="425"/>
      <c r="AA1988" s="426"/>
      <c r="AT1988" s="422" t="s">
        <v>2439</v>
      </c>
      <c r="AU1988" s="422" t="s">
        <v>2336</v>
      </c>
      <c r="AV1988" s="422" t="s">
        <v>2336</v>
      </c>
      <c r="AW1988" s="422" t="s">
        <v>2371</v>
      </c>
      <c r="AX1988" s="422" t="s">
        <v>2427</v>
      </c>
      <c r="AY1988" s="422" t="s">
        <v>2428</v>
      </c>
    </row>
    <row r="1989" spans="2:51" s="353" customFormat="1" ht="15.75" customHeight="1">
      <c r="B1989" s="421"/>
      <c r="E1989" s="422"/>
      <c r="F1989" s="899" t="s">
        <v>1782</v>
      </c>
      <c r="G1989" s="900"/>
      <c r="H1989" s="900"/>
      <c r="I1989" s="900"/>
      <c r="K1989" s="424">
        <v>14.02</v>
      </c>
      <c r="S1989" s="421"/>
      <c r="T1989" s="425"/>
      <c r="AA1989" s="426"/>
      <c r="AT1989" s="422" t="s">
        <v>2439</v>
      </c>
      <c r="AU1989" s="422" t="s">
        <v>2336</v>
      </c>
      <c r="AV1989" s="422" t="s">
        <v>2336</v>
      </c>
      <c r="AW1989" s="422" t="s">
        <v>2371</v>
      </c>
      <c r="AX1989" s="422" t="s">
        <v>2427</v>
      </c>
      <c r="AY1989" s="422" t="s">
        <v>2428</v>
      </c>
    </row>
    <row r="1990" spans="2:51" s="353" customFormat="1" ht="39" customHeight="1">
      <c r="B1990" s="421"/>
      <c r="E1990" s="422"/>
      <c r="F1990" s="899" t="s">
        <v>1783</v>
      </c>
      <c r="G1990" s="900"/>
      <c r="H1990" s="900"/>
      <c r="I1990" s="900"/>
      <c r="K1990" s="424">
        <v>55.632</v>
      </c>
      <c r="S1990" s="421"/>
      <c r="T1990" s="425"/>
      <c r="AA1990" s="426"/>
      <c r="AT1990" s="422" t="s">
        <v>2439</v>
      </c>
      <c r="AU1990" s="422" t="s">
        <v>2336</v>
      </c>
      <c r="AV1990" s="422" t="s">
        <v>2336</v>
      </c>
      <c r="AW1990" s="422" t="s">
        <v>2371</v>
      </c>
      <c r="AX1990" s="422" t="s">
        <v>2427</v>
      </c>
      <c r="AY1990" s="422" t="s">
        <v>2428</v>
      </c>
    </row>
    <row r="1991" spans="2:51" s="353" customFormat="1" ht="15.75" customHeight="1">
      <c r="B1991" s="421"/>
      <c r="E1991" s="422"/>
      <c r="F1991" s="899" t="s">
        <v>1784</v>
      </c>
      <c r="G1991" s="900"/>
      <c r="H1991" s="900"/>
      <c r="I1991" s="900"/>
      <c r="K1991" s="424">
        <v>-13.812</v>
      </c>
      <c r="S1991" s="421"/>
      <c r="T1991" s="425"/>
      <c r="AA1991" s="426"/>
      <c r="AT1991" s="422" t="s">
        <v>2439</v>
      </c>
      <c r="AU1991" s="422" t="s">
        <v>2336</v>
      </c>
      <c r="AV1991" s="422" t="s">
        <v>2336</v>
      </c>
      <c r="AW1991" s="422" t="s">
        <v>2371</v>
      </c>
      <c r="AX1991" s="422" t="s">
        <v>2427</v>
      </c>
      <c r="AY1991" s="422" t="s">
        <v>2428</v>
      </c>
    </row>
    <row r="1992" spans="2:51" s="353" customFormat="1" ht="15.75" customHeight="1">
      <c r="B1992" s="421"/>
      <c r="E1992" s="422"/>
      <c r="F1992" s="899" t="s">
        <v>1785</v>
      </c>
      <c r="G1992" s="900"/>
      <c r="H1992" s="900"/>
      <c r="I1992" s="900"/>
      <c r="K1992" s="424">
        <v>1.19</v>
      </c>
      <c r="S1992" s="421"/>
      <c r="T1992" s="425"/>
      <c r="AA1992" s="426"/>
      <c r="AT1992" s="422" t="s">
        <v>2439</v>
      </c>
      <c r="AU1992" s="422" t="s">
        <v>2336</v>
      </c>
      <c r="AV1992" s="422" t="s">
        <v>2336</v>
      </c>
      <c r="AW1992" s="422" t="s">
        <v>2371</v>
      </c>
      <c r="AX1992" s="422" t="s">
        <v>2427</v>
      </c>
      <c r="AY1992" s="422" t="s">
        <v>2428</v>
      </c>
    </row>
    <row r="1993" spans="2:51" s="353" customFormat="1" ht="15.75" customHeight="1">
      <c r="B1993" s="421"/>
      <c r="E1993" s="422"/>
      <c r="F1993" s="899" t="s">
        <v>1786</v>
      </c>
      <c r="G1993" s="900"/>
      <c r="H1993" s="900"/>
      <c r="I1993" s="900"/>
      <c r="K1993" s="424">
        <v>6.992</v>
      </c>
      <c r="S1993" s="421"/>
      <c r="T1993" s="425"/>
      <c r="AA1993" s="426"/>
      <c r="AT1993" s="422" t="s">
        <v>2439</v>
      </c>
      <c r="AU1993" s="422" t="s">
        <v>2336</v>
      </c>
      <c r="AV1993" s="422" t="s">
        <v>2336</v>
      </c>
      <c r="AW1993" s="422" t="s">
        <v>2371</v>
      </c>
      <c r="AX1993" s="422" t="s">
        <v>2427</v>
      </c>
      <c r="AY1993" s="422" t="s">
        <v>2428</v>
      </c>
    </row>
    <row r="1994" spans="2:51" s="353" customFormat="1" ht="15.75" customHeight="1">
      <c r="B1994" s="421"/>
      <c r="E1994" s="422"/>
      <c r="F1994" s="899" t="s">
        <v>1787</v>
      </c>
      <c r="G1994" s="900"/>
      <c r="H1994" s="900"/>
      <c r="I1994" s="900"/>
      <c r="K1994" s="424">
        <v>11.75</v>
      </c>
      <c r="S1994" s="421"/>
      <c r="T1994" s="425"/>
      <c r="AA1994" s="426"/>
      <c r="AT1994" s="422" t="s">
        <v>2439</v>
      </c>
      <c r="AU1994" s="422" t="s">
        <v>2336</v>
      </c>
      <c r="AV1994" s="422" t="s">
        <v>2336</v>
      </c>
      <c r="AW1994" s="422" t="s">
        <v>2371</v>
      </c>
      <c r="AX1994" s="422" t="s">
        <v>2427</v>
      </c>
      <c r="AY1994" s="422" t="s">
        <v>2428</v>
      </c>
    </row>
    <row r="1995" spans="2:51" s="353" customFormat="1" ht="51" customHeight="1">
      <c r="B1995" s="421"/>
      <c r="E1995" s="422"/>
      <c r="F1995" s="899" t="s">
        <v>1788</v>
      </c>
      <c r="G1995" s="900"/>
      <c r="H1995" s="900"/>
      <c r="I1995" s="900"/>
      <c r="K1995" s="424">
        <v>50.768</v>
      </c>
      <c r="S1995" s="421"/>
      <c r="T1995" s="425"/>
      <c r="AA1995" s="426"/>
      <c r="AT1995" s="422" t="s">
        <v>2439</v>
      </c>
      <c r="AU1995" s="422" t="s">
        <v>2336</v>
      </c>
      <c r="AV1995" s="422" t="s">
        <v>2336</v>
      </c>
      <c r="AW1995" s="422" t="s">
        <v>2371</v>
      </c>
      <c r="AX1995" s="422" t="s">
        <v>2427</v>
      </c>
      <c r="AY1995" s="422" t="s">
        <v>2428</v>
      </c>
    </row>
    <row r="1996" spans="2:51" s="353" customFormat="1" ht="15.75" customHeight="1">
      <c r="B1996" s="421"/>
      <c r="E1996" s="422"/>
      <c r="F1996" s="899" t="s">
        <v>1789</v>
      </c>
      <c r="G1996" s="900"/>
      <c r="H1996" s="900"/>
      <c r="I1996" s="900"/>
      <c r="K1996" s="424">
        <v>72.03</v>
      </c>
      <c r="S1996" s="421"/>
      <c r="T1996" s="425"/>
      <c r="AA1996" s="426"/>
      <c r="AT1996" s="422" t="s">
        <v>2439</v>
      </c>
      <c r="AU1996" s="422" t="s">
        <v>2336</v>
      </c>
      <c r="AV1996" s="422" t="s">
        <v>2336</v>
      </c>
      <c r="AW1996" s="422" t="s">
        <v>2371</v>
      </c>
      <c r="AX1996" s="422" t="s">
        <v>2427</v>
      </c>
      <c r="AY1996" s="422" t="s">
        <v>2428</v>
      </c>
    </row>
    <row r="1997" spans="2:51" s="353" customFormat="1" ht="15.75" customHeight="1">
      <c r="B1997" s="421"/>
      <c r="E1997" s="422"/>
      <c r="F1997" s="899" t="s">
        <v>1790</v>
      </c>
      <c r="G1997" s="900"/>
      <c r="H1997" s="900"/>
      <c r="I1997" s="900"/>
      <c r="K1997" s="424">
        <v>198.66</v>
      </c>
      <c r="S1997" s="421"/>
      <c r="T1997" s="425"/>
      <c r="AA1997" s="426"/>
      <c r="AT1997" s="422" t="s">
        <v>2439</v>
      </c>
      <c r="AU1997" s="422" t="s">
        <v>2336</v>
      </c>
      <c r="AV1997" s="422" t="s">
        <v>2336</v>
      </c>
      <c r="AW1997" s="422" t="s">
        <v>2371</v>
      </c>
      <c r="AX1997" s="422" t="s">
        <v>2427</v>
      </c>
      <c r="AY1997" s="422" t="s">
        <v>2428</v>
      </c>
    </row>
    <row r="1998" spans="2:51" s="353" customFormat="1" ht="15.75" customHeight="1">
      <c r="B1998" s="421"/>
      <c r="E1998" s="422"/>
      <c r="F1998" s="899" t="s">
        <v>1791</v>
      </c>
      <c r="G1998" s="900"/>
      <c r="H1998" s="900"/>
      <c r="I1998" s="900"/>
      <c r="K1998" s="424">
        <v>-13.983</v>
      </c>
      <c r="S1998" s="421"/>
      <c r="T1998" s="425"/>
      <c r="AA1998" s="426"/>
      <c r="AT1998" s="422" t="s">
        <v>2439</v>
      </c>
      <c r="AU1998" s="422" t="s">
        <v>2336</v>
      </c>
      <c r="AV1998" s="422" t="s">
        <v>2336</v>
      </c>
      <c r="AW1998" s="422" t="s">
        <v>2371</v>
      </c>
      <c r="AX1998" s="422" t="s">
        <v>2427</v>
      </c>
      <c r="AY1998" s="422" t="s">
        <v>2428</v>
      </c>
    </row>
    <row r="1999" spans="2:51" s="353" customFormat="1" ht="15.75" customHeight="1">
      <c r="B1999" s="421"/>
      <c r="E1999" s="422"/>
      <c r="F1999" s="899" t="s">
        <v>1792</v>
      </c>
      <c r="G1999" s="900"/>
      <c r="H1999" s="900"/>
      <c r="I1999" s="900"/>
      <c r="K1999" s="424">
        <v>98.04</v>
      </c>
      <c r="S1999" s="421"/>
      <c r="T1999" s="425"/>
      <c r="AA1999" s="426"/>
      <c r="AT1999" s="422" t="s">
        <v>2439</v>
      </c>
      <c r="AU1999" s="422" t="s">
        <v>2336</v>
      </c>
      <c r="AV1999" s="422" t="s">
        <v>2336</v>
      </c>
      <c r="AW1999" s="422" t="s">
        <v>2371</v>
      </c>
      <c r="AX1999" s="422" t="s">
        <v>2427</v>
      </c>
      <c r="AY1999" s="422" t="s">
        <v>2428</v>
      </c>
    </row>
    <row r="2000" spans="2:51" s="353" customFormat="1" ht="27" customHeight="1">
      <c r="B2000" s="421"/>
      <c r="E2000" s="422"/>
      <c r="F2000" s="899" t="s">
        <v>1793</v>
      </c>
      <c r="G2000" s="900"/>
      <c r="H2000" s="900"/>
      <c r="I2000" s="900"/>
      <c r="K2000" s="424">
        <v>129.43</v>
      </c>
      <c r="S2000" s="421"/>
      <c r="T2000" s="425"/>
      <c r="AA2000" s="426"/>
      <c r="AT2000" s="422" t="s">
        <v>2439</v>
      </c>
      <c r="AU2000" s="422" t="s">
        <v>2336</v>
      </c>
      <c r="AV2000" s="422" t="s">
        <v>2336</v>
      </c>
      <c r="AW2000" s="422" t="s">
        <v>2371</v>
      </c>
      <c r="AX2000" s="422" t="s">
        <v>2427</v>
      </c>
      <c r="AY2000" s="422" t="s">
        <v>2428</v>
      </c>
    </row>
    <row r="2001" spans="2:51" s="353" customFormat="1" ht="27" customHeight="1">
      <c r="B2001" s="421"/>
      <c r="E2001" s="422"/>
      <c r="F2001" s="899" t="s">
        <v>1794</v>
      </c>
      <c r="G2001" s="900"/>
      <c r="H2001" s="900"/>
      <c r="I2001" s="900"/>
      <c r="K2001" s="424">
        <v>-12.51</v>
      </c>
      <c r="S2001" s="421"/>
      <c r="T2001" s="425"/>
      <c r="AA2001" s="426"/>
      <c r="AT2001" s="422" t="s">
        <v>2439</v>
      </c>
      <c r="AU2001" s="422" t="s">
        <v>2336</v>
      </c>
      <c r="AV2001" s="422" t="s">
        <v>2336</v>
      </c>
      <c r="AW2001" s="422" t="s">
        <v>2371</v>
      </c>
      <c r="AX2001" s="422" t="s">
        <v>2427</v>
      </c>
      <c r="AY2001" s="422" t="s">
        <v>2428</v>
      </c>
    </row>
    <row r="2002" spans="2:51" s="353" customFormat="1" ht="15.75" customHeight="1">
      <c r="B2002" s="421"/>
      <c r="E2002" s="422"/>
      <c r="F2002" s="899" t="s">
        <v>1795</v>
      </c>
      <c r="G2002" s="900"/>
      <c r="H2002" s="900"/>
      <c r="I2002" s="900"/>
      <c r="K2002" s="424">
        <v>20.37</v>
      </c>
      <c r="S2002" s="421"/>
      <c r="T2002" s="425"/>
      <c r="AA2002" s="426"/>
      <c r="AT2002" s="422" t="s">
        <v>2439</v>
      </c>
      <c r="AU2002" s="422" t="s">
        <v>2336</v>
      </c>
      <c r="AV2002" s="422" t="s">
        <v>2336</v>
      </c>
      <c r="AW2002" s="422" t="s">
        <v>2371</v>
      </c>
      <c r="AX2002" s="422" t="s">
        <v>2427</v>
      </c>
      <c r="AY2002" s="422" t="s">
        <v>2428</v>
      </c>
    </row>
    <row r="2003" spans="2:51" s="353" customFormat="1" ht="15.75" customHeight="1">
      <c r="B2003" s="421"/>
      <c r="E2003" s="422"/>
      <c r="F2003" s="899" t="s">
        <v>1796</v>
      </c>
      <c r="G2003" s="900"/>
      <c r="H2003" s="900"/>
      <c r="I2003" s="900"/>
      <c r="K2003" s="424">
        <v>34.25</v>
      </c>
      <c r="S2003" s="421"/>
      <c r="T2003" s="425"/>
      <c r="AA2003" s="426"/>
      <c r="AT2003" s="422" t="s">
        <v>2439</v>
      </c>
      <c r="AU2003" s="422" t="s">
        <v>2336</v>
      </c>
      <c r="AV2003" s="422" t="s">
        <v>2336</v>
      </c>
      <c r="AW2003" s="422" t="s">
        <v>2371</v>
      </c>
      <c r="AX2003" s="422" t="s">
        <v>2427</v>
      </c>
      <c r="AY2003" s="422" t="s">
        <v>2428</v>
      </c>
    </row>
    <row r="2004" spans="2:51" s="353" customFormat="1" ht="27" customHeight="1">
      <c r="B2004" s="421"/>
      <c r="E2004" s="422"/>
      <c r="F2004" s="899" t="s">
        <v>403</v>
      </c>
      <c r="G2004" s="900"/>
      <c r="H2004" s="900"/>
      <c r="I2004" s="900"/>
      <c r="K2004" s="424">
        <v>-3.979</v>
      </c>
      <c r="S2004" s="421"/>
      <c r="T2004" s="425"/>
      <c r="AA2004" s="426"/>
      <c r="AT2004" s="422" t="s">
        <v>2439</v>
      </c>
      <c r="AU2004" s="422" t="s">
        <v>2336</v>
      </c>
      <c r="AV2004" s="422" t="s">
        <v>2336</v>
      </c>
      <c r="AW2004" s="422" t="s">
        <v>2371</v>
      </c>
      <c r="AX2004" s="422" t="s">
        <v>2427</v>
      </c>
      <c r="AY2004" s="422" t="s">
        <v>2428</v>
      </c>
    </row>
    <row r="2005" spans="2:51" s="353" customFormat="1" ht="15.75" customHeight="1">
      <c r="B2005" s="421"/>
      <c r="E2005" s="422"/>
      <c r="F2005" s="899" t="s">
        <v>404</v>
      </c>
      <c r="G2005" s="900"/>
      <c r="H2005" s="900"/>
      <c r="I2005" s="900"/>
      <c r="K2005" s="424">
        <v>18.06</v>
      </c>
      <c r="S2005" s="421"/>
      <c r="T2005" s="425"/>
      <c r="AA2005" s="426"/>
      <c r="AT2005" s="422" t="s">
        <v>2439</v>
      </c>
      <c r="AU2005" s="422" t="s">
        <v>2336</v>
      </c>
      <c r="AV2005" s="422" t="s">
        <v>2336</v>
      </c>
      <c r="AW2005" s="422" t="s">
        <v>2371</v>
      </c>
      <c r="AX2005" s="422" t="s">
        <v>2427</v>
      </c>
      <c r="AY2005" s="422" t="s">
        <v>2428</v>
      </c>
    </row>
    <row r="2006" spans="2:51" s="353" customFormat="1" ht="15.75" customHeight="1">
      <c r="B2006" s="421"/>
      <c r="E2006" s="422"/>
      <c r="F2006" s="899" t="s">
        <v>405</v>
      </c>
      <c r="G2006" s="900"/>
      <c r="H2006" s="900"/>
      <c r="I2006" s="900"/>
      <c r="K2006" s="424">
        <v>56.179</v>
      </c>
      <c r="S2006" s="421"/>
      <c r="T2006" s="425"/>
      <c r="AA2006" s="426"/>
      <c r="AT2006" s="422" t="s">
        <v>2439</v>
      </c>
      <c r="AU2006" s="422" t="s">
        <v>2336</v>
      </c>
      <c r="AV2006" s="422" t="s">
        <v>2336</v>
      </c>
      <c r="AW2006" s="422" t="s">
        <v>2371</v>
      </c>
      <c r="AX2006" s="422" t="s">
        <v>2427</v>
      </c>
      <c r="AY2006" s="422" t="s">
        <v>2428</v>
      </c>
    </row>
    <row r="2007" spans="2:51" s="353" customFormat="1" ht="27" customHeight="1">
      <c r="B2007" s="421"/>
      <c r="E2007" s="422"/>
      <c r="F2007" s="899" t="s">
        <v>406</v>
      </c>
      <c r="G2007" s="900"/>
      <c r="H2007" s="900"/>
      <c r="I2007" s="900"/>
      <c r="K2007" s="424">
        <v>-5.555</v>
      </c>
      <c r="S2007" s="421"/>
      <c r="T2007" s="425"/>
      <c r="AA2007" s="426"/>
      <c r="AT2007" s="422" t="s">
        <v>2439</v>
      </c>
      <c r="AU2007" s="422" t="s">
        <v>2336</v>
      </c>
      <c r="AV2007" s="422" t="s">
        <v>2336</v>
      </c>
      <c r="AW2007" s="422" t="s">
        <v>2371</v>
      </c>
      <c r="AX2007" s="422" t="s">
        <v>2427</v>
      </c>
      <c r="AY2007" s="422" t="s">
        <v>2428</v>
      </c>
    </row>
    <row r="2008" spans="2:51" s="353" customFormat="1" ht="15.75" customHeight="1">
      <c r="B2008" s="421"/>
      <c r="E2008" s="422"/>
      <c r="F2008" s="899" t="s">
        <v>407</v>
      </c>
      <c r="G2008" s="900"/>
      <c r="H2008" s="900"/>
      <c r="I2008" s="900"/>
      <c r="K2008" s="424">
        <v>20.04</v>
      </c>
      <c r="S2008" s="421"/>
      <c r="T2008" s="425"/>
      <c r="AA2008" s="426"/>
      <c r="AT2008" s="422" t="s">
        <v>2439</v>
      </c>
      <c r="AU2008" s="422" t="s">
        <v>2336</v>
      </c>
      <c r="AV2008" s="422" t="s">
        <v>2336</v>
      </c>
      <c r="AW2008" s="422" t="s">
        <v>2371</v>
      </c>
      <c r="AX2008" s="422" t="s">
        <v>2427</v>
      </c>
      <c r="AY2008" s="422" t="s">
        <v>2428</v>
      </c>
    </row>
    <row r="2009" spans="2:51" s="353" customFormat="1" ht="15.75" customHeight="1">
      <c r="B2009" s="421"/>
      <c r="E2009" s="422"/>
      <c r="F2009" s="899" t="s">
        <v>408</v>
      </c>
      <c r="G2009" s="900"/>
      <c r="H2009" s="900"/>
      <c r="I2009" s="900"/>
      <c r="K2009" s="424">
        <v>57.411</v>
      </c>
      <c r="S2009" s="421"/>
      <c r="T2009" s="425"/>
      <c r="AA2009" s="426"/>
      <c r="AT2009" s="422" t="s">
        <v>2439</v>
      </c>
      <c r="AU2009" s="422" t="s">
        <v>2336</v>
      </c>
      <c r="AV2009" s="422" t="s">
        <v>2336</v>
      </c>
      <c r="AW2009" s="422" t="s">
        <v>2371</v>
      </c>
      <c r="AX2009" s="422" t="s">
        <v>2427</v>
      </c>
      <c r="AY2009" s="422" t="s">
        <v>2428</v>
      </c>
    </row>
    <row r="2010" spans="2:51" s="353" customFormat="1" ht="27" customHeight="1">
      <c r="B2010" s="421"/>
      <c r="E2010" s="422"/>
      <c r="F2010" s="899" t="s">
        <v>409</v>
      </c>
      <c r="G2010" s="900"/>
      <c r="H2010" s="900"/>
      <c r="I2010" s="900"/>
      <c r="K2010" s="424">
        <v>-5.752</v>
      </c>
      <c r="S2010" s="421"/>
      <c r="T2010" s="425"/>
      <c r="AA2010" s="426"/>
      <c r="AT2010" s="422" t="s">
        <v>2439</v>
      </c>
      <c r="AU2010" s="422" t="s">
        <v>2336</v>
      </c>
      <c r="AV2010" s="422" t="s">
        <v>2336</v>
      </c>
      <c r="AW2010" s="422" t="s">
        <v>2371</v>
      </c>
      <c r="AX2010" s="422" t="s">
        <v>2427</v>
      </c>
      <c r="AY2010" s="422" t="s">
        <v>2428</v>
      </c>
    </row>
    <row r="2011" spans="2:51" s="353" customFormat="1" ht="15.75" customHeight="1">
      <c r="B2011" s="421"/>
      <c r="E2011" s="422"/>
      <c r="F2011" s="899" t="s">
        <v>410</v>
      </c>
      <c r="G2011" s="900"/>
      <c r="H2011" s="900"/>
      <c r="I2011" s="900"/>
      <c r="K2011" s="424">
        <v>19.57</v>
      </c>
      <c r="S2011" s="421"/>
      <c r="T2011" s="425"/>
      <c r="AA2011" s="426"/>
      <c r="AT2011" s="422" t="s">
        <v>2439</v>
      </c>
      <c r="AU2011" s="422" t="s">
        <v>2336</v>
      </c>
      <c r="AV2011" s="422" t="s">
        <v>2336</v>
      </c>
      <c r="AW2011" s="422" t="s">
        <v>2371</v>
      </c>
      <c r="AX2011" s="422" t="s">
        <v>2427</v>
      </c>
      <c r="AY2011" s="422" t="s">
        <v>2428</v>
      </c>
    </row>
    <row r="2012" spans="2:51" s="353" customFormat="1" ht="15.75" customHeight="1">
      <c r="B2012" s="421"/>
      <c r="E2012" s="422"/>
      <c r="F2012" s="899" t="s">
        <v>411</v>
      </c>
      <c r="G2012" s="900"/>
      <c r="H2012" s="900"/>
      <c r="I2012" s="900"/>
      <c r="K2012" s="424">
        <v>57.059</v>
      </c>
      <c r="S2012" s="421"/>
      <c r="T2012" s="425"/>
      <c r="AA2012" s="426"/>
      <c r="AT2012" s="422" t="s">
        <v>2439</v>
      </c>
      <c r="AU2012" s="422" t="s">
        <v>2336</v>
      </c>
      <c r="AV2012" s="422" t="s">
        <v>2336</v>
      </c>
      <c r="AW2012" s="422" t="s">
        <v>2371</v>
      </c>
      <c r="AX2012" s="422" t="s">
        <v>2427</v>
      </c>
      <c r="AY2012" s="422" t="s">
        <v>2428</v>
      </c>
    </row>
    <row r="2013" spans="2:51" s="353" customFormat="1" ht="27" customHeight="1">
      <c r="B2013" s="421"/>
      <c r="E2013" s="422"/>
      <c r="F2013" s="899" t="s">
        <v>406</v>
      </c>
      <c r="G2013" s="900"/>
      <c r="H2013" s="900"/>
      <c r="I2013" s="900"/>
      <c r="K2013" s="424">
        <v>-5.555</v>
      </c>
      <c r="S2013" s="421"/>
      <c r="T2013" s="425"/>
      <c r="AA2013" s="426"/>
      <c r="AT2013" s="422" t="s">
        <v>2439</v>
      </c>
      <c r="AU2013" s="422" t="s">
        <v>2336</v>
      </c>
      <c r="AV2013" s="422" t="s">
        <v>2336</v>
      </c>
      <c r="AW2013" s="422" t="s">
        <v>2371</v>
      </c>
      <c r="AX2013" s="422" t="s">
        <v>2427</v>
      </c>
      <c r="AY2013" s="422" t="s">
        <v>2428</v>
      </c>
    </row>
    <row r="2014" spans="2:51" s="353" customFormat="1" ht="15.75" customHeight="1">
      <c r="B2014" s="421"/>
      <c r="E2014" s="422"/>
      <c r="F2014" s="899" t="s">
        <v>412</v>
      </c>
      <c r="G2014" s="900"/>
      <c r="H2014" s="900"/>
      <c r="I2014" s="900"/>
      <c r="K2014" s="424">
        <v>38.24</v>
      </c>
      <c r="S2014" s="421"/>
      <c r="T2014" s="425"/>
      <c r="AA2014" s="426"/>
      <c r="AT2014" s="422" t="s">
        <v>2439</v>
      </c>
      <c r="AU2014" s="422" t="s">
        <v>2336</v>
      </c>
      <c r="AV2014" s="422" t="s">
        <v>2336</v>
      </c>
      <c r="AW2014" s="422" t="s">
        <v>2371</v>
      </c>
      <c r="AX2014" s="422" t="s">
        <v>2427</v>
      </c>
      <c r="AY2014" s="422" t="s">
        <v>2428</v>
      </c>
    </row>
    <row r="2015" spans="2:51" s="353" customFormat="1" ht="15.75" customHeight="1">
      <c r="B2015" s="421"/>
      <c r="E2015" s="422"/>
      <c r="F2015" s="899" t="s">
        <v>413</v>
      </c>
      <c r="G2015" s="900"/>
      <c r="H2015" s="900"/>
      <c r="I2015" s="900"/>
      <c r="K2015" s="424">
        <v>66.739</v>
      </c>
      <c r="S2015" s="421"/>
      <c r="T2015" s="425"/>
      <c r="AA2015" s="426"/>
      <c r="AT2015" s="422" t="s">
        <v>2439</v>
      </c>
      <c r="AU2015" s="422" t="s">
        <v>2336</v>
      </c>
      <c r="AV2015" s="422" t="s">
        <v>2336</v>
      </c>
      <c r="AW2015" s="422" t="s">
        <v>2371</v>
      </c>
      <c r="AX2015" s="422" t="s">
        <v>2427</v>
      </c>
      <c r="AY2015" s="422" t="s">
        <v>2428</v>
      </c>
    </row>
    <row r="2016" spans="2:51" s="353" customFormat="1" ht="27" customHeight="1">
      <c r="B2016" s="421"/>
      <c r="E2016" s="422"/>
      <c r="F2016" s="899" t="s">
        <v>409</v>
      </c>
      <c r="G2016" s="900"/>
      <c r="H2016" s="900"/>
      <c r="I2016" s="900"/>
      <c r="K2016" s="424">
        <v>-5.752</v>
      </c>
      <c r="S2016" s="421"/>
      <c r="T2016" s="425"/>
      <c r="AA2016" s="426"/>
      <c r="AT2016" s="422" t="s">
        <v>2439</v>
      </c>
      <c r="AU2016" s="422" t="s">
        <v>2336</v>
      </c>
      <c r="AV2016" s="422" t="s">
        <v>2336</v>
      </c>
      <c r="AW2016" s="422" t="s">
        <v>2371</v>
      </c>
      <c r="AX2016" s="422" t="s">
        <v>2427</v>
      </c>
      <c r="AY2016" s="422" t="s">
        <v>2428</v>
      </c>
    </row>
    <row r="2017" spans="2:51" s="353" customFormat="1" ht="15.75" customHeight="1">
      <c r="B2017" s="421"/>
      <c r="E2017" s="422"/>
      <c r="F2017" s="899" t="s">
        <v>414</v>
      </c>
      <c r="G2017" s="900"/>
      <c r="H2017" s="900"/>
      <c r="I2017" s="900"/>
      <c r="K2017" s="424">
        <v>12.26</v>
      </c>
      <c r="S2017" s="421"/>
      <c r="T2017" s="425"/>
      <c r="AA2017" s="426"/>
      <c r="AT2017" s="422" t="s">
        <v>2439</v>
      </c>
      <c r="AU2017" s="422" t="s">
        <v>2336</v>
      </c>
      <c r="AV2017" s="422" t="s">
        <v>2336</v>
      </c>
      <c r="AW2017" s="422" t="s">
        <v>2371</v>
      </c>
      <c r="AX2017" s="422" t="s">
        <v>2427</v>
      </c>
      <c r="AY2017" s="422" t="s">
        <v>2428</v>
      </c>
    </row>
    <row r="2018" spans="2:51" s="353" customFormat="1" ht="15.75" customHeight="1">
      <c r="B2018" s="421"/>
      <c r="E2018" s="422"/>
      <c r="F2018" s="899" t="s">
        <v>415</v>
      </c>
      <c r="G2018" s="900"/>
      <c r="H2018" s="900"/>
      <c r="I2018" s="900"/>
      <c r="K2018" s="424">
        <v>64.064</v>
      </c>
      <c r="S2018" s="421"/>
      <c r="T2018" s="425"/>
      <c r="AA2018" s="426"/>
      <c r="AT2018" s="422" t="s">
        <v>2439</v>
      </c>
      <c r="AU2018" s="422" t="s">
        <v>2336</v>
      </c>
      <c r="AV2018" s="422" t="s">
        <v>2336</v>
      </c>
      <c r="AW2018" s="422" t="s">
        <v>2371</v>
      </c>
      <c r="AX2018" s="422" t="s">
        <v>2427</v>
      </c>
      <c r="AY2018" s="422" t="s">
        <v>2428</v>
      </c>
    </row>
    <row r="2019" spans="2:51" s="353" customFormat="1" ht="15.75" customHeight="1">
      <c r="B2019" s="421"/>
      <c r="E2019" s="422"/>
      <c r="F2019" s="899" t="s">
        <v>416</v>
      </c>
      <c r="G2019" s="900"/>
      <c r="H2019" s="900"/>
      <c r="I2019" s="900"/>
      <c r="K2019" s="424">
        <v>-7.191</v>
      </c>
      <c r="S2019" s="421"/>
      <c r="T2019" s="425"/>
      <c r="AA2019" s="426"/>
      <c r="AT2019" s="422" t="s">
        <v>2439</v>
      </c>
      <c r="AU2019" s="422" t="s">
        <v>2336</v>
      </c>
      <c r="AV2019" s="422" t="s">
        <v>2336</v>
      </c>
      <c r="AW2019" s="422" t="s">
        <v>2371</v>
      </c>
      <c r="AX2019" s="422" t="s">
        <v>2427</v>
      </c>
      <c r="AY2019" s="422" t="s">
        <v>2428</v>
      </c>
    </row>
    <row r="2020" spans="2:51" s="353" customFormat="1" ht="15.75" customHeight="1">
      <c r="B2020" s="421"/>
      <c r="E2020" s="422"/>
      <c r="F2020" s="899" t="s">
        <v>417</v>
      </c>
      <c r="G2020" s="900"/>
      <c r="H2020" s="900"/>
      <c r="I2020" s="900"/>
      <c r="K2020" s="424">
        <v>44.68</v>
      </c>
      <c r="S2020" s="421"/>
      <c r="T2020" s="425"/>
      <c r="AA2020" s="426"/>
      <c r="AT2020" s="422" t="s">
        <v>2439</v>
      </c>
      <c r="AU2020" s="422" t="s">
        <v>2336</v>
      </c>
      <c r="AV2020" s="422" t="s">
        <v>2336</v>
      </c>
      <c r="AW2020" s="422" t="s">
        <v>2371</v>
      </c>
      <c r="AX2020" s="422" t="s">
        <v>2427</v>
      </c>
      <c r="AY2020" s="422" t="s">
        <v>2428</v>
      </c>
    </row>
    <row r="2021" spans="2:51" s="353" customFormat="1" ht="15.75" customHeight="1">
      <c r="B2021" s="421"/>
      <c r="E2021" s="422"/>
      <c r="F2021" s="899" t="s">
        <v>418</v>
      </c>
      <c r="G2021" s="900"/>
      <c r="H2021" s="900"/>
      <c r="I2021" s="900"/>
      <c r="K2021" s="424">
        <v>87.296</v>
      </c>
      <c r="S2021" s="421"/>
      <c r="T2021" s="425"/>
      <c r="AA2021" s="426"/>
      <c r="AT2021" s="422" t="s">
        <v>2439</v>
      </c>
      <c r="AU2021" s="422" t="s">
        <v>2336</v>
      </c>
      <c r="AV2021" s="422" t="s">
        <v>2336</v>
      </c>
      <c r="AW2021" s="422" t="s">
        <v>2371</v>
      </c>
      <c r="AX2021" s="422" t="s">
        <v>2427</v>
      </c>
      <c r="AY2021" s="422" t="s">
        <v>2428</v>
      </c>
    </row>
    <row r="2022" spans="2:51" s="353" customFormat="1" ht="15.75" customHeight="1">
      <c r="B2022" s="421"/>
      <c r="E2022" s="422"/>
      <c r="F2022" s="899" t="s">
        <v>419</v>
      </c>
      <c r="G2022" s="900"/>
      <c r="H2022" s="900"/>
      <c r="I2022" s="900"/>
      <c r="K2022" s="424">
        <v>-3.826</v>
      </c>
      <c r="S2022" s="421"/>
      <c r="T2022" s="425"/>
      <c r="AA2022" s="426"/>
      <c r="AT2022" s="422" t="s">
        <v>2439</v>
      </c>
      <c r="AU2022" s="422" t="s">
        <v>2336</v>
      </c>
      <c r="AV2022" s="422" t="s">
        <v>2336</v>
      </c>
      <c r="AW2022" s="422" t="s">
        <v>2371</v>
      </c>
      <c r="AX2022" s="422" t="s">
        <v>2427</v>
      </c>
      <c r="AY2022" s="422" t="s">
        <v>2428</v>
      </c>
    </row>
    <row r="2023" spans="2:51" s="353" customFormat="1" ht="15.75" customHeight="1">
      <c r="B2023" s="421"/>
      <c r="E2023" s="422"/>
      <c r="F2023" s="899" t="s">
        <v>420</v>
      </c>
      <c r="G2023" s="900"/>
      <c r="H2023" s="900"/>
      <c r="I2023" s="900"/>
      <c r="K2023" s="424">
        <v>33.81</v>
      </c>
      <c r="S2023" s="421"/>
      <c r="T2023" s="425"/>
      <c r="AA2023" s="426"/>
      <c r="AT2023" s="422" t="s">
        <v>2439</v>
      </c>
      <c r="AU2023" s="422" t="s">
        <v>2336</v>
      </c>
      <c r="AV2023" s="422" t="s">
        <v>2336</v>
      </c>
      <c r="AW2023" s="422" t="s">
        <v>2371</v>
      </c>
      <c r="AX2023" s="422" t="s">
        <v>2427</v>
      </c>
      <c r="AY2023" s="422" t="s">
        <v>2428</v>
      </c>
    </row>
    <row r="2024" spans="2:51" s="353" customFormat="1" ht="15.75" customHeight="1">
      <c r="B2024" s="421"/>
      <c r="E2024" s="422"/>
      <c r="F2024" s="899" t="s">
        <v>421</v>
      </c>
      <c r="G2024" s="900"/>
      <c r="H2024" s="900"/>
      <c r="I2024" s="900"/>
      <c r="K2024" s="424">
        <v>62.304</v>
      </c>
      <c r="S2024" s="421"/>
      <c r="T2024" s="425"/>
      <c r="AA2024" s="426"/>
      <c r="AT2024" s="422" t="s">
        <v>2439</v>
      </c>
      <c r="AU2024" s="422" t="s">
        <v>2336</v>
      </c>
      <c r="AV2024" s="422" t="s">
        <v>2336</v>
      </c>
      <c r="AW2024" s="422" t="s">
        <v>2371</v>
      </c>
      <c r="AX2024" s="422" t="s">
        <v>2427</v>
      </c>
      <c r="AY2024" s="422" t="s">
        <v>2428</v>
      </c>
    </row>
    <row r="2025" spans="2:51" s="353" customFormat="1" ht="27" customHeight="1">
      <c r="B2025" s="421"/>
      <c r="E2025" s="422"/>
      <c r="F2025" s="899" t="s">
        <v>403</v>
      </c>
      <c r="G2025" s="900"/>
      <c r="H2025" s="900"/>
      <c r="I2025" s="900"/>
      <c r="K2025" s="424">
        <v>-3.979</v>
      </c>
      <c r="S2025" s="421"/>
      <c r="T2025" s="425"/>
      <c r="AA2025" s="426"/>
      <c r="AT2025" s="422" t="s">
        <v>2439</v>
      </c>
      <c r="AU2025" s="422" t="s">
        <v>2336</v>
      </c>
      <c r="AV2025" s="422" t="s">
        <v>2336</v>
      </c>
      <c r="AW2025" s="422" t="s">
        <v>2371</v>
      </c>
      <c r="AX2025" s="422" t="s">
        <v>2427</v>
      </c>
      <c r="AY2025" s="422" t="s">
        <v>2428</v>
      </c>
    </row>
    <row r="2026" spans="2:51" s="353" customFormat="1" ht="15.75" customHeight="1">
      <c r="B2026" s="421"/>
      <c r="E2026" s="422"/>
      <c r="F2026" s="899" t="s">
        <v>422</v>
      </c>
      <c r="G2026" s="900"/>
      <c r="H2026" s="900"/>
      <c r="I2026" s="900"/>
      <c r="K2026" s="424">
        <v>20.31</v>
      </c>
      <c r="S2026" s="421"/>
      <c r="T2026" s="425"/>
      <c r="AA2026" s="426"/>
      <c r="AT2026" s="422" t="s">
        <v>2439</v>
      </c>
      <c r="AU2026" s="422" t="s">
        <v>2336</v>
      </c>
      <c r="AV2026" s="422" t="s">
        <v>2336</v>
      </c>
      <c r="AW2026" s="422" t="s">
        <v>2371</v>
      </c>
      <c r="AX2026" s="422" t="s">
        <v>2427</v>
      </c>
      <c r="AY2026" s="422" t="s">
        <v>2428</v>
      </c>
    </row>
    <row r="2027" spans="2:51" s="353" customFormat="1" ht="15.75" customHeight="1">
      <c r="B2027" s="421"/>
      <c r="E2027" s="422"/>
      <c r="F2027" s="899" t="s">
        <v>423</v>
      </c>
      <c r="G2027" s="900"/>
      <c r="H2027" s="900"/>
      <c r="I2027" s="900"/>
      <c r="K2027" s="424">
        <v>57.2</v>
      </c>
      <c r="S2027" s="421"/>
      <c r="T2027" s="425"/>
      <c r="AA2027" s="426"/>
      <c r="AT2027" s="422" t="s">
        <v>2439</v>
      </c>
      <c r="AU2027" s="422" t="s">
        <v>2336</v>
      </c>
      <c r="AV2027" s="422" t="s">
        <v>2336</v>
      </c>
      <c r="AW2027" s="422" t="s">
        <v>2371</v>
      </c>
      <c r="AX2027" s="422" t="s">
        <v>2427</v>
      </c>
      <c r="AY2027" s="422" t="s">
        <v>2428</v>
      </c>
    </row>
    <row r="2028" spans="2:51" s="353" customFormat="1" ht="15.75" customHeight="1">
      <c r="B2028" s="421"/>
      <c r="E2028" s="422"/>
      <c r="F2028" s="899" t="s">
        <v>424</v>
      </c>
      <c r="G2028" s="900"/>
      <c r="H2028" s="900"/>
      <c r="I2028" s="900"/>
      <c r="K2028" s="424">
        <v>-1.576</v>
      </c>
      <c r="S2028" s="421"/>
      <c r="T2028" s="425"/>
      <c r="AA2028" s="426"/>
      <c r="AT2028" s="422" t="s">
        <v>2439</v>
      </c>
      <c r="AU2028" s="422" t="s">
        <v>2336</v>
      </c>
      <c r="AV2028" s="422" t="s">
        <v>2336</v>
      </c>
      <c r="AW2028" s="422" t="s">
        <v>2371</v>
      </c>
      <c r="AX2028" s="422" t="s">
        <v>2427</v>
      </c>
      <c r="AY2028" s="422" t="s">
        <v>2428</v>
      </c>
    </row>
    <row r="2029" spans="2:51" s="353" customFormat="1" ht="15.75" customHeight="1">
      <c r="B2029" s="421"/>
      <c r="E2029" s="422"/>
      <c r="F2029" s="899" t="s">
        <v>425</v>
      </c>
      <c r="G2029" s="900"/>
      <c r="H2029" s="900"/>
      <c r="I2029" s="900"/>
      <c r="K2029" s="424">
        <v>17.82</v>
      </c>
      <c r="S2029" s="421"/>
      <c r="T2029" s="425"/>
      <c r="AA2029" s="426"/>
      <c r="AT2029" s="422" t="s">
        <v>2439</v>
      </c>
      <c r="AU2029" s="422" t="s">
        <v>2336</v>
      </c>
      <c r="AV2029" s="422" t="s">
        <v>2336</v>
      </c>
      <c r="AW2029" s="422" t="s">
        <v>2371</v>
      </c>
      <c r="AX2029" s="422" t="s">
        <v>2427</v>
      </c>
      <c r="AY2029" s="422" t="s">
        <v>2428</v>
      </c>
    </row>
    <row r="2030" spans="2:51" s="353" customFormat="1" ht="15.75" customHeight="1">
      <c r="B2030" s="421"/>
      <c r="E2030" s="422"/>
      <c r="F2030" s="899" t="s">
        <v>426</v>
      </c>
      <c r="G2030" s="900"/>
      <c r="H2030" s="900"/>
      <c r="I2030" s="900"/>
      <c r="K2030" s="424">
        <v>45.594</v>
      </c>
      <c r="S2030" s="421"/>
      <c r="T2030" s="425"/>
      <c r="AA2030" s="426"/>
      <c r="AT2030" s="422" t="s">
        <v>2439</v>
      </c>
      <c r="AU2030" s="422" t="s">
        <v>2336</v>
      </c>
      <c r="AV2030" s="422" t="s">
        <v>2336</v>
      </c>
      <c r="AW2030" s="422" t="s">
        <v>2371</v>
      </c>
      <c r="AX2030" s="422" t="s">
        <v>2427</v>
      </c>
      <c r="AY2030" s="422" t="s">
        <v>2428</v>
      </c>
    </row>
    <row r="2031" spans="2:51" s="353" customFormat="1" ht="15.75" customHeight="1">
      <c r="B2031" s="421"/>
      <c r="E2031" s="422"/>
      <c r="F2031" s="899" t="s">
        <v>2007</v>
      </c>
      <c r="G2031" s="900"/>
      <c r="H2031" s="900"/>
      <c r="I2031" s="900"/>
      <c r="K2031" s="424">
        <v>61.82</v>
      </c>
      <c r="S2031" s="421"/>
      <c r="T2031" s="425"/>
      <c r="AA2031" s="426"/>
      <c r="AT2031" s="422" t="s">
        <v>2439</v>
      </c>
      <c r="AU2031" s="422" t="s">
        <v>2336</v>
      </c>
      <c r="AV2031" s="422" t="s">
        <v>2336</v>
      </c>
      <c r="AW2031" s="422" t="s">
        <v>2371</v>
      </c>
      <c r="AX2031" s="422" t="s">
        <v>2427</v>
      </c>
      <c r="AY2031" s="422" t="s">
        <v>2428</v>
      </c>
    </row>
    <row r="2032" spans="2:51" s="353" customFormat="1" ht="15.75" customHeight="1">
      <c r="B2032" s="421"/>
      <c r="E2032" s="422"/>
      <c r="F2032" s="899" t="s">
        <v>427</v>
      </c>
      <c r="G2032" s="900"/>
      <c r="H2032" s="900"/>
      <c r="I2032" s="900"/>
      <c r="K2032" s="424">
        <v>74.202</v>
      </c>
      <c r="S2032" s="421"/>
      <c r="T2032" s="425"/>
      <c r="AA2032" s="426"/>
      <c r="AT2032" s="422" t="s">
        <v>2439</v>
      </c>
      <c r="AU2032" s="422" t="s">
        <v>2336</v>
      </c>
      <c r="AV2032" s="422" t="s">
        <v>2336</v>
      </c>
      <c r="AW2032" s="422" t="s">
        <v>2371</v>
      </c>
      <c r="AX2032" s="422" t="s">
        <v>2427</v>
      </c>
      <c r="AY2032" s="422" t="s">
        <v>2428</v>
      </c>
    </row>
    <row r="2033" spans="2:51" s="353" customFormat="1" ht="27" customHeight="1">
      <c r="B2033" s="421"/>
      <c r="E2033" s="422"/>
      <c r="F2033" s="899" t="s">
        <v>428</v>
      </c>
      <c r="G2033" s="900"/>
      <c r="H2033" s="900"/>
      <c r="I2033" s="900"/>
      <c r="K2033" s="424">
        <v>-11.098</v>
      </c>
      <c r="S2033" s="421"/>
      <c r="T2033" s="425"/>
      <c r="AA2033" s="426"/>
      <c r="AT2033" s="422" t="s">
        <v>2439</v>
      </c>
      <c r="AU2033" s="422" t="s">
        <v>2336</v>
      </c>
      <c r="AV2033" s="422" t="s">
        <v>2336</v>
      </c>
      <c r="AW2033" s="422" t="s">
        <v>2371</v>
      </c>
      <c r="AX2033" s="422" t="s">
        <v>2427</v>
      </c>
      <c r="AY2033" s="422" t="s">
        <v>2428</v>
      </c>
    </row>
    <row r="2034" spans="2:51" s="353" customFormat="1" ht="15.75" customHeight="1">
      <c r="B2034" s="421"/>
      <c r="E2034" s="422"/>
      <c r="F2034" s="899" t="s">
        <v>429</v>
      </c>
      <c r="G2034" s="900"/>
      <c r="H2034" s="900"/>
      <c r="I2034" s="900"/>
      <c r="K2034" s="424">
        <v>16.26</v>
      </c>
      <c r="S2034" s="421"/>
      <c r="T2034" s="425"/>
      <c r="AA2034" s="426"/>
      <c r="AT2034" s="422" t="s">
        <v>2439</v>
      </c>
      <c r="AU2034" s="422" t="s">
        <v>2336</v>
      </c>
      <c r="AV2034" s="422" t="s">
        <v>2336</v>
      </c>
      <c r="AW2034" s="422" t="s">
        <v>2371</v>
      </c>
      <c r="AX2034" s="422" t="s">
        <v>2427</v>
      </c>
      <c r="AY2034" s="422" t="s">
        <v>2428</v>
      </c>
    </row>
    <row r="2035" spans="2:51" s="353" customFormat="1" ht="51" customHeight="1">
      <c r="B2035" s="421"/>
      <c r="E2035" s="422"/>
      <c r="F2035" s="899" t="s">
        <v>430</v>
      </c>
      <c r="G2035" s="900"/>
      <c r="H2035" s="900"/>
      <c r="I2035" s="900"/>
      <c r="K2035" s="424">
        <v>29.851</v>
      </c>
      <c r="S2035" s="421"/>
      <c r="T2035" s="425"/>
      <c r="AA2035" s="426"/>
      <c r="AT2035" s="422" t="s">
        <v>2439</v>
      </c>
      <c r="AU2035" s="422" t="s">
        <v>2336</v>
      </c>
      <c r="AV2035" s="422" t="s">
        <v>2336</v>
      </c>
      <c r="AW2035" s="422" t="s">
        <v>2371</v>
      </c>
      <c r="AX2035" s="422" t="s">
        <v>2427</v>
      </c>
      <c r="AY2035" s="422" t="s">
        <v>2428</v>
      </c>
    </row>
    <row r="2036" spans="2:51" s="353" customFormat="1" ht="15.75" customHeight="1">
      <c r="B2036" s="421"/>
      <c r="E2036" s="422"/>
      <c r="F2036" s="899" t="s">
        <v>431</v>
      </c>
      <c r="G2036" s="900"/>
      <c r="H2036" s="900"/>
      <c r="I2036" s="900"/>
      <c r="K2036" s="424">
        <v>2.03</v>
      </c>
      <c r="S2036" s="421"/>
      <c r="T2036" s="425"/>
      <c r="AA2036" s="426"/>
      <c r="AT2036" s="422" t="s">
        <v>2439</v>
      </c>
      <c r="AU2036" s="422" t="s">
        <v>2336</v>
      </c>
      <c r="AV2036" s="422" t="s">
        <v>2336</v>
      </c>
      <c r="AW2036" s="422" t="s">
        <v>2371</v>
      </c>
      <c r="AX2036" s="422" t="s">
        <v>2427</v>
      </c>
      <c r="AY2036" s="422" t="s">
        <v>2428</v>
      </c>
    </row>
    <row r="2037" spans="2:51" s="353" customFormat="1" ht="39" customHeight="1">
      <c r="B2037" s="421"/>
      <c r="E2037" s="422"/>
      <c r="F2037" s="899" t="s">
        <v>432</v>
      </c>
      <c r="G2037" s="900"/>
      <c r="H2037" s="900"/>
      <c r="I2037" s="900"/>
      <c r="K2037" s="424">
        <v>5.88</v>
      </c>
      <c r="S2037" s="421"/>
      <c r="T2037" s="425"/>
      <c r="AA2037" s="426"/>
      <c r="AT2037" s="422" t="s">
        <v>2439</v>
      </c>
      <c r="AU2037" s="422" t="s">
        <v>2336</v>
      </c>
      <c r="AV2037" s="422" t="s">
        <v>2336</v>
      </c>
      <c r="AW2037" s="422" t="s">
        <v>2371</v>
      </c>
      <c r="AX2037" s="422" t="s">
        <v>2427</v>
      </c>
      <c r="AY2037" s="422" t="s">
        <v>2428</v>
      </c>
    </row>
    <row r="2038" spans="2:51" s="353" customFormat="1" ht="15.75" customHeight="1">
      <c r="B2038" s="421"/>
      <c r="E2038" s="422"/>
      <c r="F2038" s="899" t="s">
        <v>433</v>
      </c>
      <c r="G2038" s="900"/>
      <c r="H2038" s="900"/>
      <c r="I2038" s="900"/>
      <c r="K2038" s="424">
        <v>12.48</v>
      </c>
      <c r="S2038" s="421"/>
      <c r="T2038" s="425"/>
      <c r="AA2038" s="426"/>
      <c r="AT2038" s="422" t="s">
        <v>2439</v>
      </c>
      <c r="AU2038" s="422" t="s">
        <v>2336</v>
      </c>
      <c r="AV2038" s="422" t="s">
        <v>2336</v>
      </c>
      <c r="AW2038" s="422" t="s">
        <v>2371</v>
      </c>
      <c r="AX2038" s="422" t="s">
        <v>2427</v>
      </c>
      <c r="AY2038" s="422" t="s">
        <v>2428</v>
      </c>
    </row>
    <row r="2039" spans="2:51" s="353" customFormat="1" ht="39" customHeight="1">
      <c r="B2039" s="421"/>
      <c r="E2039" s="422"/>
      <c r="F2039" s="899" t="s">
        <v>434</v>
      </c>
      <c r="G2039" s="900"/>
      <c r="H2039" s="900"/>
      <c r="I2039" s="900"/>
      <c r="K2039" s="424">
        <v>28.773</v>
      </c>
      <c r="S2039" s="421"/>
      <c r="T2039" s="425"/>
      <c r="AA2039" s="426"/>
      <c r="AT2039" s="422" t="s">
        <v>2439</v>
      </c>
      <c r="AU2039" s="422" t="s">
        <v>2336</v>
      </c>
      <c r="AV2039" s="422" t="s">
        <v>2336</v>
      </c>
      <c r="AW2039" s="422" t="s">
        <v>2371</v>
      </c>
      <c r="AX2039" s="422" t="s">
        <v>2427</v>
      </c>
      <c r="AY2039" s="422" t="s">
        <v>2428</v>
      </c>
    </row>
    <row r="2040" spans="2:51" s="353" customFormat="1" ht="15.75" customHeight="1">
      <c r="B2040" s="421"/>
      <c r="E2040" s="422"/>
      <c r="F2040" s="899" t="s">
        <v>435</v>
      </c>
      <c r="G2040" s="900"/>
      <c r="H2040" s="900"/>
      <c r="I2040" s="900"/>
      <c r="K2040" s="424">
        <v>11.75</v>
      </c>
      <c r="S2040" s="421"/>
      <c r="T2040" s="425"/>
      <c r="AA2040" s="426"/>
      <c r="AT2040" s="422" t="s">
        <v>2439</v>
      </c>
      <c r="AU2040" s="422" t="s">
        <v>2336</v>
      </c>
      <c r="AV2040" s="422" t="s">
        <v>2336</v>
      </c>
      <c r="AW2040" s="422" t="s">
        <v>2371</v>
      </c>
      <c r="AX2040" s="422" t="s">
        <v>2427</v>
      </c>
      <c r="AY2040" s="422" t="s">
        <v>2428</v>
      </c>
    </row>
    <row r="2041" spans="2:51" s="353" customFormat="1" ht="15.75" customHeight="1">
      <c r="B2041" s="421"/>
      <c r="E2041" s="422"/>
      <c r="F2041" s="899" t="s">
        <v>436</v>
      </c>
      <c r="G2041" s="900"/>
      <c r="H2041" s="900"/>
      <c r="I2041" s="900"/>
      <c r="K2041" s="424">
        <v>35.465</v>
      </c>
      <c r="S2041" s="421"/>
      <c r="T2041" s="425"/>
      <c r="AA2041" s="426"/>
      <c r="AT2041" s="422" t="s">
        <v>2439</v>
      </c>
      <c r="AU2041" s="422" t="s">
        <v>2336</v>
      </c>
      <c r="AV2041" s="422" t="s">
        <v>2336</v>
      </c>
      <c r="AW2041" s="422" t="s">
        <v>2371</v>
      </c>
      <c r="AX2041" s="422" t="s">
        <v>2427</v>
      </c>
      <c r="AY2041" s="422" t="s">
        <v>2428</v>
      </c>
    </row>
    <row r="2042" spans="2:51" s="353" customFormat="1" ht="15.75" customHeight="1">
      <c r="B2042" s="421"/>
      <c r="E2042" s="422"/>
      <c r="F2042" s="899" t="s">
        <v>437</v>
      </c>
      <c r="G2042" s="900"/>
      <c r="H2042" s="900"/>
      <c r="I2042" s="900"/>
      <c r="K2042" s="424">
        <v>17.28</v>
      </c>
      <c r="S2042" s="421"/>
      <c r="T2042" s="425"/>
      <c r="AA2042" s="426"/>
      <c r="AT2042" s="422" t="s">
        <v>2439</v>
      </c>
      <c r="AU2042" s="422" t="s">
        <v>2336</v>
      </c>
      <c r="AV2042" s="422" t="s">
        <v>2336</v>
      </c>
      <c r="AW2042" s="422" t="s">
        <v>2371</v>
      </c>
      <c r="AX2042" s="422" t="s">
        <v>2427</v>
      </c>
      <c r="AY2042" s="422" t="s">
        <v>2428</v>
      </c>
    </row>
    <row r="2043" spans="2:51" s="353" customFormat="1" ht="15.75" customHeight="1">
      <c r="B2043" s="421"/>
      <c r="E2043" s="422"/>
      <c r="F2043" s="899" t="s">
        <v>438</v>
      </c>
      <c r="G2043" s="900"/>
      <c r="H2043" s="900"/>
      <c r="I2043" s="900"/>
      <c r="K2043" s="424">
        <v>38.982</v>
      </c>
      <c r="S2043" s="421"/>
      <c r="T2043" s="425"/>
      <c r="AA2043" s="426"/>
      <c r="AT2043" s="422" t="s">
        <v>2439</v>
      </c>
      <c r="AU2043" s="422" t="s">
        <v>2336</v>
      </c>
      <c r="AV2043" s="422" t="s">
        <v>2336</v>
      </c>
      <c r="AW2043" s="422" t="s">
        <v>2371</v>
      </c>
      <c r="AX2043" s="422" t="s">
        <v>2427</v>
      </c>
      <c r="AY2043" s="422" t="s">
        <v>2428</v>
      </c>
    </row>
    <row r="2044" spans="2:51" s="353" customFormat="1" ht="15.75" customHeight="1">
      <c r="B2044" s="421"/>
      <c r="E2044" s="422"/>
      <c r="F2044" s="899" t="s">
        <v>439</v>
      </c>
      <c r="G2044" s="900"/>
      <c r="H2044" s="900"/>
      <c r="I2044" s="900"/>
      <c r="K2044" s="424">
        <v>14.81</v>
      </c>
      <c r="S2044" s="421"/>
      <c r="T2044" s="425"/>
      <c r="AA2044" s="426"/>
      <c r="AT2044" s="422" t="s">
        <v>2439</v>
      </c>
      <c r="AU2044" s="422" t="s">
        <v>2336</v>
      </c>
      <c r="AV2044" s="422" t="s">
        <v>2336</v>
      </c>
      <c r="AW2044" s="422" t="s">
        <v>2371</v>
      </c>
      <c r="AX2044" s="422" t="s">
        <v>2427</v>
      </c>
      <c r="AY2044" s="422" t="s">
        <v>2428</v>
      </c>
    </row>
    <row r="2045" spans="2:51" s="353" customFormat="1" ht="15.75" customHeight="1">
      <c r="B2045" s="421"/>
      <c r="E2045" s="422"/>
      <c r="F2045" s="899" t="s">
        <v>440</v>
      </c>
      <c r="G2045" s="900"/>
      <c r="H2045" s="900"/>
      <c r="I2045" s="900"/>
      <c r="K2045" s="424">
        <v>35.767</v>
      </c>
      <c r="S2045" s="421"/>
      <c r="T2045" s="425"/>
      <c r="AA2045" s="426"/>
      <c r="AT2045" s="422" t="s">
        <v>2439</v>
      </c>
      <c r="AU2045" s="422" t="s">
        <v>2336</v>
      </c>
      <c r="AV2045" s="422" t="s">
        <v>2336</v>
      </c>
      <c r="AW2045" s="422" t="s">
        <v>2371</v>
      </c>
      <c r="AX2045" s="422" t="s">
        <v>2427</v>
      </c>
      <c r="AY2045" s="422" t="s">
        <v>2428</v>
      </c>
    </row>
    <row r="2046" spans="2:51" s="353" customFormat="1" ht="15.75" customHeight="1">
      <c r="B2046" s="421"/>
      <c r="E2046" s="422"/>
      <c r="F2046" s="899" t="s">
        <v>441</v>
      </c>
      <c r="G2046" s="900"/>
      <c r="H2046" s="900"/>
      <c r="I2046" s="900"/>
      <c r="K2046" s="424">
        <v>13.7</v>
      </c>
      <c r="S2046" s="421"/>
      <c r="T2046" s="425"/>
      <c r="AA2046" s="426"/>
      <c r="AT2046" s="422" t="s">
        <v>2439</v>
      </c>
      <c r="AU2046" s="422" t="s">
        <v>2336</v>
      </c>
      <c r="AV2046" s="422" t="s">
        <v>2336</v>
      </c>
      <c r="AW2046" s="422" t="s">
        <v>2371</v>
      </c>
      <c r="AX2046" s="422" t="s">
        <v>2427</v>
      </c>
      <c r="AY2046" s="422" t="s">
        <v>2428</v>
      </c>
    </row>
    <row r="2047" spans="2:51" s="353" customFormat="1" ht="15.75" customHeight="1">
      <c r="B2047" s="421"/>
      <c r="E2047" s="422"/>
      <c r="F2047" s="899" t="s">
        <v>442</v>
      </c>
      <c r="G2047" s="900"/>
      <c r="H2047" s="900"/>
      <c r="I2047" s="900"/>
      <c r="K2047" s="424">
        <v>35.171</v>
      </c>
      <c r="S2047" s="421"/>
      <c r="T2047" s="425"/>
      <c r="AA2047" s="426"/>
      <c r="AT2047" s="422" t="s">
        <v>2439</v>
      </c>
      <c r="AU2047" s="422" t="s">
        <v>2336</v>
      </c>
      <c r="AV2047" s="422" t="s">
        <v>2336</v>
      </c>
      <c r="AW2047" s="422" t="s">
        <v>2371</v>
      </c>
      <c r="AX2047" s="422" t="s">
        <v>2427</v>
      </c>
      <c r="AY2047" s="422" t="s">
        <v>2428</v>
      </c>
    </row>
    <row r="2048" spans="2:51" s="353" customFormat="1" ht="15.75" customHeight="1">
      <c r="B2048" s="421"/>
      <c r="E2048" s="422"/>
      <c r="F2048" s="899" t="s">
        <v>443</v>
      </c>
      <c r="G2048" s="900"/>
      <c r="H2048" s="900"/>
      <c r="I2048" s="900"/>
      <c r="K2048" s="424">
        <v>13.55</v>
      </c>
      <c r="S2048" s="421"/>
      <c r="T2048" s="425"/>
      <c r="AA2048" s="426"/>
      <c r="AT2048" s="422" t="s">
        <v>2439</v>
      </c>
      <c r="AU2048" s="422" t="s">
        <v>2336</v>
      </c>
      <c r="AV2048" s="422" t="s">
        <v>2336</v>
      </c>
      <c r="AW2048" s="422" t="s">
        <v>2371</v>
      </c>
      <c r="AX2048" s="422" t="s">
        <v>2427</v>
      </c>
      <c r="AY2048" s="422" t="s">
        <v>2428</v>
      </c>
    </row>
    <row r="2049" spans="2:51" s="353" customFormat="1" ht="15.75" customHeight="1">
      <c r="B2049" s="421"/>
      <c r="E2049" s="422"/>
      <c r="F2049" s="899" t="s">
        <v>444</v>
      </c>
      <c r="G2049" s="900"/>
      <c r="H2049" s="900"/>
      <c r="I2049" s="900"/>
      <c r="K2049" s="424">
        <v>34.873</v>
      </c>
      <c r="S2049" s="421"/>
      <c r="T2049" s="425"/>
      <c r="AA2049" s="426"/>
      <c r="AT2049" s="422" t="s">
        <v>2439</v>
      </c>
      <c r="AU2049" s="422" t="s">
        <v>2336</v>
      </c>
      <c r="AV2049" s="422" t="s">
        <v>2336</v>
      </c>
      <c r="AW2049" s="422" t="s">
        <v>2371</v>
      </c>
      <c r="AX2049" s="422" t="s">
        <v>2427</v>
      </c>
      <c r="AY2049" s="422" t="s">
        <v>2428</v>
      </c>
    </row>
    <row r="2050" spans="2:51" s="353" customFormat="1" ht="15.75" customHeight="1">
      <c r="B2050" s="421"/>
      <c r="E2050" s="422"/>
      <c r="F2050" s="899" t="s">
        <v>2008</v>
      </c>
      <c r="G2050" s="900"/>
      <c r="H2050" s="900"/>
      <c r="I2050" s="900"/>
      <c r="K2050" s="424">
        <v>27.32</v>
      </c>
      <c r="S2050" s="421"/>
      <c r="T2050" s="425"/>
      <c r="AA2050" s="426"/>
      <c r="AT2050" s="422" t="s">
        <v>2439</v>
      </c>
      <c r="AU2050" s="422" t="s">
        <v>2336</v>
      </c>
      <c r="AV2050" s="422" t="s">
        <v>2336</v>
      </c>
      <c r="AW2050" s="422" t="s">
        <v>2371</v>
      </c>
      <c r="AX2050" s="422" t="s">
        <v>2427</v>
      </c>
      <c r="AY2050" s="422" t="s">
        <v>2428</v>
      </c>
    </row>
    <row r="2051" spans="2:51" s="353" customFormat="1" ht="28.5" customHeight="1">
      <c r="B2051" s="421"/>
      <c r="E2051" s="422"/>
      <c r="F2051" s="899" t="s">
        <v>445</v>
      </c>
      <c r="G2051" s="900"/>
      <c r="H2051" s="900"/>
      <c r="I2051" s="900"/>
      <c r="K2051" s="424">
        <v>31.297</v>
      </c>
      <c r="S2051" s="421"/>
      <c r="T2051" s="425"/>
      <c r="AA2051" s="426"/>
      <c r="AT2051" s="422" t="s">
        <v>2439</v>
      </c>
      <c r="AU2051" s="422" t="s">
        <v>2336</v>
      </c>
      <c r="AV2051" s="422" t="s">
        <v>2336</v>
      </c>
      <c r="AW2051" s="422" t="s">
        <v>2371</v>
      </c>
      <c r="AX2051" s="422" t="s">
        <v>2427</v>
      </c>
      <c r="AY2051" s="422" t="s">
        <v>2428</v>
      </c>
    </row>
    <row r="2052" spans="2:51" s="353" customFormat="1" ht="15.75" customHeight="1">
      <c r="B2052" s="421"/>
      <c r="E2052" s="422"/>
      <c r="F2052" s="899" t="s">
        <v>446</v>
      </c>
      <c r="G2052" s="900"/>
      <c r="H2052" s="900"/>
      <c r="I2052" s="900"/>
      <c r="K2052" s="424">
        <v>17.74</v>
      </c>
      <c r="S2052" s="421"/>
      <c r="T2052" s="425"/>
      <c r="AA2052" s="426"/>
      <c r="AT2052" s="422" t="s">
        <v>2439</v>
      </c>
      <c r="AU2052" s="422" t="s">
        <v>2336</v>
      </c>
      <c r="AV2052" s="422" t="s">
        <v>2336</v>
      </c>
      <c r="AW2052" s="422" t="s">
        <v>2371</v>
      </c>
      <c r="AX2052" s="422" t="s">
        <v>2427</v>
      </c>
      <c r="AY2052" s="422" t="s">
        <v>2428</v>
      </c>
    </row>
    <row r="2053" spans="2:51" s="353" customFormat="1" ht="15.75" customHeight="1">
      <c r="B2053" s="421"/>
      <c r="E2053" s="422"/>
      <c r="F2053" s="899" t="s">
        <v>447</v>
      </c>
      <c r="G2053" s="900"/>
      <c r="H2053" s="900"/>
      <c r="I2053" s="900"/>
      <c r="K2053" s="424">
        <v>35.459</v>
      </c>
      <c r="S2053" s="421"/>
      <c r="T2053" s="425"/>
      <c r="AA2053" s="426"/>
      <c r="AT2053" s="422" t="s">
        <v>2439</v>
      </c>
      <c r="AU2053" s="422" t="s">
        <v>2336</v>
      </c>
      <c r="AV2053" s="422" t="s">
        <v>2336</v>
      </c>
      <c r="AW2053" s="422" t="s">
        <v>2371</v>
      </c>
      <c r="AX2053" s="422" t="s">
        <v>2427</v>
      </c>
      <c r="AY2053" s="422" t="s">
        <v>2428</v>
      </c>
    </row>
    <row r="2054" spans="2:51" s="353" customFormat="1" ht="15.75" customHeight="1">
      <c r="B2054" s="421"/>
      <c r="E2054" s="422"/>
      <c r="F2054" s="899" t="s">
        <v>2009</v>
      </c>
      <c r="G2054" s="900"/>
      <c r="H2054" s="900"/>
      <c r="I2054" s="900"/>
      <c r="K2054" s="424">
        <v>19.67</v>
      </c>
      <c r="S2054" s="421"/>
      <c r="T2054" s="425"/>
      <c r="AA2054" s="426"/>
      <c r="AT2054" s="422" t="s">
        <v>2439</v>
      </c>
      <c r="AU2054" s="422" t="s">
        <v>2336</v>
      </c>
      <c r="AV2054" s="422" t="s">
        <v>2336</v>
      </c>
      <c r="AW2054" s="422" t="s">
        <v>2371</v>
      </c>
      <c r="AX2054" s="422" t="s">
        <v>2427</v>
      </c>
      <c r="AY2054" s="422" t="s">
        <v>2428</v>
      </c>
    </row>
    <row r="2055" spans="2:51" s="353" customFormat="1" ht="15.75" customHeight="1">
      <c r="B2055" s="421"/>
      <c r="E2055" s="422"/>
      <c r="F2055" s="899" t="s">
        <v>448</v>
      </c>
      <c r="G2055" s="900"/>
      <c r="H2055" s="900"/>
      <c r="I2055" s="900"/>
      <c r="K2055" s="424">
        <v>36.747</v>
      </c>
      <c r="S2055" s="421"/>
      <c r="T2055" s="425"/>
      <c r="AA2055" s="426"/>
      <c r="AT2055" s="422" t="s">
        <v>2439</v>
      </c>
      <c r="AU2055" s="422" t="s">
        <v>2336</v>
      </c>
      <c r="AV2055" s="422" t="s">
        <v>2336</v>
      </c>
      <c r="AW2055" s="422" t="s">
        <v>2371</v>
      </c>
      <c r="AX2055" s="422" t="s">
        <v>2427</v>
      </c>
      <c r="AY2055" s="422" t="s">
        <v>2428</v>
      </c>
    </row>
    <row r="2056" spans="2:51" s="353" customFormat="1" ht="15.75" customHeight="1">
      <c r="B2056" s="421"/>
      <c r="E2056" s="422"/>
      <c r="F2056" s="899" t="s">
        <v>449</v>
      </c>
      <c r="G2056" s="900"/>
      <c r="H2056" s="900"/>
      <c r="I2056" s="900"/>
      <c r="K2056" s="424">
        <v>26.75</v>
      </c>
      <c r="S2056" s="421"/>
      <c r="T2056" s="425"/>
      <c r="AA2056" s="426"/>
      <c r="AT2056" s="422" t="s">
        <v>2439</v>
      </c>
      <c r="AU2056" s="422" t="s">
        <v>2336</v>
      </c>
      <c r="AV2056" s="422" t="s">
        <v>2336</v>
      </c>
      <c r="AW2056" s="422" t="s">
        <v>2371</v>
      </c>
      <c r="AX2056" s="422" t="s">
        <v>2427</v>
      </c>
      <c r="AY2056" s="422" t="s">
        <v>2428</v>
      </c>
    </row>
    <row r="2057" spans="2:51" s="353" customFormat="1" ht="15.75" customHeight="1">
      <c r="B2057" s="421"/>
      <c r="E2057" s="422"/>
      <c r="F2057" s="899" t="s">
        <v>450</v>
      </c>
      <c r="G2057" s="900"/>
      <c r="H2057" s="900"/>
      <c r="I2057" s="900"/>
      <c r="K2057" s="424">
        <v>42.409</v>
      </c>
      <c r="S2057" s="421"/>
      <c r="T2057" s="425"/>
      <c r="AA2057" s="426"/>
      <c r="AT2057" s="422" t="s">
        <v>2439</v>
      </c>
      <c r="AU2057" s="422" t="s">
        <v>2336</v>
      </c>
      <c r="AV2057" s="422" t="s">
        <v>2336</v>
      </c>
      <c r="AW2057" s="422" t="s">
        <v>2371</v>
      </c>
      <c r="AX2057" s="422" t="s">
        <v>2427</v>
      </c>
      <c r="AY2057" s="422" t="s">
        <v>2428</v>
      </c>
    </row>
    <row r="2058" spans="2:51" s="353" customFormat="1" ht="15.75" customHeight="1">
      <c r="B2058" s="421"/>
      <c r="E2058" s="422"/>
      <c r="F2058" s="899" t="s">
        <v>451</v>
      </c>
      <c r="G2058" s="900"/>
      <c r="H2058" s="900"/>
      <c r="I2058" s="900"/>
      <c r="K2058" s="424">
        <v>15.09</v>
      </c>
      <c r="S2058" s="421"/>
      <c r="T2058" s="425"/>
      <c r="AA2058" s="426"/>
      <c r="AT2058" s="422" t="s">
        <v>2439</v>
      </c>
      <c r="AU2058" s="422" t="s">
        <v>2336</v>
      </c>
      <c r="AV2058" s="422" t="s">
        <v>2336</v>
      </c>
      <c r="AW2058" s="422" t="s">
        <v>2371</v>
      </c>
      <c r="AX2058" s="422" t="s">
        <v>2427</v>
      </c>
      <c r="AY2058" s="422" t="s">
        <v>2428</v>
      </c>
    </row>
    <row r="2059" spans="2:51" s="353" customFormat="1" ht="15.75" customHeight="1">
      <c r="B2059" s="421"/>
      <c r="E2059" s="422"/>
      <c r="F2059" s="899" t="s">
        <v>452</v>
      </c>
      <c r="G2059" s="900"/>
      <c r="H2059" s="900"/>
      <c r="I2059" s="900"/>
      <c r="K2059" s="424">
        <v>33.171</v>
      </c>
      <c r="S2059" s="421"/>
      <c r="T2059" s="425"/>
      <c r="AA2059" s="426"/>
      <c r="AT2059" s="422" t="s">
        <v>2439</v>
      </c>
      <c r="AU2059" s="422" t="s">
        <v>2336</v>
      </c>
      <c r="AV2059" s="422" t="s">
        <v>2336</v>
      </c>
      <c r="AW2059" s="422" t="s">
        <v>2371</v>
      </c>
      <c r="AX2059" s="422" t="s">
        <v>2427</v>
      </c>
      <c r="AY2059" s="422" t="s">
        <v>2428</v>
      </c>
    </row>
    <row r="2060" spans="2:51" s="353" customFormat="1" ht="15.75" customHeight="1">
      <c r="B2060" s="421"/>
      <c r="E2060" s="422"/>
      <c r="F2060" s="899" t="s">
        <v>2010</v>
      </c>
      <c r="G2060" s="900"/>
      <c r="H2060" s="900"/>
      <c r="I2060" s="900"/>
      <c r="K2060" s="424">
        <v>18.2</v>
      </c>
      <c r="S2060" s="421"/>
      <c r="T2060" s="425"/>
      <c r="AA2060" s="426"/>
      <c r="AT2060" s="422" t="s">
        <v>2439</v>
      </c>
      <c r="AU2060" s="422" t="s">
        <v>2336</v>
      </c>
      <c r="AV2060" s="422" t="s">
        <v>2336</v>
      </c>
      <c r="AW2060" s="422" t="s">
        <v>2371</v>
      </c>
      <c r="AX2060" s="422" t="s">
        <v>2427</v>
      </c>
      <c r="AY2060" s="422" t="s">
        <v>2428</v>
      </c>
    </row>
    <row r="2061" spans="2:51" s="353" customFormat="1" ht="15.75" customHeight="1">
      <c r="B2061" s="421"/>
      <c r="E2061" s="422"/>
      <c r="F2061" s="899" t="s">
        <v>453</v>
      </c>
      <c r="G2061" s="900"/>
      <c r="H2061" s="900"/>
      <c r="I2061" s="900"/>
      <c r="K2061" s="424">
        <v>34.009</v>
      </c>
      <c r="S2061" s="421"/>
      <c r="T2061" s="425"/>
      <c r="AA2061" s="426"/>
      <c r="AT2061" s="422" t="s">
        <v>2439</v>
      </c>
      <c r="AU2061" s="422" t="s">
        <v>2336</v>
      </c>
      <c r="AV2061" s="422" t="s">
        <v>2336</v>
      </c>
      <c r="AW2061" s="422" t="s">
        <v>2371</v>
      </c>
      <c r="AX2061" s="422" t="s">
        <v>2427</v>
      </c>
      <c r="AY2061" s="422" t="s">
        <v>2428</v>
      </c>
    </row>
    <row r="2062" spans="2:51" s="353" customFormat="1" ht="15.75" customHeight="1">
      <c r="B2062" s="421"/>
      <c r="E2062" s="422"/>
      <c r="F2062" s="899" t="s">
        <v>454</v>
      </c>
      <c r="G2062" s="900"/>
      <c r="H2062" s="900"/>
      <c r="I2062" s="900"/>
      <c r="K2062" s="424">
        <v>29.19</v>
      </c>
      <c r="S2062" s="421"/>
      <c r="T2062" s="425"/>
      <c r="AA2062" s="426"/>
      <c r="AT2062" s="422" t="s">
        <v>2439</v>
      </c>
      <c r="AU2062" s="422" t="s">
        <v>2336</v>
      </c>
      <c r="AV2062" s="422" t="s">
        <v>2336</v>
      </c>
      <c r="AW2062" s="422" t="s">
        <v>2371</v>
      </c>
      <c r="AX2062" s="422" t="s">
        <v>2427</v>
      </c>
      <c r="AY2062" s="422" t="s">
        <v>2428</v>
      </c>
    </row>
    <row r="2063" spans="2:51" s="353" customFormat="1" ht="29.25" customHeight="1">
      <c r="B2063" s="421"/>
      <c r="E2063" s="422"/>
      <c r="F2063" s="899" t="s">
        <v>455</v>
      </c>
      <c r="G2063" s="900"/>
      <c r="H2063" s="900"/>
      <c r="I2063" s="900"/>
      <c r="K2063" s="424">
        <v>28.972</v>
      </c>
      <c r="S2063" s="421"/>
      <c r="T2063" s="425"/>
      <c r="AA2063" s="426"/>
      <c r="AT2063" s="422" t="s">
        <v>2439</v>
      </c>
      <c r="AU2063" s="422" t="s">
        <v>2336</v>
      </c>
      <c r="AV2063" s="422" t="s">
        <v>2336</v>
      </c>
      <c r="AW2063" s="422" t="s">
        <v>2371</v>
      </c>
      <c r="AX2063" s="422" t="s">
        <v>2427</v>
      </c>
      <c r="AY2063" s="422" t="s">
        <v>2428</v>
      </c>
    </row>
    <row r="2064" spans="2:51" s="353" customFormat="1" ht="15.75" customHeight="1">
      <c r="B2064" s="421"/>
      <c r="E2064" s="422"/>
      <c r="F2064" s="899" t="s">
        <v>456</v>
      </c>
      <c r="G2064" s="900"/>
      <c r="H2064" s="900"/>
      <c r="I2064" s="900"/>
      <c r="K2064" s="424">
        <v>78.27</v>
      </c>
      <c r="S2064" s="421"/>
      <c r="T2064" s="425"/>
      <c r="AA2064" s="426"/>
      <c r="AT2064" s="422" t="s">
        <v>2439</v>
      </c>
      <c r="AU2064" s="422" t="s">
        <v>2336</v>
      </c>
      <c r="AV2064" s="422" t="s">
        <v>2336</v>
      </c>
      <c r="AW2064" s="422" t="s">
        <v>2371</v>
      </c>
      <c r="AX2064" s="422" t="s">
        <v>2427</v>
      </c>
      <c r="AY2064" s="422" t="s">
        <v>2428</v>
      </c>
    </row>
    <row r="2065" spans="2:51" s="353" customFormat="1" ht="15.75" customHeight="1">
      <c r="B2065" s="421"/>
      <c r="E2065" s="422"/>
      <c r="F2065" s="899" t="s">
        <v>457</v>
      </c>
      <c r="G2065" s="900"/>
      <c r="H2065" s="900"/>
      <c r="I2065" s="900"/>
      <c r="K2065" s="424">
        <v>102.652</v>
      </c>
      <c r="S2065" s="421"/>
      <c r="T2065" s="425"/>
      <c r="AA2065" s="426"/>
      <c r="AT2065" s="422" t="s">
        <v>2439</v>
      </c>
      <c r="AU2065" s="422" t="s">
        <v>2336</v>
      </c>
      <c r="AV2065" s="422" t="s">
        <v>2336</v>
      </c>
      <c r="AW2065" s="422" t="s">
        <v>2371</v>
      </c>
      <c r="AX2065" s="422" t="s">
        <v>2427</v>
      </c>
      <c r="AY2065" s="422" t="s">
        <v>2428</v>
      </c>
    </row>
    <row r="2066" spans="2:51" s="353" customFormat="1" ht="15.75" customHeight="1">
      <c r="B2066" s="421"/>
      <c r="E2066" s="422"/>
      <c r="F2066" s="899" t="s">
        <v>458</v>
      </c>
      <c r="G2066" s="900"/>
      <c r="H2066" s="900"/>
      <c r="I2066" s="900"/>
      <c r="K2066" s="424">
        <v>2.28</v>
      </c>
      <c r="S2066" s="421"/>
      <c r="T2066" s="425"/>
      <c r="AA2066" s="426"/>
      <c r="AT2066" s="422" t="s">
        <v>2439</v>
      </c>
      <c r="AU2066" s="422" t="s">
        <v>2336</v>
      </c>
      <c r="AV2066" s="422" t="s">
        <v>2336</v>
      </c>
      <c r="AW2066" s="422" t="s">
        <v>2371</v>
      </c>
      <c r="AX2066" s="422" t="s">
        <v>2427</v>
      </c>
      <c r="AY2066" s="422" t="s">
        <v>2428</v>
      </c>
    </row>
    <row r="2067" spans="2:51" s="353" customFormat="1" ht="15.75" customHeight="1">
      <c r="B2067" s="421"/>
      <c r="E2067" s="422"/>
      <c r="F2067" s="899" t="s">
        <v>459</v>
      </c>
      <c r="G2067" s="900"/>
      <c r="H2067" s="900"/>
      <c r="I2067" s="900"/>
      <c r="K2067" s="424">
        <v>7.301</v>
      </c>
      <c r="S2067" s="421"/>
      <c r="T2067" s="425"/>
      <c r="AA2067" s="426"/>
      <c r="AT2067" s="422" t="s">
        <v>2439</v>
      </c>
      <c r="AU2067" s="422" t="s">
        <v>2336</v>
      </c>
      <c r="AV2067" s="422" t="s">
        <v>2336</v>
      </c>
      <c r="AW2067" s="422" t="s">
        <v>2371</v>
      </c>
      <c r="AX2067" s="422" t="s">
        <v>2427</v>
      </c>
      <c r="AY2067" s="422" t="s">
        <v>2428</v>
      </c>
    </row>
    <row r="2068" spans="2:51" s="353" customFormat="1" ht="15.75" customHeight="1">
      <c r="B2068" s="421"/>
      <c r="E2068" s="422"/>
      <c r="F2068" s="899" t="s">
        <v>460</v>
      </c>
      <c r="G2068" s="900"/>
      <c r="H2068" s="900"/>
      <c r="I2068" s="900"/>
      <c r="K2068" s="424">
        <v>9.65</v>
      </c>
      <c r="S2068" s="421"/>
      <c r="T2068" s="425"/>
      <c r="AA2068" s="426"/>
      <c r="AT2068" s="422" t="s">
        <v>2439</v>
      </c>
      <c r="AU2068" s="422" t="s">
        <v>2336</v>
      </c>
      <c r="AV2068" s="422" t="s">
        <v>2336</v>
      </c>
      <c r="AW2068" s="422" t="s">
        <v>2371</v>
      </c>
      <c r="AX2068" s="422" t="s">
        <v>2427</v>
      </c>
      <c r="AY2068" s="422" t="s">
        <v>2428</v>
      </c>
    </row>
    <row r="2069" spans="2:51" s="353" customFormat="1" ht="51" customHeight="1">
      <c r="B2069" s="421"/>
      <c r="E2069" s="422"/>
      <c r="F2069" s="899" t="s">
        <v>461</v>
      </c>
      <c r="G2069" s="900"/>
      <c r="H2069" s="900"/>
      <c r="I2069" s="900"/>
      <c r="K2069" s="424">
        <v>29.596</v>
      </c>
      <c r="S2069" s="421"/>
      <c r="T2069" s="425"/>
      <c r="AA2069" s="426"/>
      <c r="AT2069" s="422" t="s">
        <v>2439</v>
      </c>
      <c r="AU2069" s="422" t="s">
        <v>2336</v>
      </c>
      <c r="AV2069" s="422" t="s">
        <v>2336</v>
      </c>
      <c r="AW2069" s="422" t="s">
        <v>2371</v>
      </c>
      <c r="AX2069" s="422" t="s">
        <v>2427</v>
      </c>
      <c r="AY2069" s="422" t="s">
        <v>2428</v>
      </c>
    </row>
    <row r="2070" spans="2:51" s="353" customFormat="1" ht="15.75" customHeight="1">
      <c r="B2070" s="421"/>
      <c r="E2070" s="422"/>
      <c r="F2070" s="899" t="s">
        <v>462</v>
      </c>
      <c r="G2070" s="900"/>
      <c r="H2070" s="900"/>
      <c r="I2070" s="900"/>
      <c r="K2070" s="424">
        <v>12.06</v>
      </c>
      <c r="S2070" s="421"/>
      <c r="T2070" s="425"/>
      <c r="AA2070" s="426"/>
      <c r="AT2070" s="422" t="s">
        <v>2439</v>
      </c>
      <c r="AU2070" s="422" t="s">
        <v>2336</v>
      </c>
      <c r="AV2070" s="422" t="s">
        <v>2336</v>
      </c>
      <c r="AW2070" s="422" t="s">
        <v>2371</v>
      </c>
      <c r="AX2070" s="422" t="s">
        <v>2427</v>
      </c>
      <c r="AY2070" s="422" t="s">
        <v>2428</v>
      </c>
    </row>
    <row r="2071" spans="2:51" s="353" customFormat="1" ht="39" customHeight="1">
      <c r="B2071" s="421"/>
      <c r="E2071" s="422"/>
      <c r="F2071" s="899" t="s">
        <v>463</v>
      </c>
      <c r="G2071" s="900"/>
      <c r="H2071" s="900"/>
      <c r="I2071" s="900"/>
      <c r="K2071" s="424">
        <v>16.573</v>
      </c>
      <c r="S2071" s="421"/>
      <c r="T2071" s="425"/>
      <c r="AA2071" s="426"/>
      <c r="AT2071" s="422" t="s">
        <v>2439</v>
      </c>
      <c r="AU2071" s="422" t="s">
        <v>2336</v>
      </c>
      <c r="AV2071" s="422" t="s">
        <v>2336</v>
      </c>
      <c r="AW2071" s="422" t="s">
        <v>2371</v>
      </c>
      <c r="AX2071" s="422" t="s">
        <v>2427</v>
      </c>
      <c r="AY2071" s="422" t="s">
        <v>2428</v>
      </c>
    </row>
    <row r="2072" spans="2:51" s="353" customFormat="1" ht="15.75" customHeight="1">
      <c r="B2072" s="421"/>
      <c r="E2072" s="422"/>
      <c r="F2072" s="899" t="s">
        <v>464</v>
      </c>
      <c r="G2072" s="900"/>
      <c r="H2072" s="900"/>
      <c r="I2072" s="900"/>
      <c r="K2072" s="424">
        <v>14.94</v>
      </c>
      <c r="S2072" s="421"/>
      <c r="T2072" s="425"/>
      <c r="AA2072" s="426"/>
      <c r="AT2072" s="422" t="s">
        <v>2439</v>
      </c>
      <c r="AU2072" s="422" t="s">
        <v>2336</v>
      </c>
      <c r="AV2072" s="422" t="s">
        <v>2336</v>
      </c>
      <c r="AW2072" s="422" t="s">
        <v>2371</v>
      </c>
      <c r="AX2072" s="422" t="s">
        <v>2427</v>
      </c>
      <c r="AY2072" s="422" t="s">
        <v>2428</v>
      </c>
    </row>
    <row r="2073" spans="2:51" s="353" customFormat="1" ht="15.75" customHeight="1">
      <c r="B2073" s="421"/>
      <c r="E2073" s="422"/>
      <c r="F2073" s="899" t="s">
        <v>465</v>
      </c>
      <c r="G2073" s="900"/>
      <c r="H2073" s="900"/>
      <c r="I2073" s="900"/>
      <c r="K2073" s="424">
        <v>31.588</v>
      </c>
      <c r="S2073" s="421"/>
      <c r="T2073" s="425"/>
      <c r="AA2073" s="426"/>
      <c r="AT2073" s="422" t="s">
        <v>2439</v>
      </c>
      <c r="AU2073" s="422" t="s">
        <v>2336</v>
      </c>
      <c r="AV2073" s="422" t="s">
        <v>2336</v>
      </c>
      <c r="AW2073" s="422" t="s">
        <v>2371</v>
      </c>
      <c r="AX2073" s="422" t="s">
        <v>2427</v>
      </c>
      <c r="AY2073" s="422" t="s">
        <v>2428</v>
      </c>
    </row>
    <row r="2074" spans="2:51" s="353" customFormat="1" ht="15.75" customHeight="1">
      <c r="B2074" s="421"/>
      <c r="E2074" s="422"/>
      <c r="F2074" s="899" t="s">
        <v>466</v>
      </c>
      <c r="G2074" s="900"/>
      <c r="H2074" s="900"/>
      <c r="I2074" s="900"/>
      <c r="K2074" s="424">
        <v>17.28</v>
      </c>
      <c r="S2074" s="421"/>
      <c r="T2074" s="425"/>
      <c r="AA2074" s="426"/>
      <c r="AT2074" s="422" t="s">
        <v>2439</v>
      </c>
      <c r="AU2074" s="422" t="s">
        <v>2336</v>
      </c>
      <c r="AV2074" s="422" t="s">
        <v>2336</v>
      </c>
      <c r="AW2074" s="422" t="s">
        <v>2371</v>
      </c>
      <c r="AX2074" s="422" t="s">
        <v>2427</v>
      </c>
      <c r="AY2074" s="422" t="s">
        <v>2428</v>
      </c>
    </row>
    <row r="2075" spans="2:51" s="353" customFormat="1" ht="15.75" customHeight="1">
      <c r="B2075" s="421"/>
      <c r="E2075" s="422"/>
      <c r="F2075" s="899" t="s">
        <v>467</v>
      </c>
      <c r="G2075" s="900"/>
      <c r="H2075" s="900"/>
      <c r="I2075" s="900"/>
      <c r="K2075" s="424">
        <v>38.475</v>
      </c>
      <c r="S2075" s="421"/>
      <c r="T2075" s="425"/>
      <c r="AA2075" s="426"/>
      <c r="AT2075" s="422" t="s">
        <v>2439</v>
      </c>
      <c r="AU2075" s="422" t="s">
        <v>2336</v>
      </c>
      <c r="AV2075" s="422" t="s">
        <v>2336</v>
      </c>
      <c r="AW2075" s="422" t="s">
        <v>2371</v>
      </c>
      <c r="AX2075" s="422" t="s">
        <v>2427</v>
      </c>
      <c r="AY2075" s="422" t="s">
        <v>2428</v>
      </c>
    </row>
    <row r="2076" spans="2:51" s="353" customFormat="1" ht="15.75" customHeight="1">
      <c r="B2076" s="421"/>
      <c r="E2076" s="422"/>
      <c r="F2076" s="899" t="s">
        <v>468</v>
      </c>
      <c r="G2076" s="900"/>
      <c r="H2076" s="900"/>
      <c r="I2076" s="900"/>
      <c r="K2076" s="424">
        <v>16.59</v>
      </c>
      <c r="S2076" s="421"/>
      <c r="T2076" s="425"/>
      <c r="AA2076" s="426"/>
      <c r="AT2076" s="422" t="s">
        <v>2439</v>
      </c>
      <c r="AU2076" s="422" t="s">
        <v>2336</v>
      </c>
      <c r="AV2076" s="422" t="s">
        <v>2336</v>
      </c>
      <c r="AW2076" s="422" t="s">
        <v>2371</v>
      </c>
      <c r="AX2076" s="422" t="s">
        <v>2427</v>
      </c>
      <c r="AY2076" s="422" t="s">
        <v>2428</v>
      </c>
    </row>
    <row r="2077" spans="2:51" s="353" customFormat="1" ht="15.75" customHeight="1">
      <c r="B2077" s="421"/>
      <c r="E2077" s="422"/>
      <c r="F2077" s="899" t="s">
        <v>467</v>
      </c>
      <c r="G2077" s="900"/>
      <c r="H2077" s="900"/>
      <c r="I2077" s="900"/>
      <c r="K2077" s="424">
        <v>38.475</v>
      </c>
      <c r="S2077" s="421"/>
      <c r="T2077" s="425"/>
      <c r="AA2077" s="426"/>
      <c r="AT2077" s="422" t="s">
        <v>2439</v>
      </c>
      <c r="AU2077" s="422" t="s">
        <v>2336</v>
      </c>
      <c r="AV2077" s="422" t="s">
        <v>2336</v>
      </c>
      <c r="AW2077" s="422" t="s">
        <v>2371</v>
      </c>
      <c r="AX2077" s="422" t="s">
        <v>2427</v>
      </c>
      <c r="AY2077" s="422" t="s">
        <v>2428</v>
      </c>
    </row>
    <row r="2078" spans="2:51" s="353" customFormat="1" ht="15.75" customHeight="1">
      <c r="B2078" s="421"/>
      <c r="E2078" s="422"/>
      <c r="F2078" s="899" t="s">
        <v>469</v>
      </c>
      <c r="G2078" s="900"/>
      <c r="H2078" s="900"/>
      <c r="I2078" s="900"/>
      <c r="K2078" s="424">
        <v>14.51</v>
      </c>
      <c r="S2078" s="421"/>
      <c r="T2078" s="425"/>
      <c r="AA2078" s="426"/>
      <c r="AT2078" s="422" t="s">
        <v>2439</v>
      </c>
      <c r="AU2078" s="422" t="s">
        <v>2336</v>
      </c>
      <c r="AV2078" s="422" t="s">
        <v>2336</v>
      </c>
      <c r="AW2078" s="422" t="s">
        <v>2371</v>
      </c>
      <c r="AX2078" s="422" t="s">
        <v>2427</v>
      </c>
      <c r="AY2078" s="422" t="s">
        <v>2428</v>
      </c>
    </row>
    <row r="2079" spans="2:51" s="353" customFormat="1" ht="15.75" customHeight="1">
      <c r="B2079" s="421"/>
      <c r="E2079" s="422"/>
      <c r="F2079" s="899" t="s">
        <v>470</v>
      </c>
      <c r="G2079" s="900"/>
      <c r="H2079" s="900"/>
      <c r="I2079" s="900"/>
      <c r="K2079" s="424">
        <v>35.171</v>
      </c>
      <c r="S2079" s="421"/>
      <c r="T2079" s="425"/>
      <c r="AA2079" s="426"/>
      <c r="AT2079" s="422" t="s">
        <v>2439</v>
      </c>
      <c r="AU2079" s="422" t="s">
        <v>2336</v>
      </c>
      <c r="AV2079" s="422" t="s">
        <v>2336</v>
      </c>
      <c r="AW2079" s="422" t="s">
        <v>2371</v>
      </c>
      <c r="AX2079" s="422" t="s">
        <v>2427</v>
      </c>
      <c r="AY2079" s="422" t="s">
        <v>2428</v>
      </c>
    </row>
    <row r="2080" spans="2:51" s="353" customFormat="1" ht="15.75" customHeight="1">
      <c r="B2080" s="421"/>
      <c r="E2080" s="422"/>
      <c r="F2080" s="899" t="s">
        <v>471</v>
      </c>
      <c r="G2080" s="900"/>
      <c r="H2080" s="900"/>
      <c r="I2080" s="900"/>
      <c r="K2080" s="424">
        <v>25.85</v>
      </c>
      <c r="S2080" s="421"/>
      <c r="T2080" s="425"/>
      <c r="AA2080" s="426"/>
      <c r="AT2080" s="422" t="s">
        <v>2439</v>
      </c>
      <c r="AU2080" s="422" t="s">
        <v>2336</v>
      </c>
      <c r="AV2080" s="422" t="s">
        <v>2336</v>
      </c>
      <c r="AW2080" s="422" t="s">
        <v>2371</v>
      </c>
      <c r="AX2080" s="422" t="s">
        <v>2427</v>
      </c>
      <c r="AY2080" s="422" t="s">
        <v>2428</v>
      </c>
    </row>
    <row r="2081" spans="2:51" s="353" customFormat="1" ht="15.75" customHeight="1">
      <c r="B2081" s="421"/>
      <c r="E2081" s="422"/>
      <c r="F2081" s="899" t="s">
        <v>472</v>
      </c>
      <c r="G2081" s="900"/>
      <c r="H2081" s="900"/>
      <c r="I2081" s="900"/>
      <c r="K2081" s="424">
        <v>42.144</v>
      </c>
      <c r="S2081" s="421"/>
      <c r="T2081" s="425"/>
      <c r="AA2081" s="426"/>
      <c r="AT2081" s="422" t="s">
        <v>2439</v>
      </c>
      <c r="AU2081" s="422" t="s">
        <v>2336</v>
      </c>
      <c r="AV2081" s="422" t="s">
        <v>2336</v>
      </c>
      <c r="AW2081" s="422" t="s">
        <v>2371</v>
      </c>
      <c r="AX2081" s="422" t="s">
        <v>2427</v>
      </c>
      <c r="AY2081" s="422" t="s">
        <v>2428</v>
      </c>
    </row>
    <row r="2082" spans="2:51" s="353" customFormat="1" ht="15.75" customHeight="1">
      <c r="B2082" s="421"/>
      <c r="E2082" s="422"/>
      <c r="F2082" s="899" t="s">
        <v>473</v>
      </c>
      <c r="G2082" s="900"/>
      <c r="H2082" s="900"/>
      <c r="I2082" s="900"/>
      <c r="K2082" s="424">
        <v>15.79</v>
      </c>
      <c r="S2082" s="421"/>
      <c r="T2082" s="425"/>
      <c r="AA2082" s="426"/>
      <c r="AT2082" s="422" t="s">
        <v>2439</v>
      </c>
      <c r="AU2082" s="422" t="s">
        <v>2336</v>
      </c>
      <c r="AV2082" s="422" t="s">
        <v>2336</v>
      </c>
      <c r="AW2082" s="422" t="s">
        <v>2371</v>
      </c>
      <c r="AX2082" s="422" t="s">
        <v>2427</v>
      </c>
      <c r="AY2082" s="422" t="s">
        <v>2428</v>
      </c>
    </row>
    <row r="2083" spans="2:51" s="353" customFormat="1" ht="27" customHeight="1">
      <c r="B2083" s="421"/>
      <c r="E2083" s="422"/>
      <c r="F2083" s="899" t="s">
        <v>474</v>
      </c>
      <c r="G2083" s="900"/>
      <c r="H2083" s="900"/>
      <c r="I2083" s="900"/>
      <c r="K2083" s="424">
        <v>36.959</v>
      </c>
      <c r="S2083" s="421"/>
      <c r="T2083" s="425"/>
      <c r="AA2083" s="426"/>
      <c r="AT2083" s="422" t="s">
        <v>2439</v>
      </c>
      <c r="AU2083" s="422" t="s">
        <v>2336</v>
      </c>
      <c r="AV2083" s="422" t="s">
        <v>2336</v>
      </c>
      <c r="AW2083" s="422" t="s">
        <v>2371</v>
      </c>
      <c r="AX2083" s="422" t="s">
        <v>2427</v>
      </c>
      <c r="AY2083" s="422" t="s">
        <v>2428</v>
      </c>
    </row>
    <row r="2084" spans="2:51" s="353" customFormat="1" ht="15.75" customHeight="1">
      <c r="B2084" s="421"/>
      <c r="E2084" s="422"/>
      <c r="F2084" s="899" t="s">
        <v>475</v>
      </c>
      <c r="G2084" s="900"/>
      <c r="H2084" s="900"/>
      <c r="I2084" s="900"/>
      <c r="K2084" s="424">
        <v>17.13</v>
      </c>
      <c r="S2084" s="421"/>
      <c r="T2084" s="425"/>
      <c r="AA2084" s="426"/>
      <c r="AT2084" s="422" t="s">
        <v>2439</v>
      </c>
      <c r="AU2084" s="422" t="s">
        <v>2336</v>
      </c>
      <c r="AV2084" s="422" t="s">
        <v>2336</v>
      </c>
      <c r="AW2084" s="422" t="s">
        <v>2371</v>
      </c>
      <c r="AX2084" s="422" t="s">
        <v>2427</v>
      </c>
      <c r="AY2084" s="422" t="s">
        <v>2428</v>
      </c>
    </row>
    <row r="2085" spans="2:51" s="353" customFormat="1" ht="15.75" customHeight="1">
      <c r="B2085" s="421"/>
      <c r="E2085" s="422"/>
      <c r="F2085" s="899" t="s">
        <v>476</v>
      </c>
      <c r="G2085" s="900"/>
      <c r="H2085" s="900"/>
      <c r="I2085" s="900"/>
      <c r="K2085" s="424">
        <v>21.582</v>
      </c>
      <c r="S2085" s="421"/>
      <c r="T2085" s="425"/>
      <c r="AA2085" s="426"/>
      <c r="AT2085" s="422" t="s">
        <v>2439</v>
      </c>
      <c r="AU2085" s="422" t="s">
        <v>2336</v>
      </c>
      <c r="AV2085" s="422" t="s">
        <v>2336</v>
      </c>
      <c r="AW2085" s="422" t="s">
        <v>2371</v>
      </c>
      <c r="AX2085" s="422" t="s">
        <v>2427</v>
      </c>
      <c r="AY2085" s="422" t="s">
        <v>2428</v>
      </c>
    </row>
    <row r="2086" spans="2:51" s="353" customFormat="1" ht="15.75" customHeight="1">
      <c r="B2086" s="421"/>
      <c r="E2086" s="422"/>
      <c r="F2086" s="899" t="s">
        <v>477</v>
      </c>
      <c r="G2086" s="900"/>
      <c r="H2086" s="900"/>
      <c r="I2086" s="900"/>
      <c r="K2086" s="424">
        <v>11.83</v>
      </c>
      <c r="S2086" s="421"/>
      <c r="T2086" s="425"/>
      <c r="AA2086" s="426"/>
      <c r="AT2086" s="422" t="s">
        <v>2439</v>
      </c>
      <c r="AU2086" s="422" t="s">
        <v>2336</v>
      </c>
      <c r="AV2086" s="422" t="s">
        <v>2336</v>
      </c>
      <c r="AW2086" s="422" t="s">
        <v>2371</v>
      </c>
      <c r="AX2086" s="422" t="s">
        <v>2427</v>
      </c>
      <c r="AY2086" s="422" t="s">
        <v>2428</v>
      </c>
    </row>
    <row r="2087" spans="2:51" s="353" customFormat="1" ht="15.75" customHeight="1">
      <c r="B2087" s="421"/>
      <c r="E2087" s="422"/>
      <c r="F2087" s="899" t="s">
        <v>478</v>
      </c>
      <c r="G2087" s="900"/>
      <c r="H2087" s="900"/>
      <c r="I2087" s="900"/>
      <c r="K2087" s="424">
        <v>31.502</v>
      </c>
      <c r="S2087" s="421"/>
      <c r="T2087" s="425"/>
      <c r="AA2087" s="426"/>
      <c r="AT2087" s="422" t="s">
        <v>2439</v>
      </c>
      <c r="AU2087" s="422" t="s">
        <v>2336</v>
      </c>
      <c r="AV2087" s="422" t="s">
        <v>2336</v>
      </c>
      <c r="AW2087" s="422" t="s">
        <v>2371</v>
      </c>
      <c r="AX2087" s="422" t="s">
        <v>2427</v>
      </c>
      <c r="AY2087" s="422" t="s">
        <v>2428</v>
      </c>
    </row>
    <row r="2088" spans="2:51" s="353" customFormat="1" ht="15.75" customHeight="1">
      <c r="B2088" s="421"/>
      <c r="E2088" s="422"/>
      <c r="F2088" s="899" t="s">
        <v>479</v>
      </c>
      <c r="G2088" s="900"/>
      <c r="H2088" s="900"/>
      <c r="I2088" s="900"/>
      <c r="K2088" s="424">
        <v>24.09</v>
      </c>
      <c r="S2088" s="421"/>
      <c r="T2088" s="425"/>
      <c r="AA2088" s="426"/>
      <c r="AT2088" s="422" t="s">
        <v>2439</v>
      </c>
      <c r="AU2088" s="422" t="s">
        <v>2336</v>
      </c>
      <c r="AV2088" s="422" t="s">
        <v>2336</v>
      </c>
      <c r="AW2088" s="422" t="s">
        <v>2371</v>
      </c>
      <c r="AX2088" s="422" t="s">
        <v>2427</v>
      </c>
      <c r="AY2088" s="422" t="s">
        <v>2428</v>
      </c>
    </row>
    <row r="2089" spans="2:51" s="353" customFormat="1" ht="15.75" customHeight="1">
      <c r="B2089" s="421"/>
      <c r="E2089" s="422"/>
      <c r="F2089" s="899" t="s">
        <v>480</v>
      </c>
      <c r="G2089" s="900"/>
      <c r="H2089" s="900"/>
      <c r="I2089" s="900"/>
      <c r="K2089" s="424">
        <v>45.806</v>
      </c>
      <c r="S2089" s="421"/>
      <c r="T2089" s="425"/>
      <c r="AA2089" s="426"/>
      <c r="AT2089" s="422" t="s">
        <v>2439</v>
      </c>
      <c r="AU2089" s="422" t="s">
        <v>2336</v>
      </c>
      <c r="AV2089" s="422" t="s">
        <v>2336</v>
      </c>
      <c r="AW2089" s="422" t="s">
        <v>2371</v>
      </c>
      <c r="AX2089" s="422" t="s">
        <v>2427</v>
      </c>
      <c r="AY2089" s="422" t="s">
        <v>2428</v>
      </c>
    </row>
    <row r="2090" spans="2:51" s="353" customFormat="1" ht="15.75" customHeight="1">
      <c r="B2090" s="421"/>
      <c r="E2090" s="422"/>
      <c r="F2090" s="899" t="s">
        <v>481</v>
      </c>
      <c r="G2090" s="900"/>
      <c r="H2090" s="900"/>
      <c r="I2090" s="900"/>
      <c r="K2090" s="424">
        <v>16.17</v>
      </c>
      <c r="S2090" s="421"/>
      <c r="T2090" s="425"/>
      <c r="AA2090" s="426"/>
      <c r="AT2090" s="422" t="s">
        <v>2439</v>
      </c>
      <c r="AU2090" s="422" t="s">
        <v>2336</v>
      </c>
      <c r="AV2090" s="422" t="s">
        <v>2336</v>
      </c>
      <c r="AW2090" s="422" t="s">
        <v>2371</v>
      </c>
      <c r="AX2090" s="422" t="s">
        <v>2427</v>
      </c>
      <c r="AY2090" s="422" t="s">
        <v>2428</v>
      </c>
    </row>
    <row r="2091" spans="2:51" s="353" customFormat="1" ht="15.75" customHeight="1">
      <c r="B2091" s="421"/>
      <c r="E2091" s="422"/>
      <c r="F2091" s="899" t="s">
        <v>482</v>
      </c>
      <c r="G2091" s="900"/>
      <c r="H2091" s="900"/>
      <c r="I2091" s="900"/>
      <c r="K2091" s="424">
        <v>42.081</v>
      </c>
      <c r="S2091" s="421"/>
      <c r="T2091" s="425"/>
      <c r="AA2091" s="426"/>
      <c r="AT2091" s="422" t="s">
        <v>2439</v>
      </c>
      <c r="AU2091" s="422" t="s">
        <v>2336</v>
      </c>
      <c r="AV2091" s="422" t="s">
        <v>2336</v>
      </c>
      <c r="AW2091" s="422" t="s">
        <v>2371</v>
      </c>
      <c r="AX2091" s="422" t="s">
        <v>2427</v>
      </c>
      <c r="AY2091" s="422" t="s">
        <v>2428</v>
      </c>
    </row>
    <row r="2092" spans="2:51" s="353" customFormat="1" ht="15.75" customHeight="1">
      <c r="B2092" s="421"/>
      <c r="E2092" s="422"/>
      <c r="F2092" s="899" t="s">
        <v>483</v>
      </c>
      <c r="G2092" s="900"/>
      <c r="H2092" s="900"/>
      <c r="I2092" s="900"/>
      <c r="K2092" s="424">
        <v>68.44</v>
      </c>
      <c r="S2092" s="421"/>
      <c r="T2092" s="425"/>
      <c r="AA2092" s="426"/>
      <c r="AT2092" s="422" t="s">
        <v>2439</v>
      </c>
      <c r="AU2092" s="422" t="s">
        <v>2336</v>
      </c>
      <c r="AV2092" s="422" t="s">
        <v>2336</v>
      </c>
      <c r="AW2092" s="422" t="s">
        <v>2371</v>
      </c>
      <c r="AX2092" s="422" t="s">
        <v>2427</v>
      </c>
      <c r="AY2092" s="422" t="s">
        <v>2428</v>
      </c>
    </row>
    <row r="2093" spans="2:51" s="353" customFormat="1" ht="15.75" customHeight="1">
      <c r="B2093" s="421"/>
      <c r="E2093" s="422"/>
      <c r="F2093" s="899" t="s">
        <v>484</v>
      </c>
      <c r="G2093" s="900"/>
      <c r="H2093" s="900"/>
      <c r="I2093" s="900"/>
      <c r="K2093" s="424">
        <v>67.593</v>
      </c>
      <c r="S2093" s="421"/>
      <c r="T2093" s="425"/>
      <c r="AA2093" s="426"/>
      <c r="AT2093" s="422" t="s">
        <v>2439</v>
      </c>
      <c r="AU2093" s="422" t="s">
        <v>2336</v>
      </c>
      <c r="AV2093" s="422" t="s">
        <v>2336</v>
      </c>
      <c r="AW2093" s="422" t="s">
        <v>2371</v>
      </c>
      <c r="AX2093" s="422" t="s">
        <v>2427</v>
      </c>
      <c r="AY2093" s="422" t="s">
        <v>2428</v>
      </c>
    </row>
    <row r="2094" spans="2:51" s="353" customFormat="1" ht="15.75" customHeight="1">
      <c r="B2094" s="421"/>
      <c r="E2094" s="422"/>
      <c r="F2094" s="899" t="s">
        <v>485</v>
      </c>
      <c r="G2094" s="900"/>
      <c r="H2094" s="900"/>
      <c r="I2094" s="900"/>
      <c r="K2094" s="424">
        <v>19.76</v>
      </c>
      <c r="S2094" s="421"/>
      <c r="T2094" s="425"/>
      <c r="AA2094" s="426"/>
      <c r="AT2094" s="422" t="s">
        <v>2439</v>
      </c>
      <c r="AU2094" s="422" t="s">
        <v>2336</v>
      </c>
      <c r="AV2094" s="422" t="s">
        <v>2336</v>
      </c>
      <c r="AW2094" s="422" t="s">
        <v>2371</v>
      </c>
      <c r="AX2094" s="422" t="s">
        <v>2427</v>
      </c>
      <c r="AY2094" s="422" t="s">
        <v>2428</v>
      </c>
    </row>
    <row r="2095" spans="2:51" s="353" customFormat="1" ht="27" customHeight="1">
      <c r="B2095" s="421"/>
      <c r="E2095" s="422"/>
      <c r="F2095" s="899" t="s">
        <v>486</v>
      </c>
      <c r="G2095" s="900"/>
      <c r="H2095" s="900"/>
      <c r="I2095" s="900"/>
      <c r="K2095" s="424">
        <v>37.581</v>
      </c>
      <c r="S2095" s="421"/>
      <c r="T2095" s="425"/>
      <c r="AA2095" s="426"/>
      <c r="AT2095" s="422" t="s">
        <v>2439</v>
      </c>
      <c r="AU2095" s="422" t="s">
        <v>2336</v>
      </c>
      <c r="AV2095" s="422" t="s">
        <v>2336</v>
      </c>
      <c r="AW2095" s="422" t="s">
        <v>2371</v>
      </c>
      <c r="AX2095" s="422" t="s">
        <v>2427</v>
      </c>
      <c r="AY2095" s="422" t="s">
        <v>2428</v>
      </c>
    </row>
    <row r="2096" spans="2:51" s="353" customFormat="1" ht="15.75" customHeight="1">
      <c r="B2096" s="421"/>
      <c r="E2096" s="422"/>
      <c r="F2096" s="899" t="s">
        <v>2011</v>
      </c>
      <c r="G2096" s="900"/>
      <c r="H2096" s="900"/>
      <c r="I2096" s="900"/>
      <c r="K2096" s="424">
        <v>13.91</v>
      </c>
      <c r="S2096" s="421"/>
      <c r="T2096" s="425"/>
      <c r="AA2096" s="426"/>
      <c r="AT2096" s="422" t="s">
        <v>2439</v>
      </c>
      <c r="AU2096" s="422" t="s">
        <v>2336</v>
      </c>
      <c r="AV2096" s="422" t="s">
        <v>2336</v>
      </c>
      <c r="AW2096" s="422" t="s">
        <v>2371</v>
      </c>
      <c r="AX2096" s="422" t="s">
        <v>2427</v>
      </c>
      <c r="AY2096" s="422" t="s">
        <v>2428</v>
      </c>
    </row>
    <row r="2097" spans="2:51" s="353" customFormat="1" ht="15.75" customHeight="1">
      <c r="B2097" s="421"/>
      <c r="E2097" s="422"/>
      <c r="F2097" s="899" t="s">
        <v>487</v>
      </c>
      <c r="G2097" s="900"/>
      <c r="H2097" s="900"/>
      <c r="I2097" s="900"/>
      <c r="K2097" s="424">
        <v>31.118</v>
      </c>
      <c r="S2097" s="421"/>
      <c r="T2097" s="425"/>
      <c r="AA2097" s="426"/>
      <c r="AT2097" s="422" t="s">
        <v>2439</v>
      </c>
      <c r="AU2097" s="422" t="s">
        <v>2336</v>
      </c>
      <c r="AV2097" s="422" t="s">
        <v>2336</v>
      </c>
      <c r="AW2097" s="422" t="s">
        <v>2371</v>
      </c>
      <c r="AX2097" s="422" t="s">
        <v>2427</v>
      </c>
      <c r="AY2097" s="422" t="s">
        <v>2428</v>
      </c>
    </row>
    <row r="2098" spans="2:51" s="353" customFormat="1" ht="15.75" customHeight="1">
      <c r="B2098" s="421"/>
      <c r="E2098" s="422"/>
      <c r="F2098" s="899" t="s">
        <v>488</v>
      </c>
      <c r="G2098" s="900"/>
      <c r="H2098" s="900"/>
      <c r="I2098" s="900"/>
      <c r="K2098" s="424">
        <v>20.56</v>
      </c>
      <c r="S2098" s="421"/>
      <c r="T2098" s="425"/>
      <c r="AA2098" s="426"/>
      <c r="AT2098" s="422" t="s">
        <v>2439</v>
      </c>
      <c r="AU2098" s="422" t="s">
        <v>2336</v>
      </c>
      <c r="AV2098" s="422" t="s">
        <v>2336</v>
      </c>
      <c r="AW2098" s="422" t="s">
        <v>2371</v>
      </c>
      <c r="AX2098" s="422" t="s">
        <v>2427</v>
      </c>
      <c r="AY2098" s="422" t="s">
        <v>2428</v>
      </c>
    </row>
    <row r="2099" spans="2:51" s="353" customFormat="1" ht="15.75" customHeight="1">
      <c r="B2099" s="421"/>
      <c r="E2099" s="422"/>
      <c r="F2099" s="899" t="s">
        <v>489</v>
      </c>
      <c r="G2099" s="900"/>
      <c r="H2099" s="900"/>
      <c r="I2099" s="900"/>
      <c r="K2099" s="424">
        <v>34.37</v>
      </c>
      <c r="S2099" s="421"/>
      <c r="T2099" s="425"/>
      <c r="AA2099" s="426"/>
      <c r="AT2099" s="422" t="s">
        <v>2439</v>
      </c>
      <c r="AU2099" s="422" t="s">
        <v>2336</v>
      </c>
      <c r="AV2099" s="422" t="s">
        <v>2336</v>
      </c>
      <c r="AW2099" s="422" t="s">
        <v>2371</v>
      </c>
      <c r="AX2099" s="422" t="s">
        <v>2427</v>
      </c>
      <c r="AY2099" s="422" t="s">
        <v>2428</v>
      </c>
    </row>
    <row r="2100" spans="2:51" s="353" customFormat="1" ht="15.75" customHeight="1">
      <c r="B2100" s="421"/>
      <c r="E2100" s="422"/>
      <c r="F2100" s="899" t="s">
        <v>490</v>
      </c>
      <c r="G2100" s="900"/>
      <c r="H2100" s="900"/>
      <c r="I2100" s="900"/>
      <c r="K2100" s="424">
        <v>16.5</v>
      </c>
      <c r="S2100" s="421"/>
      <c r="T2100" s="425"/>
      <c r="AA2100" s="426"/>
      <c r="AT2100" s="422" t="s">
        <v>2439</v>
      </c>
      <c r="AU2100" s="422" t="s">
        <v>2336</v>
      </c>
      <c r="AV2100" s="422" t="s">
        <v>2336</v>
      </c>
      <c r="AW2100" s="422" t="s">
        <v>2371</v>
      </c>
      <c r="AX2100" s="422" t="s">
        <v>2427</v>
      </c>
      <c r="AY2100" s="422" t="s">
        <v>2428</v>
      </c>
    </row>
    <row r="2101" spans="2:51" s="353" customFormat="1" ht="15.75" customHeight="1">
      <c r="B2101" s="421"/>
      <c r="E2101" s="422"/>
      <c r="F2101" s="899" t="s">
        <v>491</v>
      </c>
      <c r="G2101" s="900"/>
      <c r="H2101" s="900"/>
      <c r="I2101" s="900"/>
      <c r="K2101" s="424">
        <v>33.562</v>
      </c>
      <c r="S2101" s="421"/>
      <c r="T2101" s="425"/>
      <c r="AA2101" s="426"/>
      <c r="AT2101" s="422" t="s">
        <v>2439</v>
      </c>
      <c r="AU2101" s="422" t="s">
        <v>2336</v>
      </c>
      <c r="AV2101" s="422" t="s">
        <v>2336</v>
      </c>
      <c r="AW2101" s="422" t="s">
        <v>2371</v>
      </c>
      <c r="AX2101" s="422" t="s">
        <v>2427</v>
      </c>
      <c r="AY2101" s="422" t="s">
        <v>2428</v>
      </c>
    </row>
    <row r="2102" spans="2:51" s="353" customFormat="1" ht="15.75" customHeight="1">
      <c r="B2102" s="421"/>
      <c r="E2102" s="422"/>
      <c r="F2102" s="899" t="s">
        <v>492</v>
      </c>
      <c r="G2102" s="900"/>
      <c r="H2102" s="900"/>
      <c r="I2102" s="900"/>
      <c r="K2102" s="424">
        <v>11.66</v>
      </c>
      <c r="S2102" s="421"/>
      <c r="T2102" s="425"/>
      <c r="AA2102" s="426"/>
      <c r="AT2102" s="422" t="s">
        <v>2439</v>
      </c>
      <c r="AU2102" s="422" t="s">
        <v>2336</v>
      </c>
      <c r="AV2102" s="422" t="s">
        <v>2336</v>
      </c>
      <c r="AW2102" s="422" t="s">
        <v>2371</v>
      </c>
      <c r="AX2102" s="422" t="s">
        <v>2427</v>
      </c>
      <c r="AY2102" s="422" t="s">
        <v>2428</v>
      </c>
    </row>
    <row r="2103" spans="2:51" s="353" customFormat="1" ht="15.75" customHeight="1">
      <c r="B2103" s="421"/>
      <c r="E2103" s="422"/>
      <c r="F2103" s="899" t="s">
        <v>493</v>
      </c>
      <c r="G2103" s="900"/>
      <c r="H2103" s="900"/>
      <c r="I2103" s="900"/>
      <c r="K2103" s="424">
        <v>31.025</v>
      </c>
      <c r="S2103" s="421"/>
      <c r="T2103" s="425"/>
      <c r="AA2103" s="426"/>
      <c r="AT2103" s="422" t="s">
        <v>2439</v>
      </c>
      <c r="AU2103" s="422" t="s">
        <v>2336</v>
      </c>
      <c r="AV2103" s="422" t="s">
        <v>2336</v>
      </c>
      <c r="AW2103" s="422" t="s">
        <v>2371</v>
      </c>
      <c r="AX2103" s="422" t="s">
        <v>2427</v>
      </c>
      <c r="AY2103" s="422" t="s">
        <v>2428</v>
      </c>
    </row>
    <row r="2104" spans="2:51" s="353" customFormat="1" ht="15.75" customHeight="1">
      <c r="B2104" s="421"/>
      <c r="E2104" s="422"/>
      <c r="F2104" s="899" t="s">
        <v>494</v>
      </c>
      <c r="G2104" s="900"/>
      <c r="H2104" s="900"/>
      <c r="I2104" s="900"/>
      <c r="K2104" s="424">
        <v>72.62</v>
      </c>
      <c r="S2104" s="421"/>
      <c r="T2104" s="425"/>
      <c r="AA2104" s="426"/>
      <c r="AT2104" s="422" t="s">
        <v>2439</v>
      </c>
      <c r="AU2104" s="422" t="s">
        <v>2336</v>
      </c>
      <c r="AV2104" s="422" t="s">
        <v>2336</v>
      </c>
      <c r="AW2104" s="422" t="s">
        <v>2371</v>
      </c>
      <c r="AX2104" s="422" t="s">
        <v>2427</v>
      </c>
      <c r="AY2104" s="422" t="s">
        <v>2428</v>
      </c>
    </row>
    <row r="2105" spans="2:51" s="353" customFormat="1" ht="15.75" customHeight="1">
      <c r="B2105" s="421"/>
      <c r="E2105" s="422"/>
      <c r="F2105" s="899" t="s">
        <v>495</v>
      </c>
      <c r="G2105" s="900"/>
      <c r="H2105" s="900"/>
      <c r="I2105" s="900"/>
      <c r="K2105" s="424">
        <v>99.725</v>
      </c>
      <c r="S2105" s="421"/>
      <c r="T2105" s="425"/>
      <c r="AA2105" s="426"/>
      <c r="AT2105" s="422" t="s">
        <v>2439</v>
      </c>
      <c r="AU2105" s="422" t="s">
        <v>2336</v>
      </c>
      <c r="AV2105" s="422" t="s">
        <v>2336</v>
      </c>
      <c r="AW2105" s="422" t="s">
        <v>2371</v>
      </c>
      <c r="AX2105" s="422" t="s">
        <v>2427</v>
      </c>
      <c r="AY2105" s="422" t="s">
        <v>2428</v>
      </c>
    </row>
    <row r="2106" spans="2:51" s="353" customFormat="1" ht="15.75" customHeight="1">
      <c r="B2106" s="421"/>
      <c r="E2106" s="422"/>
      <c r="F2106" s="899" t="s">
        <v>496</v>
      </c>
      <c r="G2106" s="900"/>
      <c r="H2106" s="900"/>
      <c r="I2106" s="900"/>
      <c r="K2106" s="424">
        <v>17.82</v>
      </c>
      <c r="S2106" s="421"/>
      <c r="T2106" s="425"/>
      <c r="AA2106" s="426"/>
      <c r="AT2106" s="422" t="s">
        <v>2439</v>
      </c>
      <c r="AU2106" s="422" t="s">
        <v>2336</v>
      </c>
      <c r="AV2106" s="422" t="s">
        <v>2336</v>
      </c>
      <c r="AW2106" s="422" t="s">
        <v>2371</v>
      </c>
      <c r="AX2106" s="422" t="s">
        <v>2427</v>
      </c>
      <c r="AY2106" s="422" t="s">
        <v>2428</v>
      </c>
    </row>
    <row r="2107" spans="2:51" s="353" customFormat="1" ht="15.75" customHeight="1">
      <c r="B2107" s="421"/>
      <c r="E2107" s="422"/>
      <c r="F2107" s="899" t="s">
        <v>426</v>
      </c>
      <c r="G2107" s="900"/>
      <c r="H2107" s="900"/>
      <c r="I2107" s="900"/>
      <c r="K2107" s="424">
        <v>45.594</v>
      </c>
      <c r="S2107" s="421"/>
      <c r="T2107" s="425"/>
      <c r="AA2107" s="426"/>
      <c r="AT2107" s="422" t="s">
        <v>2439</v>
      </c>
      <c r="AU2107" s="422" t="s">
        <v>2336</v>
      </c>
      <c r="AV2107" s="422" t="s">
        <v>2336</v>
      </c>
      <c r="AW2107" s="422" t="s">
        <v>2371</v>
      </c>
      <c r="AX2107" s="422" t="s">
        <v>2427</v>
      </c>
      <c r="AY2107" s="422" t="s">
        <v>2428</v>
      </c>
    </row>
    <row r="2108" spans="2:51" s="353" customFormat="1" ht="15.75" customHeight="1">
      <c r="B2108" s="421"/>
      <c r="E2108" s="422"/>
      <c r="F2108" s="899" t="s">
        <v>2012</v>
      </c>
      <c r="G2108" s="900"/>
      <c r="H2108" s="900"/>
      <c r="I2108" s="900"/>
      <c r="K2108" s="424">
        <v>62.48</v>
      </c>
      <c r="S2108" s="421"/>
      <c r="T2108" s="425"/>
      <c r="AA2108" s="426"/>
      <c r="AT2108" s="422" t="s">
        <v>2439</v>
      </c>
      <c r="AU2108" s="422" t="s">
        <v>2336</v>
      </c>
      <c r="AV2108" s="422" t="s">
        <v>2336</v>
      </c>
      <c r="AW2108" s="422" t="s">
        <v>2371</v>
      </c>
      <c r="AX2108" s="422" t="s">
        <v>2427</v>
      </c>
      <c r="AY2108" s="422" t="s">
        <v>2428</v>
      </c>
    </row>
    <row r="2109" spans="2:51" s="353" customFormat="1" ht="15.75" customHeight="1">
      <c r="B2109" s="421"/>
      <c r="E2109" s="422"/>
      <c r="F2109" s="899" t="s">
        <v>497</v>
      </c>
      <c r="G2109" s="900"/>
      <c r="H2109" s="900"/>
      <c r="I2109" s="900"/>
      <c r="K2109" s="424">
        <v>74.798</v>
      </c>
      <c r="S2109" s="421"/>
      <c r="T2109" s="425"/>
      <c r="AA2109" s="426"/>
      <c r="AT2109" s="422" t="s">
        <v>2439</v>
      </c>
      <c r="AU2109" s="422" t="s">
        <v>2336</v>
      </c>
      <c r="AV2109" s="422" t="s">
        <v>2336</v>
      </c>
      <c r="AW2109" s="422" t="s">
        <v>2371</v>
      </c>
      <c r="AX2109" s="422" t="s">
        <v>2427</v>
      </c>
      <c r="AY2109" s="422" t="s">
        <v>2428</v>
      </c>
    </row>
    <row r="2110" spans="2:51" s="353" customFormat="1" ht="15.75" customHeight="1">
      <c r="B2110" s="421"/>
      <c r="E2110" s="422"/>
      <c r="F2110" s="899" t="s">
        <v>498</v>
      </c>
      <c r="G2110" s="900"/>
      <c r="H2110" s="900"/>
      <c r="I2110" s="900"/>
      <c r="K2110" s="424">
        <v>16.25</v>
      </c>
      <c r="S2110" s="421"/>
      <c r="T2110" s="425"/>
      <c r="AA2110" s="426"/>
      <c r="AT2110" s="422" t="s">
        <v>2439</v>
      </c>
      <c r="AU2110" s="422" t="s">
        <v>2336</v>
      </c>
      <c r="AV2110" s="422" t="s">
        <v>2336</v>
      </c>
      <c r="AW2110" s="422" t="s">
        <v>2371</v>
      </c>
      <c r="AX2110" s="422" t="s">
        <v>2427</v>
      </c>
      <c r="AY2110" s="422" t="s">
        <v>2428</v>
      </c>
    </row>
    <row r="2111" spans="2:51" s="353" customFormat="1" ht="51" customHeight="1">
      <c r="B2111" s="421"/>
      <c r="E2111" s="422"/>
      <c r="F2111" s="899" t="s">
        <v>499</v>
      </c>
      <c r="G2111" s="900"/>
      <c r="H2111" s="900"/>
      <c r="I2111" s="900"/>
      <c r="K2111" s="424">
        <v>29.87</v>
      </c>
      <c r="S2111" s="421"/>
      <c r="T2111" s="425"/>
      <c r="AA2111" s="426"/>
      <c r="AT2111" s="422" t="s">
        <v>2439</v>
      </c>
      <c r="AU2111" s="422" t="s">
        <v>2336</v>
      </c>
      <c r="AV2111" s="422" t="s">
        <v>2336</v>
      </c>
      <c r="AW2111" s="422" t="s">
        <v>2371</v>
      </c>
      <c r="AX2111" s="422" t="s">
        <v>2427</v>
      </c>
      <c r="AY2111" s="422" t="s">
        <v>2428</v>
      </c>
    </row>
    <row r="2112" spans="2:51" s="353" customFormat="1" ht="15.75" customHeight="1">
      <c r="B2112" s="421"/>
      <c r="E2112" s="422"/>
      <c r="F2112" s="899" t="s">
        <v>500</v>
      </c>
      <c r="G2112" s="900"/>
      <c r="H2112" s="900"/>
      <c r="I2112" s="900"/>
      <c r="K2112" s="424">
        <v>3.24</v>
      </c>
      <c r="S2112" s="421"/>
      <c r="T2112" s="425"/>
      <c r="AA2112" s="426"/>
      <c r="AT2112" s="422" t="s">
        <v>2439</v>
      </c>
      <c r="AU2112" s="422" t="s">
        <v>2336</v>
      </c>
      <c r="AV2112" s="422" t="s">
        <v>2336</v>
      </c>
      <c r="AW2112" s="422" t="s">
        <v>2371</v>
      </c>
      <c r="AX2112" s="422" t="s">
        <v>2427</v>
      </c>
      <c r="AY2112" s="422" t="s">
        <v>2428</v>
      </c>
    </row>
    <row r="2113" spans="2:51" s="353" customFormat="1" ht="27" customHeight="1">
      <c r="B2113" s="421"/>
      <c r="E2113" s="422"/>
      <c r="F2113" s="899" t="s">
        <v>501</v>
      </c>
      <c r="G2113" s="900"/>
      <c r="H2113" s="900"/>
      <c r="I2113" s="900"/>
      <c r="K2113" s="424">
        <v>6.762</v>
      </c>
      <c r="S2113" s="421"/>
      <c r="T2113" s="425"/>
      <c r="AA2113" s="426"/>
      <c r="AT2113" s="422" t="s">
        <v>2439</v>
      </c>
      <c r="AU2113" s="422" t="s">
        <v>2336</v>
      </c>
      <c r="AV2113" s="422" t="s">
        <v>2336</v>
      </c>
      <c r="AW2113" s="422" t="s">
        <v>2371</v>
      </c>
      <c r="AX2113" s="422" t="s">
        <v>2427</v>
      </c>
      <c r="AY2113" s="422" t="s">
        <v>2428</v>
      </c>
    </row>
    <row r="2114" spans="2:51" s="353" customFormat="1" ht="15.75" customHeight="1">
      <c r="B2114" s="421"/>
      <c r="E2114" s="422"/>
      <c r="F2114" s="899" t="s">
        <v>502</v>
      </c>
      <c r="G2114" s="900"/>
      <c r="H2114" s="900"/>
      <c r="I2114" s="900"/>
      <c r="K2114" s="424">
        <v>11.44</v>
      </c>
      <c r="S2114" s="421"/>
      <c r="T2114" s="425"/>
      <c r="AA2114" s="426"/>
      <c r="AT2114" s="422" t="s">
        <v>2439</v>
      </c>
      <c r="AU2114" s="422" t="s">
        <v>2336</v>
      </c>
      <c r="AV2114" s="422" t="s">
        <v>2336</v>
      </c>
      <c r="AW2114" s="422" t="s">
        <v>2371</v>
      </c>
      <c r="AX2114" s="422" t="s">
        <v>2427</v>
      </c>
      <c r="AY2114" s="422" t="s">
        <v>2428</v>
      </c>
    </row>
    <row r="2115" spans="2:51" s="353" customFormat="1" ht="39" customHeight="1">
      <c r="B2115" s="421"/>
      <c r="E2115" s="422"/>
      <c r="F2115" s="899" t="s">
        <v>503</v>
      </c>
      <c r="G2115" s="900"/>
      <c r="H2115" s="900"/>
      <c r="I2115" s="900"/>
      <c r="K2115" s="424">
        <v>29.361</v>
      </c>
      <c r="S2115" s="421"/>
      <c r="T2115" s="425"/>
      <c r="AA2115" s="426"/>
      <c r="AT2115" s="422" t="s">
        <v>2439</v>
      </c>
      <c r="AU2115" s="422" t="s">
        <v>2336</v>
      </c>
      <c r="AV2115" s="422" t="s">
        <v>2336</v>
      </c>
      <c r="AW2115" s="422" t="s">
        <v>2371</v>
      </c>
      <c r="AX2115" s="422" t="s">
        <v>2427</v>
      </c>
      <c r="AY2115" s="422" t="s">
        <v>2428</v>
      </c>
    </row>
    <row r="2116" spans="2:51" s="353" customFormat="1" ht="15.75" customHeight="1">
      <c r="B2116" s="421"/>
      <c r="E2116" s="422"/>
      <c r="F2116" s="899" t="s">
        <v>504</v>
      </c>
      <c r="G2116" s="900"/>
      <c r="H2116" s="900"/>
      <c r="I2116" s="900"/>
      <c r="K2116" s="424">
        <v>11.75</v>
      </c>
      <c r="S2116" s="421"/>
      <c r="T2116" s="425"/>
      <c r="AA2116" s="426"/>
      <c r="AT2116" s="422" t="s">
        <v>2439</v>
      </c>
      <c r="AU2116" s="422" t="s">
        <v>2336</v>
      </c>
      <c r="AV2116" s="422" t="s">
        <v>2336</v>
      </c>
      <c r="AW2116" s="422" t="s">
        <v>2371</v>
      </c>
      <c r="AX2116" s="422" t="s">
        <v>2427</v>
      </c>
      <c r="AY2116" s="422" t="s">
        <v>2428</v>
      </c>
    </row>
    <row r="2117" spans="2:51" s="353" customFormat="1" ht="15.75" customHeight="1">
      <c r="B2117" s="421"/>
      <c r="E2117" s="422"/>
      <c r="F2117" s="899" t="s">
        <v>436</v>
      </c>
      <c r="G2117" s="900"/>
      <c r="H2117" s="900"/>
      <c r="I2117" s="900"/>
      <c r="K2117" s="424">
        <v>35.465</v>
      </c>
      <c r="S2117" s="421"/>
      <c r="T2117" s="425"/>
      <c r="AA2117" s="426"/>
      <c r="AT2117" s="422" t="s">
        <v>2439</v>
      </c>
      <c r="AU2117" s="422" t="s">
        <v>2336</v>
      </c>
      <c r="AV2117" s="422" t="s">
        <v>2336</v>
      </c>
      <c r="AW2117" s="422" t="s">
        <v>2371</v>
      </c>
      <c r="AX2117" s="422" t="s">
        <v>2427</v>
      </c>
      <c r="AY2117" s="422" t="s">
        <v>2428</v>
      </c>
    </row>
    <row r="2118" spans="2:51" s="353" customFormat="1" ht="15.75" customHeight="1">
      <c r="B2118" s="421"/>
      <c r="E2118" s="422"/>
      <c r="F2118" s="899" t="s">
        <v>505</v>
      </c>
      <c r="G2118" s="900"/>
      <c r="H2118" s="900"/>
      <c r="I2118" s="900"/>
      <c r="K2118" s="424">
        <v>17.28</v>
      </c>
      <c r="S2118" s="421"/>
      <c r="T2118" s="425"/>
      <c r="AA2118" s="426"/>
      <c r="AT2118" s="422" t="s">
        <v>2439</v>
      </c>
      <c r="AU2118" s="422" t="s">
        <v>2336</v>
      </c>
      <c r="AV2118" s="422" t="s">
        <v>2336</v>
      </c>
      <c r="AW2118" s="422" t="s">
        <v>2371</v>
      </c>
      <c r="AX2118" s="422" t="s">
        <v>2427</v>
      </c>
      <c r="AY2118" s="422" t="s">
        <v>2428</v>
      </c>
    </row>
    <row r="2119" spans="2:51" s="353" customFormat="1" ht="15.75" customHeight="1">
      <c r="B2119" s="421"/>
      <c r="E2119" s="422"/>
      <c r="F2119" s="899" t="s">
        <v>438</v>
      </c>
      <c r="G2119" s="900"/>
      <c r="H2119" s="900"/>
      <c r="I2119" s="900"/>
      <c r="K2119" s="424">
        <v>38.982</v>
      </c>
      <c r="S2119" s="421"/>
      <c r="T2119" s="425"/>
      <c r="AA2119" s="426"/>
      <c r="AT2119" s="422" t="s">
        <v>2439</v>
      </c>
      <c r="AU2119" s="422" t="s">
        <v>2336</v>
      </c>
      <c r="AV2119" s="422" t="s">
        <v>2336</v>
      </c>
      <c r="AW2119" s="422" t="s">
        <v>2371</v>
      </c>
      <c r="AX2119" s="422" t="s">
        <v>2427</v>
      </c>
      <c r="AY2119" s="422" t="s">
        <v>2428</v>
      </c>
    </row>
    <row r="2120" spans="2:51" s="353" customFormat="1" ht="15.75" customHeight="1">
      <c r="B2120" s="421"/>
      <c r="E2120" s="422"/>
      <c r="F2120" s="899" t="s">
        <v>506</v>
      </c>
      <c r="G2120" s="900"/>
      <c r="H2120" s="900"/>
      <c r="I2120" s="900"/>
      <c r="K2120" s="424">
        <v>14.67</v>
      </c>
      <c r="S2120" s="421"/>
      <c r="T2120" s="425"/>
      <c r="AA2120" s="426"/>
      <c r="AT2120" s="422" t="s">
        <v>2439</v>
      </c>
      <c r="AU2120" s="422" t="s">
        <v>2336</v>
      </c>
      <c r="AV2120" s="422" t="s">
        <v>2336</v>
      </c>
      <c r="AW2120" s="422" t="s">
        <v>2371</v>
      </c>
      <c r="AX2120" s="422" t="s">
        <v>2427</v>
      </c>
      <c r="AY2120" s="422" t="s">
        <v>2428</v>
      </c>
    </row>
    <row r="2121" spans="2:51" s="353" customFormat="1" ht="15.75" customHeight="1">
      <c r="B2121" s="421"/>
      <c r="E2121" s="422"/>
      <c r="F2121" s="899" t="s">
        <v>440</v>
      </c>
      <c r="G2121" s="900"/>
      <c r="H2121" s="900"/>
      <c r="I2121" s="900"/>
      <c r="K2121" s="424">
        <v>35.767</v>
      </c>
      <c r="S2121" s="421"/>
      <c r="T2121" s="425"/>
      <c r="AA2121" s="426"/>
      <c r="AT2121" s="422" t="s">
        <v>2439</v>
      </c>
      <c r="AU2121" s="422" t="s">
        <v>2336</v>
      </c>
      <c r="AV2121" s="422" t="s">
        <v>2336</v>
      </c>
      <c r="AW2121" s="422" t="s">
        <v>2371</v>
      </c>
      <c r="AX2121" s="422" t="s">
        <v>2427</v>
      </c>
      <c r="AY2121" s="422" t="s">
        <v>2428</v>
      </c>
    </row>
    <row r="2122" spans="2:51" s="353" customFormat="1" ht="15.75" customHeight="1">
      <c r="B2122" s="421"/>
      <c r="E2122" s="422"/>
      <c r="F2122" s="899" t="s">
        <v>507</v>
      </c>
      <c r="G2122" s="900"/>
      <c r="H2122" s="900"/>
      <c r="I2122" s="900"/>
      <c r="K2122" s="424">
        <v>28.19</v>
      </c>
      <c r="S2122" s="421"/>
      <c r="T2122" s="425"/>
      <c r="AA2122" s="426"/>
      <c r="AT2122" s="422" t="s">
        <v>2439</v>
      </c>
      <c r="AU2122" s="422" t="s">
        <v>2336</v>
      </c>
      <c r="AV2122" s="422" t="s">
        <v>2336</v>
      </c>
      <c r="AW2122" s="422" t="s">
        <v>2371</v>
      </c>
      <c r="AX2122" s="422" t="s">
        <v>2427</v>
      </c>
      <c r="AY2122" s="422" t="s">
        <v>2428</v>
      </c>
    </row>
    <row r="2123" spans="2:51" s="353" customFormat="1" ht="15.75" customHeight="1">
      <c r="B2123" s="421"/>
      <c r="E2123" s="422"/>
      <c r="F2123" s="899" t="s">
        <v>508</v>
      </c>
      <c r="G2123" s="900"/>
      <c r="H2123" s="900"/>
      <c r="I2123" s="900"/>
      <c r="K2123" s="424">
        <v>43.664</v>
      </c>
      <c r="S2123" s="421"/>
      <c r="T2123" s="425"/>
      <c r="AA2123" s="426"/>
      <c r="AT2123" s="422" t="s">
        <v>2439</v>
      </c>
      <c r="AU2123" s="422" t="s">
        <v>2336</v>
      </c>
      <c r="AV2123" s="422" t="s">
        <v>2336</v>
      </c>
      <c r="AW2123" s="422" t="s">
        <v>2371</v>
      </c>
      <c r="AX2123" s="422" t="s">
        <v>2427</v>
      </c>
      <c r="AY2123" s="422" t="s">
        <v>2428</v>
      </c>
    </row>
    <row r="2124" spans="2:51" s="353" customFormat="1" ht="15.75" customHeight="1">
      <c r="B2124" s="421"/>
      <c r="E2124" s="422"/>
      <c r="F2124" s="899" t="s">
        <v>509</v>
      </c>
      <c r="G2124" s="900"/>
      <c r="H2124" s="900"/>
      <c r="I2124" s="900"/>
      <c r="K2124" s="424">
        <v>26.99</v>
      </c>
      <c r="S2124" s="421"/>
      <c r="T2124" s="425"/>
      <c r="AA2124" s="426"/>
      <c r="AT2124" s="422" t="s">
        <v>2439</v>
      </c>
      <c r="AU2124" s="422" t="s">
        <v>2336</v>
      </c>
      <c r="AV2124" s="422" t="s">
        <v>2336</v>
      </c>
      <c r="AW2124" s="422" t="s">
        <v>2371</v>
      </c>
      <c r="AX2124" s="422" t="s">
        <v>2427</v>
      </c>
      <c r="AY2124" s="422" t="s">
        <v>2428</v>
      </c>
    </row>
    <row r="2125" spans="2:51" s="353" customFormat="1" ht="15.75" customHeight="1">
      <c r="B2125" s="421"/>
      <c r="E2125" s="422"/>
      <c r="F2125" s="899" t="s">
        <v>510</v>
      </c>
      <c r="G2125" s="900"/>
      <c r="H2125" s="900"/>
      <c r="I2125" s="900"/>
      <c r="K2125" s="424">
        <v>31.889</v>
      </c>
      <c r="S2125" s="421"/>
      <c r="T2125" s="425"/>
      <c r="AA2125" s="426"/>
      <c r="AT2125" s="422" t="s">
        <v>2439</v>
      </c>
      <c r="AU2125" s="422" t="s">
        <v>2336</v>
      </c>
      <c r="AV2125" s="422" t="s">
        <v>2336</v>
      </c>
      <c r="AW2125" s="422" t="s">
        <v>2371</v>
      </c>
      <c r="AX2125" s="422" t="s">
        <v>2427</v>
      </c>
      <c r="AY2125" s="422" t="s">
        <v>2428</v>
      </c>
    </row>
    <row r="2126" spans="2:51" s="353" customFormat="1" ht="15.75" customHeight="1">
      <c r="B2126" s="421"/>
      <c r="E2126" s="422"/>
      <c r="F2126" s="899" t="s">
        <v>511</v>
      </c>
      <c r="G2126" s="900"/>
      <c r="H2126" s="900"/>
      <c r="I2126" s="900"/>
      <c r="K2126" s="424">
        <v>17.69</v>
      </c>
      <c r="S2126" s="421"/>
      <c r="T2126" s="425"/>
      <c r="AA2126" s="426"/>
      <c r="AT2126" s="422" t="s">
        <v>2439</v>
      </c>
      <c r="AU2126" s="422" t="s">
        <v>2336</v>
      </c>
      <c r="AV2126" s="422" t="s">
        <v>2336</v>
      </c>
      <c r="AW2126" s="422" t="s">
        <v>2371</v>
      </c>
      <c r="AX2126" s="422" t="s">
        <v>2427</v>
      </c>
      <c r="AY2126" s="422" t="s">
        <v>2428</v>
      </c>
    </row>
    <row r="2127" spans="2:51" s="353" customFormat="1" ht="15.75" customHeight="1">
      <c r="B2127" s="421"/>
      <c r="E2127" s="422"/>
      <c r="F2127" s="899" t="s">
        <v>512</v>
      </c>
      <c r="G2127" s="900"/>
      <c r="H2127" s="900"/>
      <c r="I2127" s="900"/>
      <c r="K2127" s="424">
        <v>33.83</v>
      </c>
      <c r="S2127" s="421"/>
      <c r="T2127" s="425"/>
      <c r="AA2127" s="426"/>
      <c r="AT2127" s="422" t="s">
        <v>2439</v>
      </c>
      <c r="AU2127" s="422" t="s">
        <v>2336</v>
      </c>
      <c r="AV2127" s="422" t="s">
        <v>2336</v>
      </c>
      <c r="AW2127" s="422" t="s">
        <v>2371</v>
      </c>
      <c r="AX2127" s="422" t="s">
        <v>2427</v>
      </c>
      <c r="AY2127" s="422" t="s">
        <v>2428</v>
      </c>
    </row>
    <row r="2128" spans="2:51" s="353" customFormat="1" ht="15.75" customHeight="1">
      <c r="B2128" s="421"/>
      <c r="E2128" s="422"/>
      <c r="F2128" s="899" t="s">
        <v>513</v>
      </c>
      <c r="G2128" s="900"/>
      <c r="H2128" s="900"/>
      <c r="I2128" s="900"/>
      <c r="K2128" s="424">
        <v>19.49</v>
      </c>
      <c r="S2128" s="421"/>
      <c r="T2128" s="425"/>
      <c r="AA2128" s="426"/>
      <c r="AT2128" s="422" t="s">
        <v>2439</v>
      </c>
      <c r="AU2128" s="422" t="s">
        <v>2336</v>
      </c>
      <c r="AV2128" s="422" t="s">
        <v>2336</v>
      </c>
      <c r="AW2128" s="422" t="s">
        <v>2371</v>
      </c>
      <c r="AX2128" s="422" t="s">
        <v>2427</v>
      </c>
      <c r="AY2128" s="422" t="s">
        <v>2428</v>
      </c>
    </row>
    <row r="2129" spans="2:51" s="353" customFormat="1" ht="15.75" customHeight="1">
      <c r="B2129" s="421"/>
      <c r="E2129" s="422"/>
      <c r="F2129" s="899" t="s">
        <v>514</v>
      </c>
      <c r="G2129" s="900"/>
      <c r="H2129" s="900"/>
      <c r="I2129" s="900"/>
      <c r="K2129" s="424">
        <v>35.022</v>
      </c>
      <c r="S2129" s="421"/>
      <c r="T2129" s="425"/>
      <c r="AA2129" s="426"/>
      <c r="AT2129" s="422" t="s">
        <v>2439</v>
      </c>
      <c r="AU2129" s="422" t="s">
        <v>2336</v>
      </c>
      <c r="AV2129" s="422" t="s">
        <v>2336</v>
      </c>
      <c r="AW2129" s="422" t="s">
        <v>2371</v>
      </c>
      <c r="AX2129" s="422" t="s">
        <v>2427</v>
      </c>
      <c r="AY2129" s="422" t="s">
        <v>2428</v>
      </c>
    </row>
    <row r="2130" spans="2:51" s="353" customFormat="1" ht="15.75" customHeight="1">
      <c r="B2130" s="421"/>
      <c r="E2130" s="422"/>
      <c r="F2130" s="899" t="s">
        <v>515</v>
      </c>
      <c r="G2130" s="900"/>
      <c r="H2130" s="900"/>
      <c r="I2130" s="900"/>
      <c r="K2130" s="424">
        <v>26.78</v>
      </c>
      <c r="S2130" s="421"/>
      <c r="T2130" s="425"/>
      <c r="AA2130" s="426"/>
      <c r="AT2130" s="422" t="s">
        <v>2439</v>
      </c>
      <c r="AU2130" s="422" t="s">
        <v>2336</v>
      </c>
      <c r="AV2130" s="422" t="s">
        <v>2336</v>
      </c>
      <c r="AW2130" s="422" t="s">
        <v>2371</v>
      </c>
      <c r="AX2130" s="422" t="s">
        <v>2427</v>
      </c>
      <c r="AY2130" s="422" t="s">
        <v>2428</v>
      </c>
    </row>
    <row r="2131" spans="2:51" s="353" customFormat="1" ht="15.75" customHeight="1">
      <c r="B2131" s="421"/>
      <c r="E2131" s="422"/>
      <c r="F2131" s="899" t="s">
        <v>516</v>
      </c>
      <c r="G2131" s="900"/>
      <c r="H2131" s="900"/>
      <c r="I2131" s="900"/>
      <c r="K2131" s="424">
        <v>40.088</v>
      </c>
      <c r="S2131" s="421"/>
      <c r="T2131" s="425"/>
      <c r="AA2131" s="426"/>
      <c r="AT2131" s="422" t="s">
        <v>2439</v>
      </c>
      <c r="AU2131" s="422" t="s">
        <v>2336</v>
      </c>
      <c r="AV2131" s="422" t="s">
        <v>2336</v>
      </c>
      <c r="AW2131" s="422" t="s">
        <v>2371</v>
      </c>
      <c r="AX2131" s="422" t="s">
        <v>2427</v>
      </c>
      <c r="AY2131" s="422" t="s">
        <v>2428</v>
      </c>
    </row>
    <row r="2132" spans="2:51" s="353" customFormat="1" ht="15.75" customHeight="1">
      <c r="B2132" s="421"/>
      <c r="E2132" s="422"/>
      <c r="F2132" s="899" t="s">
        <v>517</v>
      </c>
      <c r="G2132" s="900"/>
      <c r="H2132" s="900"/>
      <c r="I2132" s="900"/>
      <c r="K2132" s="424">
        <v>15.09</v>
      </c>
      <c r="S2132" s="421"/>
      <c r="T2132" s="425"/>
      <c r="AA2132" s="426"/>
      <c r="AT2132" s="422" t="s">
        <v>2439</v>
      </c>
      <c r="AU2132" s="422" t="s">
        <v>2336</v>
      </c>
      <c r="AV2132" s="422" t="s">
        <v>2336</v>
      </c>
      <c r="AW2132" s="422" t="s">
        <v>2371</v>
      </c>
      <c r="AX2132" s="422" t="s">
        <v>2427</v>
      </c>
      <c r="AY2132" s="422" t="s">
        <v>2428</v>
      </c>
    </row>
    <row r="2133" spans="2:51" s="353" customFormat="1" ht="15.75" customHeight="1">
      <c r="B2133" s="421"/>
      <c r="E2133" s="422"/>
      <c r="F2133" s="899" t="s">
        <v>518</v>
      </c>
      <c r="G2133" s="900"/>
      <c r="H2133" s="900"/>
      <c r="I2133" s="900"/>
      <c r="K2133" s="424">
        <v>31.595</v>
      </c>
      <c r="S2133" s="421"/>
      <c r="T2133" s="425"/>
      <c r="AA2133" s="426"/>
      <c r="AT2133" s="422" t="s">
        <v>2439</v>
      </c>
      <c r="AU2133" s="422" t="s">
        <v>2336</v>
      </c>
      <c r="AV2133" s="422" t="s">
        <v>2336</v>
      </c>
      <c r="AW2133" s="422" t="s">
        <v>2371</v>
      </c>
      <c r="AX2133" s="422" t="s">
        <v>2427</v>
      </c>
      <c r="AY2133" s="422" t="s">
        <v>2428</v>
      </c>
    </row>
    <row r="2134" spans="2:51" s="353" customFormat="1" ht="15.75" customHeight="1">
      <c r="B2134" s="421"/>
      <c r="E2134" s="422"/>
      <c r="F2134" s="899" t="s">
        <v>519</v>
      </c>
      <c r="G2134" s="900"/>
      <c r="H2134" s="900"/>
      <c r="I2134" s="900"/>
      <c r="K2134" s="424">
        <v>17.69</v>
      </c>
      <c r="S2134" s="421"/>
      <c r="T2134" s="425"/>
      <c r="AA2134" s="426"/>
      <c r="AT2134" s="422" t="s">
        <v>2439</v>
      </c>
      <c r="AU2134" s="422" t="s">
        <v>2336</v>
      </c>
      <c r="AV2134" s="422" t="s">
        <v>2336</v>
      </c>
      <c r="AW2134" s="422" t="s">
        <v>2371</v>
      </c>
      <c r="AX2134" s="422" t="s">
        <v>2427</v>
      </c>
      <c r="AY2134" s="422" t="s">
        <v>2428</v>
      </c>
    </row>
    <row r="2135" spans="2:51" s="353" customFormat="1" ht="15.75" customHeight="1">
      <c r="B2135" s="421"/>
      <c r="E2135" s="422"/>
      <c r="F2135" s="899" t="s">
        <v>520</v>
      </c>
      <c r="G2135" s="900"/>
      <c r="H2135" s="900"/>
      <c r="I2135" s="900"/>
      <c r="K2135" s="424">
        <v>35.243</v>
      </c>
      <c r="S2135" s="421"/>
      <c r="T2135" s="425"/>
      <c r="AA2135" s="426"/>
      <c r="AT2135" s="422" t="s">
        <v>2439</v>
      </c>
      <c r="AU2135" s="422" t="s">
        <v>2336</v>
      </c>
      <c r="AV2135" s="422" t="s">
        <v>2336</v>
      </c>
      <c r="AW2135" s="422" t="s">
        <v>2371</v>
      </c>
      <c r="AX2135" s="422" t="s">
        <v>2427</v>
      </c>
      <c r="AY2135" s="422" t="s">
        <v>2428</v>
      </c>
    </row>
    <row r="2136" spans="2:51" s="353" customFormat="1" ht="15.75" customHeight="1">
      <c r="B2136" s="421"/>
      <c r="E2136" s="422"/>
      <c r="F2136" s="899" t="s">
        <v>521</v>
      </c>
      <c r="G2136" s="900"/>
      <c r="H2136" s="900"/>
      <c r="I2136" s="900"/>
      <c r="K2136" s="424">
        <v>29.27</v>
      </c>
      <c r="S2136" s="421"/>
      <c r="T2136" s="425"/>
      <c r="AA2136" s="426"/>
      <c r="AT2136" s="422" t="s">
        <v>2439</v>
      </c>
      <c r="AU2136" s="422" t="s">
        <v>2336</v>
      </c>
      <c r="AV2136" s="422" t="s">
        <v>2336</v>
      </c>
      <c r="AW2136" s="422" t="s">
        <v>2371</v>
      </c>
      <c r="AX2136" s="422" t="s">
        <v>2427</v>
      </c>
      <c r="AY2136" s="422" t="s">
        <v>2428</v>
      </c>
    </row>
    <row r="2137" spans="2:51" s="353" customFormat="1" ht="26.25" customHeight="1">
      <c r="B2137" s="421"/>
      <c r="E2137" s="422"/>
      <c r="F2137" s="899" t="s">
        <v>522</v>
      </c>
      <c r="G2137" s="900"/>
      <c r="H2137" s="900"/>
      <c r="I2137" s="900"/>
      <c r="K2137" s="424">
        <v>32.489</v>
      </c>
      <c r="S2137" s="421"/>
      <c r="T2137" s="425"/>
      <c r="AA2137" s="426"/>
      <c r="AT2137" s="422" t="s">
        <v>2439</v>
      </c>
      <c r="AU2137" s="422" t="s">
        <v>2336</v>
      </c>
      <c r="AV2137" s="422" t="s">
        <v>2336</v>
      </c>
      <c r="AW2137" s="422" t="s">
        <v>2371</v>
      </c>
      <c r="AX2137" s="422" t="s">
        <v>2427</v>
      </c>
      <c r="AY2137" s="422" t="s">
        <v>2428</v>
      </c>
    </row>
    <row r="2138" spans="2:51" s="353" customFormat="1" ht="15.75" customHeight="1">
      <c r="B2138" s="421"/>
      <c r="E2138" s="422"/>
      <c r="F2138" s="899" t="s">
        <v>523</v>
      </c>
      <c r="G2138" s="900"/>
      <c r="H2138" s="900"/>
      <c r="I2138" s="900"/>
      <c r="K2138" s="424">
        <v>13.01</v>
      </c>
      <c r="S2138" s="421"/>
      <c r="T2138" s="425"/>
      <c r="AA2138" s="426"/>
      <c r="AT2138" s="422" t="s">
        <v>2439</v>
      </c>
      <c r="AU2138" s="422" t="s">
        <v>2336</v>
      </c>
      <c r="AV2138" s="422" t="s">
        <v>2336</v>
      </c>
      <c r="AW2138" s="422" t="s">
        <v>2371</v>
      </c>
      <c r="AX2138" s="422" t="s">
        <v>2427</v>
      </c>
      <c r="AY2138" s="422" t="s">
        <v>2428</v>
      </c>
    </row>
    <row r="2139" spans="2:51" s="353" customFormat="1" ht="15.75" customHeight="1">
      <c r="B2139" s="421"/>
      <c r="E2139" s="422"/>
      <c r="F2139" s="899" t="s">
        <v>524</v>
      </c>
      <c r="G2139" s="900"/>
      <c r="H2139" s="900"/>
      <c r="I2139" s="900"/>
      <c r="K2139" s="424">
        <v>33.949</v>
      </c>
      <c r="S2139" s="421"/>
      <c r="T2139" s="425"/>
      <c r="AA2139" s="426"/>
      <c r="AT2139" s="422" t="s">
        <v>2439</v>
      </c>
      <c r="AU2139" s="422" t="s">
        <v>2336</v>
      </c>
      <c r="AV2139" s="422" t="s">
        <v>2336</v>
      </c>
      <c r="AW2139" s="422" t="s">
        <v>2371</v>
      </c>
      <c r="AX2139" s="422" t="s">
        <v>2427</v>
      </c>
      <c r="AY2139" s="422" t="s">
        <v>2428</v>
      </c>
    </row>
    <row r="2140" spans="2:51" s="353" customFormat="1" ht="15.75" customHeight="1">
      <c r="B2140" s="421"/>
      <c r="E2140" s="422"/>
      <c r="F2140" s="899" t="s">
        <v>525</v>
      </c>
      <c r="G2140" s="900"/>
      <c r="H2140" s="900"/>
      <c r="I2140" s="900"/>
      <c r="K2140" s="424">
        <v>14.94</v>
      </c>
      <c r="S2140" s="421"/>
      <c r="T2140" s="425"/>
      <c r="AA2140" s="426"/>
      <c r="AT2140" s="422" t="s">
        <v>2439</v>
      </c>
      <c r="AU2140" s="422" t="s">
        <v>2336</v>
      </c>
      <c r="AV2140" s="422" t="s">
        <v>2336</v>
      </c>
      <c r="AW2140" s="422" t="s">
        <v>2371</v>
      </c>
      <c r="AX2140" s="422" t="s">
        <v>2427</v>
      </c>
      <c r="AY2140" s="422" t="s">
        <v>2428</v>
      </c>
    </row>
    <row r="2141" spans="2:51" s="353" customFormat="1" ht="15.75" customHeight="1">
      <c r="B2141" s="421"/>
      <c r="E2141" s="422"/>
      <c r="F2141" s="899" t="s">
        <v>526</v>
      </c>
      <c r="G2141" s="900"/>
      <c r="H2141" s="900"/>
      <c r="I2141" s="900"/>
      <c r="K2141" s="424">
        <v>39.038</v>
      </c>
      <c r="S2141" s="421"/>
      <c r="T2141" s="425"/>
      <c r="AA2141" s="426"/>
      <c r="AT2141" s="422" t="s">
        <v>2439</v>
      </c>
      <c r="AU2141" s="422" t="s">
        <v>2336</v>
      </c>
      <c r="AV2141" s="422" t="s">
        <v>2336</v>
      </c>
      <c r="AW2141" s="422" t="s">
        <v>2371</v>
      </c>
      <c r="AX2141" s="422" t="s">
        <v>2427</v>
      </c>
      <c r="AY2141" s="422" t="s">
        <v>2428</v>
      </c>
    </row>
    <row r="2142" spans="2:51" s="353" customFormat="1" ht="15.75" customHeight="1">
      <c r="B2142" s="421"/>
      <c r="E2142" s="422"/>
      <c r="F2142" s="899" t="s">
        <v>527</v>
      </c>
      <c r="G2142" s="900"/>
      <c r="H2142" s="900"/>
      <c r="I2142" s="900"/>
      <c r="K2142" s="424">
        <v>17.3</v>
      </c>
      <c r="S2142" s="421"/>
      <c r="T2142" s="425"/>
      <c r="AA2142" s="426"/>
      <c r="AT2142" s="422" t="s">
        <v>2439</v>
      </c>
      <c r="AU2142" s="422" t="s">
        <v>2336</v>
      </c>
      <c r="AV2142" s="422" t="s">
        <v>2336</v>
      </c>
      <c r="AW2142" s="422" t="s">
        <v>2371</v>
      </c>
      <c r="AX2142" s="422" t="s">
        <v>2427</v>
      </c>
      <c r="AY2142" s="422" t="s">
        <v>2428</v>
      </c>
    </row>
    <row r="2143" spans="2:51" s="353" customFormat="1" ht="15.75" customHeight="1">
      <c r="B2143" s="421"/>
      <c r="E2143" s="422"/>
      <c r="F2143" s="899" t="s">
        <v>528</v>
      </c>
      <c r="G2143" s="900"/>
      <c r="H2143" s="900"/>
      <c r="I2143" s="900"/>
      <c r="K2143" s="424">
        <v>36.81</v>
      </c>
      <c r="S2143" s="421"/>
      <c r="T2143" s="425"/>
      <c r="AA2143" s="426"/>
      <c r="AT2143" s="422" t="s">
        <v>2439</v>
      </c>
      <c r="AU2143" s="422" t="s">
        <v>2336</v>
      </c>
      <c r="AV2143" s="422" t="s">
        <v>2336</v>
      </c>
      <c r="AW2143" s="422" t="s">
        <v>2371</v>
      </c>
      <c r="AX2143" s="422" t="s">
        <v>2427</v>
      </c>
      <c r="AY2143" s="422" t="s">
        <v>2428</v>
      </c>
    </row>
    <row r="2144" spans="2:51" s="353" customFormat="1" ht="15.75" customHeight="1">
      <c r="B2144" s="421"/>
      <c r="E2144" s="422"/>
      <c r="F2144" s="899" t="s">
        <v>529</v>
      </c>
      <c r="G2144" s="900"/>
      <c r="H2144" s="900"/>
      <c r="I2144" s="900"/>
      <c r="K2144" s="424">
        <v>15.2</v>
      </c>
      <c r="S2144" s="421"/>
      <c r="T2144" s="425"/>
      <c r="AA2144" s="426"/>
      <c r="AT2144" s="422" t="s">
        <v>2439</v>
      </c>
      <c r="AU2144" s="422" t="s">
        <v>2336</v>
      </c>
      <c r="AV2144" s="422" t="s">
        <v>2336</v>
      </c>
      <c r="AW2144" s="422" t="s">
        <v>2371</v>
      </c>
      <c r="AX2144" s="422" t="s">
        <v>2427</v>
      </c>
      <c r="AY2144" s="422" t="s">
        <v>2428</v>
      </c>
    </row>
    <row r="2145" spans="2:51" s="353" customFormat="1" ht="27" customHeight="1">
      <c r="B2145" s="421"/>
      <c r="E2145" s="422"/>
      <c r="F2145" s="899" t="s">
        <v>530</v>
      </c>
      <c r="G2145" s="900"/>
      <c r="H2145" s="900"/>
      <c r="I2145" s="900"/>
      <c r="K2145" s="424">
        <v>36.396</v>
      </c>
      <c r="S2145" s="421"/>
      <c r="T2145" s="425"/>
      <c r="AA2145" s="426"/>
      <c r="AT2145" s="422" t="s">
        <v>2439</v>
      </c>
      <c r="AU2145" s="422" t="s">
        <v>2336</v>
      </c>
      <c r="AV2145" s="422" t="s">
        <v>2336</v>
      </c>
      <c r="AW2145" s="422" t="s">
        <v>2371</v>
      </c>
      <c r="AX2145" s="422" t="s">
        <v>2427</v>
      </c>
      <c r="AY2145" s="422" t="s">
        <v>2428</v>
      </c>
    </row>
    <row r="2146" spans="2:51" s="353" customFormat="1" ht="15.75" customHeight="1">
      <c r="B2146" s="421"/>
      <c r="E2146" s="422"/>
      <c r="F2146" s="899" t="s">
        <v>531</v>
      </c>
      <c r="G2146" s="900"/>
      <c r="H2146" s="900"/>
      <c r="I2146" s="900"/>
      <c r="K2146" s="424">
        <v>21.46</v>
      </c>
      <c r="S2146" s="421"/>
      <c r="T2146" s="425"/>
      <c r="AA2146" s="426"/>
      <c r="AT2146" s="422" t="s">
        <v>2439</v>
      </c>
      <c r="AU2146" s="422" t="s">
        <v>2336</v>
      </c>
      <c r="AV2146" s="422" t="s">
        <v>2336</v>
      </c>
      <c r="AW2146" s="422" t="s">
        <v>2371</v>
      </c>
      <c r="AX2146" s="422" t="s">
        <v>2427</v>
      </c>
      <c r="AY2146" s="422" t="s">
        <v>2428</v>
      </c>
    </row>
    <row r="2147" spans="2:51" s="353" customFormat="1" ht="27" customHeight="1">
      <c r="B2147" s="421"/>
      <c r="E2147" s="422"/>
      <c r="F2147" s="899" t="s">
        <v>532</v>
      </c>
      <c r="G2147" s="900"/>
      <c r="H2147" s="900"/>
      <c r="I2147" s="900"/>
      <c r="K2147" s="424">
        <v>41.399</v>
      </c>
      <c r="S2147" s="421"/>
      <c r="T2147" s="425"/>
      <c r="AA2147" s="426"/>
      <c r="AT2147" s="422" t="s">
        <v>2439</v>
      </c>
      <c r="AU2147" s="422" t="s">
        <v>2336</v>
      </c>
      <c r="AV2147" s="422" t="s">
        <v>2336</v>
      </c>
      <c r="AW2147" s="422" t="s">
        <v>2371</v>
      </c>
      <c r="AX2147" s="422" t="s">
        <v>2427</v>
      </c>
      <c r="AY2147" s="422" t="s">
        <v>2428</v>
      </c>
    </row>
    <row r="2148" spans="2:51" s="353" customFormat="1" ht="15.75" customHeight="1">
      <c r="B2148" s="421"/>
      <c r="E2148" s="422"/>
      <c r="F2148" s="899" t="s">
        <v>533</v>
      </c>
      <c r="G2148" s="900"/>
      <c r="H2148" s="900"/>
      <c r="I2148" s="900"/>
      <c r="K2148" s="424">
        <v>19.35</v>
      </c>
      <c r="S2148" s="421"/>
      <c r="T2148" s="425"/>
      <c r="AA2148" s="426"/>
      <c r="AT2148" s="422" t="s">
        <v>2439</v>
      </c>
      <c r="AU2148" s="422" t="s">
        <v>2336</v>
      </c>
      <c r="AV2148" s="422" t="s">
        <v>2336</v>
      </c>
      <c r="AW2148" s="422" t="s">
        <v>2371</v>
      </c>
      <c r="AX2148" s="422" t="s">
        <v>2427</v>
      </c>
      <c r="AY2148" s="422" t="s">
        <v>2428</v>
      </c>
    </row>
    <row r="2149" spans="2:51" s="353" customFormat="1" ht="15.75" customHeight="1">
      <c r="B2149" s="421"/>
      <c r="E2149" s="422"/>
      <c r="F2149" s="899" t="s">
        <v>534</v>
      </c>
      <c r="G2149" s="900"/>
      <c r="H2149" s="900"/>
      <c r="I2149" s="900"/>
      <c r="K2149" s="424">
        <v>38.419</v>
      </c>
      <c r="S2149" s="421"/>
      <c r="T2149" s="425"/>
      <c r="AA2149" s="426"/>
      <c r="AT2149" s="422" t="s">
        <v>2439</v>
      </c>
      <c r="AU2149" s="422" t="s">
        <v>2336</v>
      </c>
      <c r="AV2149" s="422" t="s">
        <v>2336</v>
      </c>
      <c r="AW2149" s="422" t="s">
        <v>2371</v>
      </c>
      <c r="AX2149" s="422" t="s">
        <v>2427</v>
      </c>
      <c r="AY2149" s="422" t="s">
        <v>2428</v>
      </c>
    </row>
    <row r="2150" spans="2:51" s="353" customFormat="1" ht="15.75" customHeight="1">
      <c r="B2150" s="421"/>
      <c r="E2150" s="422"/>
      <c r="F2150" s="899" t="s">
        <v>535</v>
      </c>
      <c r="G2150" s="900"/>
      <c r="H2150" s="900"/>
      <c r="I2150" s="900"/>
      <c r="K2150" s="424">
        <v>15.68</v>
      </c>
      <c r="S2150" s="421"/>
      <c r="T2150" s="425"/>
      <c r="AA2150" s="426"/>
      <c r="AT2150" s="422" t="s">
        <v>2439</v>
      </c>
      <c r="AU2150" s="422" t="s">
        <v>2336</v>
      </c>
      <c r="AV2150" s="422" t="s">
        <v>2336</v>
      </c>
      <c r="AW2150" s="422" t="s">
        <v>2371</v>
      </c>
      <c r="AX2150" s="422" t="s">
        <v>2427</v>
      </c>
      <c r="AY2150" s="422" t="s">
        <v>2428</v>
      </c>
    </row>
    <row r="2151" spans="2:51" s="353" customFormat="1" ht="27" customHeight="1">
      <c r="B2151" s="421"/>
      <c r="E2151" s="422"/>
      <c r="F2151" s="899" t="s">
        <v>536</v>
      </c>
      <c r="G2151" s="900"/>
      <c r="H2151" s="900"/>
      <c r="I2151" s="900"/>
      <c r="K2151" s="424">
        <v>35.439</v>
      </c>
      <c r="S2151" s="421"/>
      <c r="T2151" s="425"/>
      <c r="AA2151" s="426"/>
      <c r="AT2151" s="422" t="s">
        <v>2439</v>
      </c>
      <c r="AU2151" s="422" t="s">
        <v>2336</v>
      </c>
      <c r="AV2151" s="422" t="s">
        <v>2336</v>
      </c>
      <c r="AW2151" s="422" t="s">
        <v>2371</v>
      </c>
      <c r="AX2151" s="422" t="s">
        <v>2427</v>
      </c>
      <c r="AY2151" s="422" t="s">
        <v>2428</v>
      </c>
    </row>
    <row r="2152" spans="2:51" s="353" customFormat="1" ht="15.75" customHeight="1">
      <c r="B2152" s="421"/>
      <c r="E2152" s="422"/>
      <c r="F2152" s="899" t="s">
        <v>537</v>
      </c>
      <c r="G2152" s="900"/>
      <c r="H2152" s="900"/>
      <c r="I2152" s="900"/>
      <c r="K2152" s="424">
        <v>30.66</v>
      </c>
      <c r="S2152" s="421"/>
      <c r="T2152" s="425"/>
      <c r="AA2152" s="426"/>
      <c r="AT2152" s="422" t="s">
        <v>2439</v>
      </c>
      <c r="AU2152" s="422" t="s">
        <v>2336</v>
      </c>
      <c r="AV2152" s="422" t="s">
        <v>2336</v>
      </c>
      <c r="AW2152" s="422" t="s">
        <v>2371</v>
      </c>
      <c r="AX2152" s="422" t="s">
        <v>2427</v>
      </c>
      <c r="AY2152" s="422" t="s">
        <v>2428</v>
      </c>
    </row>
    <row r="2153" spans="2:51" s="353" customFormat="1" ht="15.75" customHeight="1">
      <c r="B2153" s="421"/>
      <c r="E2153" s="422"/>
      <c r="F2153" s="899" t="s">
        <v>538</v>
      </c>
      <c r="G2153" s="900"/>
      <c r="H2153" s="900"/>
      <c r="I2153" s="900"/>
      <c r="K2153" s="424">
        <v>27.84</v>
      </c>
      <c r="S2153" s="421"/>
      <c r="T2153" s="425"/>
      <c r="AA2153" s="426"/>
      <c r="AT2153" s="422" t="s">
        <v>2439</v>
      </c>
      <c r="AU2153" s="422" t="s">
        <v>2336</v>
      </c>
      <c r="AV2153" s="422" t="s">
        <v>2336</v>
      </c>
      <c r="AW2153" s="422" t="s">
        <v>2371</v>
      </c>
      <c r="AX2153" s="422" t="s">
        <v>2427</v>
      </c>
      <c r="AY2153" s="422" t="s">
        <v>2428</v>
      </c>
    </row>
    <row r="2154" spans="2:51" s="353" customFormat="1" ht="15.75" customHeight="1">
      <c r="B2154" s="421"/>
      <c r="E2154" s="422"/>
      <c r="F2154" s="899" t="s">
        <v>539</v>
      </c>
      <c r="G2154" s="900"/>
      <c r="H2154" s="900"/>
      <c r="I2154" s="900"/>
      <c r="K2154" s="424">
        <v>41.85</v>
      </c>
      <c r="S2154" s="421"/>
      <c r="T2154" s="425"/>
      <c r="AA2154" s="426"/>
      <c r="AT2154" s="422" t="s">
        <v>2439</v>
      </c>
      <c r="AU2154" s="422" t="s">
        <v>2336</v>
      </c>
      <c r="AV2154" s="422" t="s">
        <v>2336</v>
      </c>
      <c r="AW2154" s="422" t="s">
        <v>2371</v>
      </c>
      <c r="AX2154" s="422" t="s">
        <v>2427</v>
      </c>
      <c r="AY2154" s="422" t="s">
        <v>2428</v>
      </c>
    </row>
    <row r="2155" spans="2:51" s="353" customFormat="1" ht="15.75" customHeight="1">
      <c r="B2155" s="421"/>
      <c r="E2155" s="422"/>
      <c r="F2155" s="899" t="s">
        <v>540</v>
      </c>
      <c r="G2155" s="900"/>
      <c r="H2155" s="900"/>
      <c r="I2155" s="900"/>
      <c r="K2155" s="424">
        <v>50.872</v>
      </c>
      <c r="S2155" s="421"/>
      <c r="T2155" s="425"/>
      <c r="AA2155" s="426"/>
      <c r="AT2155" s="422" t="s">
        <v>2439</v>
      </c>
      <c r="AU2155" s="422" t="s">
        <v>2336</v>
      </c>
      <c r="AV2155" s="422" t="s">
        <v>2336</v>
      </c>
      <c r="AW2155" s="422" t="s">
        <v>2371</v>
      </c>
      <c r="AX2155" s="422" t="s">
        <v>2427</v>
      </c>
      <c r="AY2155" s="422" t="s">
        <v>2428</v>
      </c>
    </row>
    <row r="2156" spans="2:51" s="353" customFormat="1" ht="15.75" customHeight="1">
      <c r="B2156" s="421"/>
      <c r="E2156" s="422"/>
      <c r="F2156" s="899" t="s">
        <v>541</v>
      </c>
      <c r="G2156" s="900"/>
      <c r="H2156" s="900"/>
      <c r="I2156" s="900"/>
      <c r="K2156" s="424">
        <v>41.85</v>
      </c>
      <c r="S2156" s="421"/>
      <c r="T2156" s="425"/>
      <c r="AA2156" s="426"/>
      <c r="AT2156" s="422" t="s">
        <v>2439</v>
      </c>
      <c r="AU2156" s="422" t="s">
        <v>2336</v>
      </c>
      <c r="AV2156" s="422" t="s">
        <v>2336</v>
      </c>
      <c r="AW2156" s="422" t="s">
        <v>2371</v>
      </c>
      <c r="AX2156" s="422" t="s">
        <v>2427</v>
      </c>
      <c r="AY2156" s="422" t="s">
        <v>2428</v>
      </c>
    </row>
    <row r="2157" spans="2:51" s="353" customFormat="1" ht="27" customHeight="1">
      <c r="B2157" s="421"/>
      <c r="E2157" s="422"/>
      <c r="F2157" s="899" t="s">
        <v>542</v>
      </c>
      <c r="G2157" s="900"/>
      <c r="H2157" s="900"/>
      <c r="I2157" s="900"/>
      <c r="K2157" s="424">
        <v>64.018</v>
      </c>
      <c r="S2157" s="421"/>
      <c r="T2157" s="425"/>
      <c r="AA2157" s="426"/>
      <c r="AT2157" s="422" t="s">
        <v>2439</v>
      </c>
      <c r="AU2157" s="422" t="s">
        <v>2336</v>
      </c>
      <c r="AV2157" s="422" t="s">
        <v>2336</v>
      </c>
      <c r="AW2157" s="422" t="s">
        <v>2371</v>
      </c>
      <c r="AX2157" s="422" t="s">
        <v>2427</v>
      </c>
      <c r="AY2157" s="422" t="s">
        <v>2428</v>
      </c>
    </row>
    <row r="2158" spans="2:51" s="353" customFormat="1" ht="15.75" customHeight="1">
      <c r="B2158" s="421"/>
      <c r="E2158" s="422"/>
      <c r="F2158" s="899" t="s">
        <v>543</v>
      </c>
      <c r="G2158" s="900"/>
      <c r="H2158" s="900"/>
      <c r="I2158" s="900"/>
      <c r="K2158" s="424">
        <v>5.17</v>
      </c>
      <c r="S2158" s="421"/>
      <c r="T2158" s="425"/>
      <c r="AA2158" s="426"/>
      <c r="AT2158" s="422" t="s">
        <v>2439</v>
      </c>
      <c r="AU2158" s="422" t="s">
        <v>2336</v>
      </c>
      <c r="AV2158" s="422" t="s">
        <v>2336</v>
      </c>
      <c r="AW2158" s="422" t="s">
        <v>2371</v>
      </c>
      <c r="AX2158" s="422" t="s">
        <v>2427</v>
      </c>
      <c r="AY2158" s="422" t="s">
        <v>2428</v>
      </c>
    </row>
    <row r="2159" spans="2:51" s="353" customFormat="1" ht="27" customHeight="1">
      <c r="B2159" s="421"/>
      <c r="E2159" s="422"/>
      <c r="F2159" s="899" t="s">
        <v>544</v>
      </c>
      <c r="G2159" s="900"/>
      <c r="H2159" s="900"/>
      <c r="I2159" s="900"/>
      <c r="K2159" s="424">
        <v>22.582</v>
      </c>
      <c r="S2159" s="421"/>
      <c r="T2159" s="425"/>
      <c r="AA2159" s="426"/>
      <c r="AT2159" s="422" t="s">
        <v>2439</v>
      </c>
      <c r="AU2159" s="422" t="s">
        <v>2336</v>
      </c>
      <c r="AV2159" s="422" t="s">
        <v>2336</v>
      </c>
      <c r="AW2159" s="422" t="s">
        <v>2371</v>
      </c>
      <c r="AX2159" s="422" t="s">
        <v>2427</v>
      </c>
      <c r="AY2159" s="422" t="s">
        <v>2428</v>
      </c>
    </row>
    <row r="2160" spans="2:51" s="353" customFormat="1" ht="15.75" customHeight="1">
      <c r="B2160" s="421"/>
      <c r="E2160" s="422"/>
      <c r="F2160" s="899" t="s">
        <v>545</v>
      </c>
      <c r="G2160" s="900"/>
      <c r="H2160" s="900"/>
      <c r="I2160" s="900"/>
      <c r="K2160" s="424">
        <v>4.72</v>
      </c>
      <c r="S2160" s="421"/>
      <c r="T2160" s="425"/>
      <c r="AA2160" s="426"/>
      <c r="AT2160" s="422" t="s">
        <v>2439</v>
      </c>
      <c r="AU2160" s="422" t="s">
        <v>2336</v>
      </c>
      <c r="AV2160" s="422" t="s">
        <v>2336</v>
      </c>
      <c r="AW2160" s="422" t="s">
        <v>2371</v>
      </c>
      <c r="AX2160" s="422" t="s">
        <v>2427</v>
      </c>
      <c r="AY2160" s="422" t="s">
        <v>2428</v>
      </c>
    </row>
    <row r="2161" spans="2:51" s="353" customFormat="1" ht="39" customHeight="1">
      <c r="B2161" s="421"/>
      <c r="E2161" s="422"/>
      <c r="F2161" s="899" t="s">
        <v>546</v>
      </c>
      <c r="G2161" s="900"/>
      <c r="H2161" s="900"/>
      <c r="I2161" s="900"/>
      <c r="K2161" s="424">
        <v>14.337</v>
      </c>
      <c r="S2161" s="421"/>
      <c r="T2161" s="425"/>
      <c r="AA2161" s="426"/>
      <c r="AT2161" s="422" t="s">
        <v>2439</v>
      </c>
      <c r="AU2161" s="422" t="s">
        <v>2336</v>
      </c>
      <c r="AV2161" s="422" t="s">
        <v>2336</v>
      </c>
      <c r="AW2161" s="422" t="s">
        <v>2371</v>
      </c>
      <c r="AX2161" s="422" t="s">
        <v>2427</v>
      </c>
      <c r="AY2161" s="422" t="s">
        <v>2428</v>
      </c>
    </row>
    <row r="2162" spans="2:51" s="353" customFormat="1" ht="15.75" customHeight="1">
      <c r="B2162" s="421"/>
      <c r="E2162" s="422"/>
      <c r="F2162" s="899" t="s">
        <v>547</v>
      </c>
      <c r="G2162" s="900"/>
      <c r="H2162" s="900"/>
      <c r="I2162" s="900"/>
      <c r="K2162" s="424">
        <v>5.17</v>
      </c>
      <c r="S2162" s="421"/>
      <c r="T2162" s="425"/>
      <c r="AA2162" s="426"/>
      <c r="AT2162" s="422" t="s">
        <v>2439</v>
      </c>
      <c r="AU2162" s="422" t="s">
        <v>2336</v>
      </c>
      <c r="AV2162" s="422" t="s">
        <v>2336</v>
      </c>
      <c r="AW2162" s="422" t="s">
        <v>2371</v>
      </c>
      <c r="AX2162" s="422" t="s">
        <v>2427</v>
      </c>
      <c r="AY2162" s="422" t="s">
        <v>2428</v>
      </c>
    </row>
    <row r="2163" spans="2:51" s="353" customFormat="1" ht="15.75" customHeight="1">
      <c r="B2163" s="421"/>
      <c r="E2163" s="422"/>
      <c r="F2163" s="899" t="s">
        <v>548</v>
      </c>
      <c r="G2163" s="900"/>
      <c r="H2163" s="900"/>
      <c r="I2163" s="900"/>
      <c r="K2163" s="424">
        <v>18.903</v>
      </c>
      <c r="S2163" s="421"/>
      <c r="T2163" s="425"/>
      <c r="AA2163" s="426"/>
      <c r="AT2163" s="422" t="s">
        <v>2439</v>
      </c>
      <c r="AU2163" s="422" t="s">
        <v>2336</v>
      </c>
      <c r="AV2163" s="422" t="s">
        <v>2336</v>
      </c>
      <c r="AW2163" s="422" t="s">
        <v>2371</v>
      </c>
      <c r="AX2163" s="422" t="s">
        <v>2427</v>
      </c>
      <c r="AY2163" s="422" t="s">
        <v>2428</v>
      </c>
    </row>
    <row r="2164" spans="2:51" s="353" customFormat="1" ht="15.75" customHeight="1">
      <c r="B2164" s="421"/>
      <c r="E2164" s="422"/>
      <c r="F2164" s="899" t="s">
        <v>549</v>
      </c>
      <c r="G2164" s="900"/>
      <c r="H2164" s="900"/>
      <c r="I2164" s="900"/>
      <c r="K2164" s="424">
        <v>3.16</v>
      </c>
      <c r="S2164" s="421"/>
      <c r="T2164" s="425"/>
      <c r="AA2164" s="426"/>
      <c r="AT2164" s="422" t="s">
        <v>2439</v>
      </c>
      <c r="AU2164" s="422" t="s">
        <v>2336</v>
      </c>
      <c r="AV2164" s="422" t="s">
        <v>2336</v>
      </c>
      <c r="AW2164" s="422" t="s">
        <v>2371</v>
      </c>
      <c r="AX2164" s="422" t="s">
        <v>2427</v>
      </c>
      <c r="AY2164" s="422" t="s">
        <v>2428</v>
      </c>
    </row>
    <row r="2165" spans="2:51" s="353" customFormat="1" ht="15.75" customHeight="1">
      <c r="B2165" s="421"/>
      <c r="E2165" s="422"/>
      <c r="F2165" s="899" t="s">
        <v>550</v>
      </c>
      <c r="G2165" s="900"/>
      <c r="H2165" s="900"/>
      <c r="I2165" s="900"/>
      <c r="K2165" s="424">
        <v>19.761</v>
      </c>
      <c r="S2165" s="421"/>
      <c r="T2165" s="425"/>
      <c r="AA2165" s="426"/>
      <c r="AT2165" s="422" t="s">
        <v>2439</v>
      </c>
      <c r="AU2165" s="422" t="s">
        <v>2336</v>
      </c>
      <c r="AV2165" s="422" t="s">
        <v>2336</v>
      </c>
      <c r="AW2165" s="422" t="s">
        <v>2371</v>
      </c>
      <c r="AX2165" s="422" t="s">
        <v>2427</v>
      </c>
      <c r="AY2165" s="422" t="s">
        <v>2428</v>
      </c>
    </row>
    <row r="2166" spans="2:51" s="353" customFormat="1" ht="15.75" customHeight="1">
      <c r="B2166" s="421"/>
      <c r="E2166" s="422"/>
      <c r="F2166" s="899" t="s">
        <v>551</v>
      </c>
      <c r="G2166" s="900"/>
      <c r="H2166" s="900"/>
      <c r="I2166" s="900"/>
      <c r="K2166" s="424">
        <v>21</v>
      </c>
      <c r="S2166" s="421"/>
      <c r="T2166" s="425"/>
      <c r="AA2166" s="426"/>
      <c r="AT2166" s="422" t="s">
        <v>2439</v>
      </c>
      <c r="AU2166" s="422" t="s">
        <v>2336</v>
      </c>
      <c r="AV2166" s="422" t="s">
        <v>2336</v>
      </c>
      <c r="AW2166" s="422" t="s">
        <v>2371</v>
      </c>
      <c r="AX2166" s="422" t="s">
        <v>2427</v>
      </c>
      <c r="AY2166" s="422" t="s">
        <v>2428</v>
      </c>
    </row>
    <row r="2167" spans="2:51" s="353" customFormat="1" ht="39" customHeight="1">
      <c r="B2167" s="421"/>
      <c r="E2167" s="422"/>
      <c r="F2167" s="899" t="s">
        <v>552</v>
      </c>
      <c r="G2167" s="900"/>
      <c r="H2167" s="900"/>
      <c r="I2167" s="900"/>
      <c r="K2167" s="424">
        <v>54.481</v>
      </c>
      <c r="S2167" s="421"/>
      <c r="T2167" s="425"/>
      <c r="AA2167" s="426"/>
      <c r="AT2167" s="422" t="s">
        <v>2439</v>
      </c>
      <c r="AU2167" s="422" t="s">
        <v>2336</v>
      </c>
      <c r="AV2167" s="422" t="s">
        <v>2336</v>
      </c>
      <c r="AW2167" s="422" t="s">
        <v>2371</v>
      </c>
      <c r="AX2167" s="422" t="s">
        <v>2427</v>
      </c>
      <c r="AY2167" s="422" t="s">
        <v>2428</v>
      </c>
    </row>
    <row r="2168" spans="2:51" s="353" customFormat="1" ht="15.75" customHeight="1">
      <c r="B2168" s="421"/>
      <c r="E2168" s="422"/>
      <c r="F2168" s="899" t="s">
        <v>553</v>
      </c>
      <c r="G2168" s="900"/>
      <c r="H2168" s="900"/>
      <c r="I2168" s="900"/>
      <c r="K2168" s="424">
        <v>12.88</v>
      </c>
      <c r="S2168" s="421"/>
      <c r="T2168" s="425"/>
      <c r="AA2168" s="426"/>
      <c r="AT2168" s="422" t="s">
        <v>2439</v>
      </c>
      <c r="AU2168" s="422" t="s">
        <v>2336</v>
      </c>
      <c r="AV2168" s="422" t="s">
        <v>2336</v>
      </c>
      <c r="AW2168" s="422" t="s">
        <v>2371</v>
      </c>
      <c r="AX2168" s="422" t="s">
        <v>2427</v>
      </c>
      <c r="AY2168" s="422" t="s">
        <v>2428</v>
      </c>
    </row>
    <row r="2169" spans="2:51" s="353" customFormat="1" ht="15.75" customHeight="1">
      <c r="B2169" s="421"/>
      <c r="E2169" s="422"/>
      <c r="F2169" s="899" t="s">
        <v>554</v>
      </c>
      <c r="G2169" s="900"/>
      <c r="H2169" s="900"/>
      <c r="I2169" s="900"/>
      <c r="K2169" s="424">
        <v>19.38</v>
      </c>
      <c r="S2169" s="421"/>
      <c r="T2169" s="425"/>
      <c r="AA2169" s="426"/>
      <c r="AT2169" s="422" t="s">
        <v>2439</v>
      </c>
      <c r="AU2169" s="422" t="s">
        <v>2336</v>
      </c>
      <c r="AV2169" s="422" t="s">
        <v>2336</v>
      </c>
      <c r="AW2169" s="422" t="s">
        <v>2371</v>
      </c>
      <c r="AX2169" s="422" t="s">
        <v>2427</v>
      </c>
      <c r="AY2169" s="422" t="s">
        <v>2428</v>
      </c>
    </row>
    <row r="2170" spans="2:51" s="353" customFormat="1" ht="15.75" customHeight="1">
      <c r="B2170" s="421"/>
      <c r="E2170" s="422"/>
      <c r="F2170" s="899" t="s">
        <v>555</v>
      </c>
      <c r="G2170" s="900"/>
      <c r="H2170" s="900"/>
      <c r="I2170" s="900"/>
      <c r="K2170" s="424">
        <v>14.37</v>
      </c>
      <c r="S2170" s="421"/>
      <c r="T2170" s="425"/>
      <c r="AA2170" s="426"/>
      <c r="AT2170" s="422" t="s">
        <v>2439</v>
      </c>
      <c r="AU2170" s="422" t="s">
        <v>2336</v>
      </c>
      <c r="AV2170" s="422" t="s">
        <v>2336</v>
      </c>
      <c r="AW2170" s="422" t="s">
        <v>2371</v>
      </c>
      <c r="AX2170" s="422" t="s">
        <v>2427</v>
      </c>
      <c r="AY2170" s="422" t="s">
        <v>2428</v>
      </c>
    </row>
    <row r="2171" spans="2:51" s="353" customFormat="1" ht="39" customHeight="1">
      <c r="B2171" s="421"/>
      <c r="E2171" s="422"/>
      <c r="F2171" s="899" t="s">
        <v>556</v>
      </c>
      <c r="G2171" s="900"/>
      <c r="H2171" s="900"/>
      <c r="I2171" s="900"/>
      <c r="K2171" s="424">
        <v>43.694</v>
      </c>
      <c r="S2171" s="421"/>
      <c r="T2171" s="425"/>
      <c r="AA2171" s="426"/>
      <c r="AT2171" s="422" t="s">
        <v>2439</v>
      </c>
      <c r="AU2171" s="422" t="s">
        <v>2336</v>
      </c>
      <c r="AV2171" s="422" t="s">
        <v>2336</v>
      </c>
      <c r="AW2171" s="422" t="s">
        <v>2371</v>
      </c>
      <c r="AX2171" s="422" t="s">
        <v>2427</v>
      </c>
      <c r="AY2171" s="422" t="s">
        <v>2428</v>
      </c>
    </row>
    <row r="2172" spans="2:51" s="353" customFormat="1" ht="15.75" customHeight="1">
      <c r="B2172" s="421"/>
      <c r="E2172" s="422"/>
      <c r="F2172" s="899" t="s">
        <v>557</v>
      </c>
      <c r="G2172" s="900"/>
      <c r="H2172" s="900"/>
      <c r="I2172" s="900"/>
      <c r="K2172" s="424">
        <v>11.32</v>
      </c>
      <c r="S2172" s="421"/>
      <c r="T2172" s="425"/>
      <c r="AA2172" s="426"/>
      <c r="AT2172" s="422" t="s">
        <v>2439</v>
      </c>
      <c r="AU2172" s="422" t="s">
        <v>2336</v>
      </c>
      <c r="AV2172" s="422" t="s">
        <v>2336</v>
      </c>
      <c r="AW2172" s="422" t="s">
        <v>2371</v>
      </c>
      <c r="AX2172" s="422" t="s">
        <v>2427</v>
      </c>
      <c r="AY2172" s="422" t="s">
        <v>2428</v>
      </c>
    </row>
    <row r="2173" spans="2:51" s="353" customFormat="1" ht="15.75" customHeight="1">
      <c r="B2173" s="421"/>
      <c r="E2173" s="422"/>
      <c r="F2173" s="899" t="s">
        <v>558</v>
      </c>
      <c r="G2173" s="900"/>
      <c r="H2173" s="900"/>
      <c r="I2173" s="900"/>
      <c r="K2173" s="424">
        <v>30.429</v>
      </c>
      <c r="S2173" s="421"/>
      <c r="T2173" s="425"/>
      <c r="AA2173" s="426"/>
      <c r="AT2173" s="422" t="s">
        <v>2439</v>
      </c>
      <c r="AU2173" s="422" t="s">
        <v>2336</v>
      </c>
      <c r="AV2173" s="422" t="s">
        <v>2336</v>
      </c>
      <c r="AW2173" s="422" t="s">
        <v>2371</v>
      </c>
      <c r="AX2173" s="422" t="s">
        <v>2427</v>
      </c>
      <c r="AY2173" s="422" t="s">
        <v>2428</v>
      </c>
    </row>
    <row r="2174" spans="2:51" s="353" customFormat="1" ht="15.75" customHeight="1">
      <c r="B2174" s="421"/>
      <c r="E2174" s="422"/>
      <c r="F2174" s="899" t="s">
        <v>559</v>
      </c>
      <c r="G2174" s="900"/>
      <c r="H2174" s="900"/>
      <c r="I2174" s="900"/>
      <c r="K2174" s="424">
        <v>164.94</v>
      </c>
      <c r="S2174" s="421"/>
      <c r="T2174" s="425"/>
      <c r="AA2174" s="426"/>
      <c r="AT2174" s="422" t="s">
        <v>2439</v>
      </c>
      <c r="AU2174" s="422" t="s">
        <v>2336</v>
      </c>
      <c r="AV2174" s="422" t="s">
        <v>2336</v>
      </c>
      <c r="AW2174" s="422" t="s">
        <v>2371</v>
      </c>
      <c r="AX2174" s="422" t="s">
        <v>2427</v>
      </c>
      <c r="AY2174" s="422" t="s">
        <v>2428</v>
      </c>
    </row>
    <row r="2175" spans="2:51" s="353" customFormat="1" ht="15.75" customHeight="1">
      <c r="B2175" s="421"/>
      <c r="E2175" s="422"/>
      <c r="F2175" s="899" t="s">
        <v>560</v>
      </c>
      <c r="G2175" s="900"/>
      <c r="H2175" s="900"/>
      <c r="I2175" s="900"/>
      <c r="K2175" s="424">
        <v>283.299</v>
      </c>
      <c r="S2175" s="421"/>
      <c r="T2175" s="425"/>
      <c r="AA2175" s="426"/>
      <c r="AT2175" s="422" t="s">
        <v>2439</v>
      </c>
      <c r="AU2175" s="422" t="s">
        <v>2336</v>
      </c>
      <c r="AV2175" s="422" t="s">
        <v>2336</v>
      </c>
      <c r="AW2175" s="422" t="s">
        <v>2371</v>
      </c>
      <c r="AX2175" s="422" t="s">
        <v>2427</v>
      </c>
      <c r="AY2175" s="422" t="s">
        <v>2428</v>
      </c>
    </row>
    <row r="2176" spans="2:51" s="353" customFormat="1" ht="15.75" customHeight="1">
      <c r="B2176" s="421"/>
      <c r="E2176" s="422"/>
      <c r="F2176" s="899" t="s">
        <v>561</v>
      </c>
      <c r="G2176" s="900"/>
      <c r="H2176" s="900"/>
      <c r="I2176" s="900"/>
      <c r="K2176" s="424">
        <v>17.82</v>
      </c>
      <c r="S2176" s="421"/>
      <c r="T2176" s="425"/>
      <c r="AA2176" s="426"/>
      <c r="AT2176" s="422" t="s">
        <v>2439</v>
      </c>
      <c r="AU2176" s="422" t="s">
        <v>2336</v>
      </c>
      <c r="AV2176" s="422" t="s">
        <v>2336</v>
      </c>
      <c r="AW2176" s="422" t="s">
        <v>2371</v>
      </c>
      <c r="AX2176" s="422" t="s">
        <v>2427</v>
      </c>
      <c r="AY2176" s="422" t="s">
        <v>2428</v>
      </c>
    </row>
    <row r="2177" spans="2:51" s="353" customFormat="1" ht="15.75" customHeight="1">
      <c r="B2177" s="421"/>
      <c r="E2177" s="422"/>
      <c r="F2177" s="899" t="s">
        <v>426</v>
      </c>
      <c r="G2177" s="900"/>
      <c r="H2177" s="900"/>
      <c r="I2177" s="900"/>
      <c r="K2177" s="424">
        <v>45.594</v>
      </c>
      <c r="S2177" s="421"/>
      <c r="T2177" s="425"/>
      <c r="AA2177" s="426"/>
      <c r="AT2177" s="422" t="s">
        <v>2439</v>
      </c>
      <c r="AU2177" s="422" t="s">
        <v>2336</v>
      </c>
      <c r="AV2177" s="422" t="s">
        <v>2336</v>
      </c>
      <c r="AW2177" s="422" t="s">
        <v>2371</v>
      </c>
      <c r="AX2177" s="422" t="s">
        <v>2427</v>
      </c>
      <c r="AY2177" s="422" t="s">
        <v>2428</v>
      </c>
    </row>
    <row r="2178" spans="2:51" s="353" customFormat="1" ht="15.75" customHeight="1">
      <c r="B2178" s="421"/>
      <c r="E2178" s="422"/>
      <c r="F2178" s="899" t="s">
        <v>562</v>
      </c>
      <c r="G2178" s="900"/>
      <c r="H2178" s="900"/>
      <c r="I2178" s="900"/>
      <c r="K2178" s="424">
        <v>62.48</v>
      </c>
      <c r="S2178" s="421"/>
      <c r="T2178" s="425"/>
      <c r="AA2178" s="426"/>
      <c r="AT2178" s="422" t="s">
        <v>2439</v>
      </c>
      <c r="AU2178" s="422" t="s">
        <v>2336</v>
      </c>
      <c r="AV2178" s="422" t="s">
        <v>2336</v>
      </c>
      <c r="AW2178" s="422" t="s">
        <v>2371</v>
      </c>
      <c r="AX2178" s="422" t="s">
        <v>2427</v>
      </c>
      <c r="AY2178" s="422" t="s">
        <v>2428</v>
      </c>
    </row>
    <row r="2179" spans="2:51" s="353" customFormat="1" ht="15.75" customHeight="1">
      <c r="B2179" s="421"/>
      <c r="E2179" s="422"/>
      <c r="F2179" s="899" t="s">
        <v>497</v>
      </c>
      <c r="G2179" s="900"/>
      <c r="H2179" s="900"/>
      <c r="I2179" s="900"/>
      <c r="K2179" s="424">
        <v>74.798</v>
      </c>
      <c r="S2179" s="421"/>
      <c r="T2179" s="425"/>
      <c r="AA2179" s="426"/>
      <c r="AT2179" s="422" t="s">
        <v>2439</v>
      </c>
      <c r="AU2179" s="422" t="s">
        <v>2336</v>
      </c>
      <c r="AV2179" s="422" t="s">
        <v>2336</v>
      </c>
      <c r="AW2179" s="422" t="s">
        <v>2371</v>
      </c>
      <c r="AX2179" s="422" t="s">
        <v>2427</v>
      </c>
      <c r="AY2179" s="422" t="s">
        <v>2428</v>
      </c>
    </row>
    <row r="2180" spans="2:51" s="353" customFormat="1" ht="15.75" customHeight="1">
      <c r="B2180" s="421"/>
      <c r="E2180" s="422"/>
      <c r="F2180" s="899" t="s">
        <v>563</v>
      </c>
      <c r="G2180" s="900"/>
      <c r="H2180" s="900"/>
      <c r="I2180" s="900"/>
      <c r="K2180" s="424">
        <v>16.25</v>
      </c>
      <c r="S2180" s="421"/>
      <c r="T2180" s="425"/>
      <c r="AA2180" s="426"/>
      <c r="AT2180" s="422" t="s">
        <v>2439</v>
      </c>
      <c r="AU2180" s="422" t="s">
        <v>2336</v>
      </c>
      <c r="AV2180" s="422" t="s">
        <v>2336</v>
      </c>
      <c r="AW2180" s="422" t="s">
        <v>2371</v>
      </c>
      <c r="AX2180" s="422" t="s">
        <v>2427</v>
      </c>
      <c r="AY2180" s="422" t="s">
        <v>2428</v>
      </c>
    </row>
    <row r="2181" spans="2:51" s="353" customFormat="1" ht="51" customHeight="1">
      <c r="B2181" s="421"/>
      <c r="E2181" s="422"/>
      <c r="F2181" s="899" t="s">
        <v>499</v>
      </c>
      <c r="G2181" s="900"/>
      <c r="H2181" s="900"/>
      <c r="I2181" s="900"/>
      <c r="K2181" s="424">
        <v>29.87</v>
      </c>
      <c r="S2181" s="421"/>
      <c r="T2181" s="425"/>
      <c r="AA2181" s="426"/>
      <c r="AT2181" s="422" t="s">
        <v>2439</v>
      </c>
      <c r="AU2181" s="422" t="s">
        <v>2336</v>
      </c>
      <c r="AV2181" s="422" t="s">
        <v>2336</v>
      </c>
      <c r="AW2181" s="422" t="s">
        <v>2371</v>
      </c>
      <c r="AX2181" s="422" t="s">
        <v>2427</v>
      </c>
      <c r="AY2181" s="422" t="s">
        <v>2428</v>
      </c>
    </row>
    <row r="2182" spans="2:51" s="353" customFormat="1" ht="15.75" customHeight="1">
      <c r="B2182" s="421"/>
      <c r="E2182" s="422"/>
      <c r="F2182" s="899" t="s">
        <v>564</v>
      </c>
      <c r="G2182" s="900"/>
      <c r="H2182" s="900"/>
      <c r="I2182" s="900"/>
      <c r="K2182" s="424">
        <v>1.57</v>
      </c>
      <c r="S2182" s="421"/>
      <c r="T2182" s="425"/>
      <c r="AA2182" s="426"/>
      <c r="AT2182" s="422" t="s">
        <v>2439</v>
      </c>
      <c r="AU2182" s="422" t="s">
        <v>2336</v>
      </c>
      <c r="AV2182" s="422" t="s">
        <v>2336</v>
      </c>
      <c r="AW2182" s="422" t="s">
        <v>2371</v>
      </c>
      <c r="AX2182" s="422" t="s">
        <v>2427</v>
      </c>
      <c r="AY2182" s="422" t="s">
        <v>2428</v>
      </c>
    </row>
    <row r="2183" spans="2:51" s="353" customFormat="1" ht="15.75" customHeight="1">
      <c r="B2183" s="421"/>
      <c r="E2183" s="422"/>
      <c r="F2183" s="899" t="s">
        <v>565</v>
      </c>
      <c r="G2183" s="900"/>
      <c r="H2183" s="900"/>
      <c r="I2183" s="900"/>
      <c r="K2183" s="424">
        <v>4.381</v>
      </c>
      <c r="S2183" s="421"/>
      <c r="T2183" s="425"/>
      <c r="AA2183" s="426"/>
      <c r="AT2183" s="422" t="s">
        <v>2439</v>
      </c>
      <c r="AU2183" s="422" t="s">
        <v>2336</v>
      </c>
      <c r="AV2183" s="422" t="s">
        <v>2336</v>
      </c>
      <c r="AW2183" s="422" t="s">
        <v>2371</v>
      </c>
      <c r="AX2183" s="422" t="s">
        <v>2427</v>
      </c>
      <c r="AY2183" s="422" t="s">
        <v>2428</v>
      </c>
    </row>
    <row r="2184" spans="2:51" s="353" customFormat="1" ht="15.75" customHeight="1">
      <c r="B2184" s="421"/>
      <c r="E2184" s="422"/>
      <c r="F2184" s="899" t="s">
        <v>566</v>
      </c>
      <c r="G2184" s="900"/>
      <c r="H2184" s="900"/>
      <c r="I2184" s="900"/>
      <c r="K2184" s="424">
        <v>12.28</v>
      </c>
      <c r="S2184" s="421"/>
      <c r="T2184" s="425"/>
      <c r="AA2184" s="426"/>
      <c r="AT2184" s="422" t="s">
        <v>2439</v>
      </c>
      <c r="AU2184" s="422" t="s">
        <v>2336</v>
      </c>
      <c r="AV2184" s="422" t="s">
        <v>2336</v>
      </c>
      <c r="AW2184" s="422" t="s">
        <v>2371</v>
      </c>
      <c r="AX2184" s="422" t="s">
        <v>2427</v>
      </c>
      <c r="AY2184" s="422" t="s">
        <v>2428</v>
      </c>
    </row>
    <row r="2185" spans="2:51" s="353" customFormat="1" ht="39" customHeight="1">
      <c r="B2185" s="421"/>
      <c r="E2185" s="422"/>
      <c r="F2185" s="899" t="s">
        <v>567</v>
      </c>
      <c r="G2185" s="900"/>
      <c r="H2185" s="900"/>
      <c r="I2185" s="900"/>
      <c r="K2185" s="424">
        <v>29.557</v>
      </c>
      <c r="S2185" s="421"/>
      <c r="T2185" s="425"/>
      <c r="AA2185" s="426"/>
      <c r="AT2185" s="422" t="s">
        <v>2439</v>
      </c>
      <c r="AU2185" s="422" t="s">
        <v>2336</v>
      </c>
      <c r="AV2185" s="422" t="s">
        <v>2336</v>
      </c>
      <c r="AW2185" s="422" t="s">
        <v>2371</v>
      </c>
      <c r="AX2185" s="422" t="s">
        <v>2427</v>
      </c>
      <c r="AY2185" s="422" t="s">
        <v>2428</v>
      </c>
    </row>
    <row r="2186" spans="2:51" s="353" customFormat="1" ht="15.75" customHeight="1">
      <c r="B2186" s="421"/>
      <c r="E2186" s="422"/>
      <c r="F2186" s="899" t="s">
        <v>568</v>
      </c>
      <c r="G2186" s="900"/>
      <c r="H2186" s="900"/>
      <c r="I2186" s="900"/>
      <c r="K2186" s="424">
        <v>11.75</v>
      </c>
      <c r="S2186" s="421"/>
      <c r="T2186" s="425"/>
      <c r="AA2186" s="426"/>
      <c r="AT2186" s="422" t="s">
        <v>2439</v>
      </c>
      <c r="AU2186" s="422" t="s">
        <v>2336</v>
      </c>
      <c r="AV2186" s="422" t="s">
        <v>2336</v>
      </c>
      <c r="AW2186" s="422" t="s">
        <v>2371</v>
      </c>
      <c r="AX2186" s="422" t="s">
        <v>2427</v>
      </c>
      <c r="AY2186" s="422" t="s">
        <v>2428</v>
      </c>
    </row>
    <row r="2187" spans="2:51" s="353" customFormat="1" ht="15.75" customHeight="1">
      <c r="B2187" s="421"/>
      <c r="E2187" s="422"/>
      <c r="F2187" s="899" t="s">
        <v>436</v>
      </c>
      <c r="G2187" s="900"/>
      <c r="H2187" s="900"/>
      <c r="I2187" s="900"/>
      <c r="K2187" s="424">
        <v>35.465</v>
      </c>
      <c r="S2187" s="421"/>
      <c r="T2187" s="425"/>
      <c r="AA2187" s="426"/>
      <c r="AT2187" s="422" t="s">
        <v>2439</v>
      </c>
      <c r="AU2187" s="422" t="s">
        <v>2336</v>
      </c>
      <c r="AV2187" s="422" t="s">
        <v>2336</v>
      </c>
      <c r="AW2187" s="422" t="s">
        <v>2371</v>
      </c>
      <c r="AX2187" s="422" t="s">
        <v>2427</v>
      </c>
      <c r="AY2187" s="422" t="s">
        <v>2428</v>
      </c>
    </row>
    <row r="2188" spans="2:51" s="353" customFormat="1" ht="15.75" customHeight="1">
      <c r="B2188" s="421"/>
      <c r="E2188" s="422"/>
      <c r="F2188" s="899" t="s">
        <v>569</v>
      </c>
      <c r="G2188" s="900"/>
      <c r="H2188" s="900"/>
      <c r="I2188" s="900"/>
      <c r="K2188" s="424">
        <v>18.14</v>
      </c>
      <c r="S2188" s="421"/>
      <c r="T2188" s="425"/>
      <c r="AA2188" s="426"/>
      <c r="AT2188" s="422" t="s">
        <v>2439</v>
      </c>
      <c r="AU2188" s="422" t="s">
        <v>2336</v>
      </c>
      <c r="AV2188" s="422" t="s">
        <v>2336</v>
      </c>
      <c r="AW2188" s="422" t="s">
        <v>2371</v>
      </c>
      <c r="AX2188" s="422" t="s">
        <v>2427</v>
      </c>
      <c r="AY2188" s="422" t="s">
        <v>2428</v>
      </c>
    </row>
    <row r="2189" spans="2:51" s="353" customFormat="1" ht="15.75" customHeight="1">
      <c r="B2189" s="421"/>
      <c r="E2189" s="422"/>
      <c r="F2189" s="899" t="s">
        <v>778</v>
      </c>
      <c r="G2189" s="900"/>
      <c r="H2189" s="900"/>
      <c r="I2189" s="900"/>
      <c r="K2189" s="424">
        <v>39.429</v>
      </c>
      <c r="S2189" s="421"/>
      <c r="T2189" s="425"/>
      <c r="AA2189" s="426"/>
      <c r="AT2189" s="422" t="s">
        <v>2439</v>
      </c>
      <c r="AU2189" s="422" t="s">
        <v>2336</v>
      </c>
      <c r="AV2189" s="422" t="s">
        <v>2336</v>
      </c>
      <c r="AW2189" s="422" t="s">
        <v>2371</v>
      </c>
      <c r="AX2189" s="422" t="s">
        <v>2427</v>
      </c>
      <c r="AY2189" s="422" t="s">
        <v>2428</v>
      </c>
    </row>
    <row r="2190" spans="2:51" s="353" customFormat="1" ht="15.75" customHeight="1">
      <c r="B2190" s="421"/>
      <c r="E2190" s="422"/>
      <c r="F2190" s="899" t="s">
        <v>779</v>
      </c>
      <c r="G2190" s="900"/>
      <c r="H2190" s="900"/>
      <c r="I2190" s="900"/>
      <c r="K2190" s="424">
        <v>14.14</v>
      </c>
      <c r="S2190" s="421"/>
      <c r="T2190" s="425"/>
      <c r="AA2190" s="426"/>
      <c r="AT2190" s="422" t="s">
        <v>2439</v>
      </c>
      <c r="AU2190" s="422" t="s">
        <v>2336</v>
      </c>
      <c r="AV2190" s="422" t="s">
        <v>2336</v>
      </c>
      <c r="AW2190" s="422" t="s">
        <v>2371</v>
      </c>
      <c r="AX2190" s="422" t="s">
        <v>2427</v>
      </c>
      <c r="AY2190" s="422" t="s">
        <v>2428</v>
      </c>
    </row>
    <row r="2191" spans="2:51" s="353" customFormat="1" ht="15.75" customHeight="1">
      <c r="B2191" s="421"/>
      <c r="E2191" s="422"/>
      <c r="F2191" s="899" t="s">
        <v>780</v>
      </c>
      <c r="G2191" s="900"/>
      <c r="H2191" s="900"/>
      <c r="I2191" s="900"/>
      <c r="K2191" s="424">
        <v>37.045</v>
      </c>
      <c r="S2191" s="421"/>
      <c r="T2191" s="425"/>
      <c r="AA2191" s="426"/>
      <c r="AT2191" s="422" t="s">
        <v>2439</v>
      </c>
      <c r="AU2191" s="422" t="s">
        <v>2336</v>
      </c>
      <c r="AV2191" s="422" t="s">
        <v>2336</v>
      </c>
      <c r="AW2191" s="422" t="s">
        <v>2371</v>
      </c>
      <c r="AX2191" s="422" t="s">
        <v>2427</v>
      </c>
      <c r="AY2191" s="422" t="s">
        <v>2428</v>
      </c>
    </row>
    <row r="2192" spans="2:51" s="353" customFormat="1" ht="15.75" customHeight="1">
      <c r="B2192" s="421"/>
      <c r="E2192" s="422"/>
      <c r="F2192" s="899" t="s">
        <v>781</v>
      </c>
      <c r="G2192" s="900"/>
      <c r="H2192" s="900"/>
      <c r="I2192" s="900"/>
      <c r="K2192" s="424">
        <v>27.88</v>
      </c>
      <c r="S2192" s="421"/>
      <c r="T2192" s="425"/>
      <c r="AA2192" s="426"/>
      <c r="AT2192" s="422" t="s">
        <v>2439</v>
      </c>
      <c r="AU2192" s="422" t="s">
        <v>2336</v>
      </c>
      <c r="AV2192" s="422" t="s">
        <v>2336</v>
      </c>
      <c r="AW2192" s="422" t="s">
        <v>2371</v>
      </c>
      <c r="AX2192" s="422" t="s">
        <v>2427</v>
      </c>
      <c r="AY2192" s="422" t="s">
        <v>2428</v>
      </c>
    </row>
    <row r="2193" spans="2:51" s="353" customFormat="1" ht="15.75" customHeight="1">
      <c r="B2193" s="421"/>
      <c r="E2193" s="422"/>
      <c r="F2193" s="899" t="s">
        <v>782</v>
      </c>
      <c r="G2193" s="900"/>
      <c r="H2193" s="900"/>
      <c r="I2193" s="900"/>
      <c r="K2193" s="424">
        <v>46.581</v>
      </c>
      <c r="S2193" s="421"/>
      <c r="T2193" s="425"/>
      <c r="AA2193" s="426"/>
      <c r="AT2193" s="422" t="s">
        <v>2439</v>
      </c>
      <c r="AU2193" s="422" t="s">
        <v>2336</v>
      </c>
      <c r="AV2193" s="422" t="s">
        <v>2336</v>
      </c>
      <c r="AW2193" s="422" t="s">
        <v>2371</v>
      </c>
      <c r="AX2193" s="422" t="s">
        <v>2427</v>
      </c>
      <c r="AY2193" s="422" t="s">
        <v>2428</v>
      </c>
    </row>
    <row r="2194" spans="2:51" s="353" customFormat="1" ht="15.75" customHeight="1">
      <c r="B2194" s="421"/>
      <c r="E2194" s="422"/>
      <c r="F2194" s="899" t="s">
        <v>2013</v>
      </c>
      <c r="G2194" s="900"/>
      <c r="H2194" s="900"/>
      <c r="I2194" s="900"/>
      <c r="K2194" s="424">
        <v>27.45</v>
      </c>
      <c r="S2194" s="421"/>
      <c r="T2194" s="425"/>
      <c r="AA2194" s="426"/>
      <c r="AT2194" s="422" t="s">
        <v>2439</v>
      </c>
      <c r="AU2194" s="422" t="s">
        <v>2336</v>
      </c>
      <c r="AV2194" s="422" t="s">
        <v>2336</v>
      </c>
      <c r="AW2194" s="422" t="s">
        <v>2371</v>
      </c>
      <c r="AX2194" s="422" t="s">
        <v>2427</v>
      </c>
      <c r="AY2194" s="422" t="s">
        <v>2428</v>
      </c>
    </row>
    <row r="2195" spans="2:51" s="353" customFormat="1" ht="26.25" customHeight="1">
      <c r="B2195" s="421"/>
      <c r="E2195" s="422"/>
      <c r="F2195" s="899" t="s">
        <v>783</v>
      </c>
      <c r="G2195" s="900"/>
      <c r="H2195" s="900"/>
      <c r="I2195" s="900"/>
      <c r="K2195" s="424">
        <v>36.005</v>
      </c>
      <c r="S2195" s="421"/>
      <c r="T2195" s="425"/>
      <c r="AA2195" s="426"/>
      <c r="AT2195" s="422" t="s">
        <v>2439</v>
      </c>
      <c r="AU2195" s="422" t="s">
        <v>2336</v>
      </c>
      <c r="AV2195" s="422" t="s">
        <v>2336</v>
      </c>
      <c r="AW2195" s="422" t="s">
        <v>2371</v>
      </c>
      <c r="AX2195" s="422" t="s">
        <v>2427</v>
      </c>
      <c r="AY2195" s="422" t="s">
        <v>2428</v>
      </c>
    </row>
    <row r="2196" spans="2:51" s="353" customFormat="1" ht="15.75" customHeight="1">
      <c r="B2196" s="421"/>
      <c r="E2196" s="422"/>
      <c r="F2196" s="899" t="s">
        <v>784</v>
      </c>
      <c r="G2196" s="900"/>
      <c r="H2196" s="900"/>
      <c r="I2196" s="900"/>
      <c r="K2196" s="424">
        <v>17.9</v>
      </c>
      <c r="S2196" s="421"/>
      <c r="T2196" s="425"/>
      <c r="AA2196" s="426"/>
      <c r="AT2196" s="422" t="s">
        <v>2439</v>
      </c>
      <c r="AU2196" s="422" t="s">
        <v>2336</v>
      </c>
      <c r="AV2196" s="422" t="s">
        <v>2336</v>
      </c>
      <c r="AW2196" s="422" t="s">
        <v>2371</v>
      </c>
      <c r="AX2196" s="422" t="s">
        <v>2427</v>
      </c>
      <c r="AY2196" s="422" t="s">
        <v>2428</v>
      </c>
    </row>
    <row r="2197" spans="2:51" s="353" customFormat="1" ht="15.75" customHeight="1">
      <c r="B2197" s="421"/>
      <c r="E2197" s="422"/>
      <c r="F2197" s="899" t="s">
        <v>785</v>
      </c>
      <c r="G2197" s="900"/>
      <c r="H2197" s="900"/>
      <c r="I2197" s="900"/>
      <c r="K2197" s="424">
        <v>32.254</v>
      </c>
      <c r="S2197" s="421"/>
      <c r="T2197" s="425"/>
      <c r="AA2197" s="426"/>
      <c r="AT2197" s="422" t="s">
        <v>2439</v>
      </c>
      <c r="AU2197" s="422" t="s">
        <v>2336</v>
      </c>
      <c r="AV2197" s="422" t="s">
        <v>2336</v>
      </c>
      <c r="AW2197" s="422" t="s">
        <v>2371</v>
      </c>
      <c r="AX2197" s="422" t="s">
        <v>2427</v>
      </c>
      <c r="AY2197" s="422" t="s">
        <v>2428</v>
      </c>
    </row>
    <row r="2198" spans="2:51" s="353" customFormat="1" ht="15.75" customHeight="1">
      <c r="B2198" s="421"/>
      <c r="E2198" s="422"/>
      <c r="F2198" s="899" t="s">
        <v>2014</v>
      </c>
      <c r="G2198" s="900"/>
      <c r="H2198" s="900"/>
      <c r="I2198" s="900"/>
      <c r="K2198" s="424">
        <v>19.7</v>
      </c>
      <c r="S2198" s="421"/>
      <c r="T2198" s="425"/>
      <c r="AA2198" s="426"/>
      <c r="AT2198" s="422" t="s">
        <v>2439</v>
      </c>
      <c r="AU2198" s="422" t="s">
        <v>2336</v>
      </c>
      <c r="AV2198" s="422" t="s">
        <v>2336</v>
      </c>
      <c r="AW2198" s="422" t="s">
        <v>2371</v>
      </c>
      <c r="AX2198" s="422" t="s">
        <v>2427</v>
      </c>
      <c r="AY2198" s="422" t="s">
        <v>2428</v>
      </c>
    </row>
    <row r="2199" spans="2:51" s="353" customFormat="1" ht="15.75" customHeight="1">
      <c r="B2199" s="421"/>
      <c r="E2199" s="422"/>
      <c r="F2199" s="899" t="s">
        <v>786</v>
      </c>
      <c r="G2199" s="900"/>
      <c r="H2199" s="900"/>
      <c r="I2199" s="900"/>
      <c r="K2199" s="424">
        <v>35.406</v>
      </c>
      <c r="S2199" s="421"/>
      <c r="T2199" s="425"/>
      <c r="AA2199" s="426"/>
      <c r="AT2199" s="422" t="s">
        <v>2439</v>
      </c>
      <c r="AU2199" s="422" t="s">
        <v>2336</v>
      </c>
      <c r="AV2199" s="422" t="s">
        <v>2336</v>
      </c>
      <c r="AW2199" s="422" t="s">
        <v>2371</v>
      </c>
      <c r="AX2199" s="422" t="s">
        <v>2427</v>
      </c>
      <c r="AY2199" s="422" t="s">
        <v>2428</v>
      </c>
    </row>
    <row r="2200" spans="2:51" s="353" customFormat="1" ht="15.75" customHeight="1">
      <c r="B2200" s="421"/>
      <c r="E2200" s="422"/>
      <c r="F2200" s="899" t="s">
        <v>2015</v>
      </c>
      <c r="G2200" s="900"/>
      <c r="H2200" s="900"/>
      <c r="I2200" s="900"/>
      <c r="K2200" s="424">
        <v>26.34</v>
      </c>
      <c r="S2200" s="421"/>
      <c r="T2200" s="425"/>
      <c r="AA2200" s="426"/>
      <c r="AT2200" s="422" t="s">
        <v>2439</v>
      </c>
      <c r="AU2200" s="422" t="s">
        <v>2336</v>
      </c>
      <c r="AV2200" s="422" t="s">
        <v>2336</v>
      </c>
      <c r="AW2200" s="422" t="s">
        <v>2371</v>
      </c>
      <c r="AX2200" s="422" t="s">
        <v>2427</v>
      </c>
      <c r="AY2200" s="422" t="s">
        <v>2428</v>
      </c>
    </row>
    <row r="2201" spans="2:51" s="353" customFormat="1" ht="15.75" customHeight="1">
      <c r="B2201" s="421"/>
      <c r="E2201" s="422"/>
      <c r="F2201" s="899" t="s">
        <v>787</v>
      </c>
      <c r="G2201" s="900"/>
      <c r="H2201" s="900"/>
      <c r="I2201" s="900"/>
      <c r="K2201" s="424">
        <v>41.664</v>
      </c>
      <c r="S2201" s="421"/>
      <c r="T2201" s="425"/>
      <c r="AA2201" s="426"/>
      <c r="AT2201" s="422" t="s">
        <v>2439</v>
      </c>
      <c r="AU2201" s="422" t="s">
        <v>2336</v>
      </c>
      <c r="AV2201" s="422" t="s">
        <v>2336</v>
      </c>
      <c r="AW2201" s="422" t="s">
        <v>2371</v>
      </c>
      <c r="AX2201" s="422" t="s">
        <v>2427</v>
      </c>
      <c r="AY2201" s="422" t="s">
        <v>2428</v>
      </c>
    </row>
    <row r="2202" spans="2:51" s="353" customFormat="1" ht="15.75" customHeight="1">
      <c r="B2202" s="421"/>
      <c r="E2202" s="422"/>
      <c r="F2202" s="899" t="s">
        <v>2016</v>
      </c>
      <c r="G2202" s="900"/>
      <c r="H2202" s="900"/>
      <c r="I2202" s="900"/>
      <c r="K2202" s="424">
        <v>20.02</v>
      </c>
      <c r="S2202" s="421"/>
      <c r="T2202" s="425"/>
      <c r="AA2202" s="426"/>
      <c r="AT2202" s="422" t="s">
        <v>2439</v>
      </c>
      <c r="AU2202" s="422" t="s">
        <v>2336</v>
      </c>
      <c r="AV2202" s="422" t="s">
        <v>2336</v>
      </c>
      <c r="AW2202" s="422" t="s">
        <v>2371</v>
      </c>
      <c r="AX2202" s="422" t="s">
        <v>2427</v>
      </c>
      <c r="AY2202" s="422" t="s">
        <v>2428</v>
      </c>
    </row>
    <row r="2203" spans="2:51" s="353" customFormat="1" ht="15.75" customHeight="1">
      <c r="B2203" s="421"/>
      <c r="E2203" s="422"/>
      <c r="F2203" s="899" t="s">
        <v>788</v>
      </c>
      <c r="G2203" s="900"/>
      <c r="H2203" s="900"/>
      <c r="I2203" s="900"/>
      <c r="K2203" s="424">
        <v>35.052</v>
      </c>
      <c r="S2203" s="421"/>
      <c r="T2203" s="425"/>
      <c r="AA2203" s="426"/>
      <c r="AT2203" s="422" t="s">
        <v>2439</v>
      </c>
      <c r="AU2203" s="422" t="s">
        <v>2336</v>
      </c>
      <c r="AV2203" s="422" t="s">
        <v>2336</v>
      </c>
      <c r="AW2203" s="422" t="s">
        <v>2371</v>
      </c>
      <c r="AX2203" s="422" t="s">
        <v>2427</v>
      </c>
      <c r="AY2203" s="422" t="s">
        <v>2428</v>
      </c>
    </row>
    <row r="2204" spans="2:51" s="353" customFormat="1" ht="15.75" customHeight="1">
      <c r="B2204" s="421"/>
      <c r="E2204" s="422"/>
      <c r="F2204" s="899" t="s">
        <v>2017</v>
      </c>
      <c r="G2204" s="900"/>
      <c r="H2204" s="900"/>
      <c r="I2204" s="900"/>
      <c r="K2204" s="424">
        <v>13.14</v>
      </c>
      <c r="S2204" s="421"/>
      <c r="T2204" s="425"/>
      <c r="AA2204" s="426"/>
      <c r="AT2204" s="422" t="s">
        <v>2439</v>
      </c>
      <c r="AU2204" s="422" t="s">
        <v>2336</v>
      </c>
      <c r="AV2204" s="422" t="s">
        <v>2336</v>
      </c>
      <c r="AW2204" s="422" t="s">
        <v>2371</v>
      </c>
      <c r="AX2204" s="422" t="s">
        <v>2427</v>
      </c>
      <c r="AY2204" s="422" t="s">
        <v>2428</v>
      </c>
    </row>
    <row r="2205" spans="2:51" s="353" customFormat="1" ht="15.75" customHeight="1">
      <c r="B2205" s="421"/>
      <c r="E2205" s="422"/>
      <c r="F2205" s="899" t="s">
        <v>789</v>
      </c>
      <c r="G2205" s="900"/>
      <c r="H2205" s="900"/>
      <c r="I2205" s="900"/>
      <c r="K2205" s="424">
        <v>30.105</v>
      </c>
      <c r="S2205" s="421"/>
      <c r="T2205" s="425"/>
      <c r="AA2205" s="426"/>
      <c r="AT2205" s="422" t="s">
        <v>2439</v>
      </c>
      <c r="AU2205" s="422" t="s">
        <v>2336</v>
      </c>
      <c r="AV2205" s="422" t="s">
        <v>2336</v>
      </c>
      <c r="AW2205" s="422" t="s">
        <v>2371</v>
      </c>
      <c r="AX2205" s="422" t="s">
        <v>2427</v>
      </c>
      <c r="AY2205" s="422" t="s">
        <v>2428</v>
      </c>
    </row>
    <row r="2206" spans="2:51" s="353" customFormat="1" ht="15.75" customHeight="1">
      <c r="B2206" s="421"/>
      <c r="E2206" s="422"/>
      <c r="F2206" s="899" t="s">
        <v>790</v>
      </c>
      <c r="G2206" s="900"/>
      <c r="H2206" s="900"/>
      <c r="I2206" s="900"/>
      <c r="K2206" s="424">
        <v>29.29</v>
      </c>
      <c r="S2206" s="421"/>
      <c r="T2206" s="425"/>
      <c r="AA2206" s="426"/>
      <c r="AT2206" s="422" t="s">
        <v>2439</v>
      </c>
      <c r="AU2206" s="422" t="s">
        <v>2336</v>
      </c>
      <c r="AV2206" s="422" t="s">
        <v>2336</v>
      </c>
      <c r="AW2206" s="422" t="s">
        <v>2371</v>
      </c>
      <c r="AX2206" s="422" t="s">
        <v>2427</v>
      </c>
      <c r="AY2206" s="422" t="s">
        <v>2428</v>
      </c>
    </row>
    <row r="2207" spans="2:51" s="353" customFormat="1" ht="15.75" customHeight="1">
      <c r="B2207" s="421"/>
      <c r="E2207" s="422"/>
      <c r="F2207" s="899" t="s">
        <v>791</v>
      </c>
      <c r="G2207" s="900"/>
      <c r="H2207" s="900"/>
      <c r="I2207" s="900"/>
      <c r="K2207" s="424">
        <v>30.25</v>
      </c>
      <c r="S2207" s="421"/>
      <c r="T2207" s="425"/>
      <c r="AA2207" s="426"/>
      <c r="AT2207" s="422" t="s">
        <v>2439</v>
      </c>
      <c r="AU2207" s="422" t="s">
        <v>2336</v>
      </c>
      <c r="AV2207" s="422" t="s">
        <v>2336</v>
      </c>
      <c r="AW2207" s="422" t="s">
        <v>2371</v>
      </c>
      <c r="AX2207" s="422" t="s">
        <v>2427</v>
      </c>
      <c r="AY2207" s="422" t="s">
        <v>2428</v>
      </c>
    </row>
    <row r="2208" spans="2:51" s="353" customFormat="1" ht="15.75" customHeight="1">
      <c r="B2208" s="421"/>
      <c r="E2208" s="422"/>
      <c r="F2208" s="899" t="s">
        <v>2018</v>
      </c>
      <c r="G2208" s="900"/>
      <c r="H2208" s="900"/>
      <c r="I2208" s="900"/>
      <c r="K2208" s="424">
        <v>12.79</v>
      </c>
      <c r="S2208" s="421"/>
      <c r="T2208" s="425"/>
      <c r="AA2208" s="426"/>
      <c r="AT2208" s="422" t="s">
        <v>2439</v>
      </c>
      <c r="AU2208" s="422" t="s">
        <v>2336</v>
      </c>
      <c r="AV2208" s="422" t="s">
        <v>2336</v>
      </c>
      <c r="AW2208" s="422" t="s">
        <v>2371</v>
      </c>
      <c r="AX2208" s="422" t="s">
        <v>2427</v>
      </c>
      <c r="AY2208" s="422" t="s">
        <v>2428</v>
      </c>
    </row>
    <row r="2209" spans="2:51" s="353" customFormat="1" ht="15.75" customHeight="1">
      <c r="B2209" s="421"/>
      <c r="E2209" s="422"/>
      <c r="F2209" s="899" t="s">
        <v>792</v>
      </c>
      <c r="G2209" s="900"/>
      <c r="H2209" s="900"/>
      <c r="I2209" s="900"/>
      <c r="K2209" s="424">
        <v>35.495</v>
      </c>
      <c r="S2209" s="421"/>
      <c r="T2209" s="425"/>
      <c r="AA2209" s="426"/>
      <c r="AT2209" s="422" t="s">
        <v>2439</v>
      </c>
      <c r="AU2209" s="422" t="s">
        <v>2336</v>
      </c>
      <c r="AV2209" s="422" t="s">
        <v>2336</v>
      </c>
      <c r="AW2209" s="422" t="s">
        <v>2371</v>
      </c>
      <c r="AX2209" s="422" t="s">
        <v>2427</v>
      </c>
      <c r="AY2209" s="422" t="s">
        <v>2428</v>
      </c>
    </row>
    <row r="2210" spans="2:51" s="353" customFormat="1" ht="15.75" customHeight="1">
      <c r="B2210" s="421"/>
      <c r="E2210" s="422"/>
      <c r="F2210" s="899" t="s">
        <v>793</v>
      </c>
      <c r="G2210" s="900"/>
      <c r="H2210" s="900"/>
      <c r="I2210" s="900"/>
      <c r="K2210" s="424">
        <v>80.9</v>
      </c>
      <c r="S2210" s="421"/>
      <c r="T2210" s="425"/>
      <c r="AA2210" s="426"/>
      <c r="AT2210" s="422" t="s">
        <v>2439</v>
      </c>
      <c r="AU2210" s="422" t="s">
        <v>2336</v>
      </c>
      <c r="AV2210" s="422" t="s">
        <v>2336</v>
      </c>
      <c r="AW2210" s="422" t="s">
        <v>2371</v>
      </c>
      <c r="AX2210" s="422" t="s">
        <v>2427</v>
      </c>
      <c r="AY2210" s="422" t="s">
        <v>2428</v>
      </c>
    </row>
    <row r="2211" spans="2:51" s="353" customFormat="1" ht="15.75" customHeight="1">
      <c r="B2211" s="421"/>
      <c r="E2211" s="422"/>
      <c r="F2211" s="899" t="s">
        <v>794</v>
      </c>
      <c r="G2211" s="900"/>
      <c r="H2211" s="900"/>
      <c r="I2211" s="900"/>
      <c r="K2211" s="424">
        <v>103.314</v>
      </c>
      <c r="S2211" s="421"/>
      <c r="T2211" s="425"/>
      <c r="AA2211" s="426"/>
      <c r="AT2211" s="422" t="s">
        <v>2439</v>
      </c>
      <c r="AU2211" s="422" t="s">
        <v>2336</v>
      </c>
      <c r="AV2211" s="422" t="s">
        <v>2336</v>
      </c>
      <c r="AW2211" s="422" t="s">
        <v>2371</v>
      </c>
      <c r="AX2211" s="422" t="s">
        <v>2427</v>
      </c>
      <c r="AY2211" s="422" t="s">
        <v>2428</v>
      </c>
    </row>
    <row r="2212" spans="2:51" s="353" customFormat="1" ht="15.75" customHeight="1">
      <c r="B2212" s="421"/>
      <c r="E2212" s="422"/>
      <c r="F2212" s="899" t="s">
        <v>795</v>
      </c>
      <c r="G2212" s="900"/>
      <c r="H2212" s="900"/>
      <c r="I2212" s="900"/>
      <c r="K2212" s="424">
        <v>14.94</v>
      </c>
      <c r="S2212" s="421"/>
      <c r="T2212" s="425"/>
      <c r="AA2212" s="426"/>
      <c r="AT2212" s="422" t="s">
        <v>2439</v>
      </c>
      <c r="AU2212" s="422" t="s">
        <v>2336</v>
      </c>
      <c r="AV2212" s="422" t="s">
        <v>2336</v>
      </c>
      <c r="AW2212" s="422" t="s">
        <v>2371</v>
      </c>
      <c r="AX2212" s="422" t="s">
        <v>2427</v>
      </c>
      <c r="AY2212" s="422" t="s">
        <v>2428</v>
      </c>
    </row>
    <row r="2213" spans="2:51" s="353" customFormat="1" ht="15.75" customHeight="1">
      <c r="B2213" s="421"/>
      <c r="E2213" s="422"/>
      <c r="F2213" s="899" t="s">
        <v>465</v>
      </c>
      <c r="G2213" s="900"/>
      <c r="H2213" s="900"/>
      <c r="I2213" s="900"/>
      <c r="K2213" s="424">
        <v>31.588</v>
      </c>
      <c r="S2213" s="421"/>
      <c r="T2213" s="425"/>
      <c r="AA2213" s="426"/>
      <c r="AT2213" s="422" t="s">
        <v>2439</v>
      </c>
      <c r="AU2213" s="422" t="s">
        <v>2336</v>
      </c>
      <c r="AV2213" s="422" t="s">
        <v>2336</v>
      </c>
      <c r="AW2213" s="422" t="s">
        <v>2371</v>
      </c>
      <c r="AX2213" s="422" t="s">
        <v>2427</v>
      </c>
      <c r="AY2213" s="422" t="s">
        <v>2428</v>
      </c>
    </row>
    <row r="2214" spans="2:51" s="353" customFormat="1" ht="15.75" customHeight="1">
      <c r="B2214" s="421"/>
      <c r="E2214" s="422"/>
      <c r="F2214" s="899" t="s">
        <v>796</v>
      </c>
      <c r="G2214" s="900"/>
      <c r="H2214" s="900"/>
      <c r="I2214" s="900"/>
      <c r="K2214" s="424">
        <v>26.51</v>
      </c>
      <c r="S2214" s="421"/>
      <c r="T2214" s="425"/>
      <c r="AA2214" s="426"/>
      <c r="AT2214" s="422" t="s">
        <v>2439</v>
      </c>
      <c r="AU2214" s="422" t="s">
        <v>2336</v>
      </c>
      <c r="AV2214" s="422" t="s">
        <v>2336</v>
      </c>
      <c r="AW2214" s="422" t="s">
        <v>2371</v>
      </c>
      <c r="AX2214" s="422" t="s">
        <v>2427</v>
      </c>
      <c r="AY2214" s="422" t="s">
        <v>2428</v>
      </c>
    </row>
    <row r="2215" spans="2:51" s="353" customFormat="1" ht="15.75" customHeight="1">
      <c r="B2215" s="421"/>
      <c r="E2215" s="422"/>
      <c r="F2215" s="899" t="s">
        <v>797</v>
      </c>
      <c r="G2215" s="900"/>
      <c r="H2215" s="900"/>
      <c r="I2215" s="900"/>
      <c r="K2215" s="424">
        <v>44.644</v>
      </c>
      <c r="S2215" s="421"/>
      <c r="T2215" s="425"/>
      <c r="AA2215" s="426"/>
      <c r="AT2215" s="422" t="s">
        <v>2439</v>
      </c>
      <c r="AU2215" s="422" t="s">
        <v>2336</v>
      </c>
      <c r="AV2215" s="422" t="s">
        <v>2336</v>
      </c>
      <c r="AW2215" s="422" t="s">
        <v>2371</v>
      </c>
      <c r="AX2215" s="422" t="s">
        <v>2427</v>
      </c>
      <c r="AY2215" s="422" t="s">
        <v>2428</v>
      </c>
    </row>
    <row r="2216" spans="2:51" s="353" customFormat="1" ht="15.75" customHeight="1">
      <c r="B2216" s="421"/>
      <c r="E2216" s="422"/>
      <c r="F2216" s="899" t="s">
        <v>798</v>
      </c>
      <c r="G2216" s="900"/>
      <c r="H2216" s="900"/>
      <c r="I2216" s="900"/>
      <c r="K2216" s="424">
        <v>28.8</v>
      </c>
      <c r="S2216" s="421"/>
      <c r="T2216" s="425"/>
      <c r="AA2216" s="426"/>
      <c r="AT2216" s="422" t="s">
        <v>2439</v>
      </c>
      <c r="AU2216" s="422" t="s">
        <v>2336</v>
      </c>
      <c r="AV2216" s="422" t="s">
        <v>2336</v>
      </c>
      <c r="AW2216" s="422" t="s">
        <v>2371</v>
      </c>
      <c r="AX2216" s="422" t="s">
        <v>2427</v>
      </c>
      <c r="AY2216" s="422" t="s">
        <v>2428</v>
      </c>
    </row>
    <row r="2217" spans="2:51" s="353" customFormat="1" ht="15.75" customHeight="1">
      <c r="B2217" s="421"/>
      <c r="E2217" s="422"/>
      <c r="F2217" s="899" t="s">
        <v>797</v>
      </c>
      <c r="G2217" s="900"/>
      <c r="H2217" s="900"/>
      <c r="I2217" s="900"/>
      <c r="K2217" s="424">
        <v>44.644</v>
      </c>
      <c r="S2217" s="421"/>
      <c r="T2217" s="425"/>
      <c r="AA2217" s="426"/>
      <c r="AT2217" s="422" t="s">
        <v>2439</v>
      </c>
      <c r="AU2217" s="422" t="s">
        <v>2336</v>
      </c>
      <c r="AV2217" s="422" t="s">
        <v>2336</v>
      </c>
      <c r="AW2217" s="422" t="s">
        <v>2371</v>
      </c>
      <c r="AX2217" s="422" t="s">
        <v>2427</v>
      </c>
      <c r="AY2217" s="422" t="s">
        <v>2428</v>
      </c>
    </row>
    <row r="2218" spans="2:51" s="353" customFormat="1" ht="15.75" customHeight="1">
      <c r="B2218" s="421"/>
      <c r="E2218" s="422"/>
      <c r="F2218" s="899" t="s">
        <v>799</v>
      </c>
      <c r="G2218" s="900"/>
      <c r="H2218" s="900"/>
      <c r="I2218" s="900"/>
      <c r="K2218" s="424">
        <v>28.8</v>
      </c>
      <c r="S2218" s="421"/>
      <c r="T2218" s="425"/>
      <c r="AA2218" s="426"/>
      <c r="AT2218" s="422" t="s">
        <v>2439</v>
      </c>
      <c r="AU2218" s="422" t="s">
        <v>2336</v>
      </c>
      <c r="AV2218" s="422" t="s">
        <v>2336</v>
      </c>
      <c r="AW2218" s="422" t="s">
        <v>2371</v>
      </c>
      <c r="AX2218" s="422" t="s">
        <v>2427</v>
      </c>
      <c r="AY2218" s="422" t="s">
        <v>2428</v>
      </c>
    </row>
    <row r="2219" spans="2:51" s="353" customFormat="1" ht="15.75" customHeight="1">
      <c r="B2219" s="421"/>
      <c r="E2219" s="422"/>
      <c r="F2219" s="899" t="s">
        <v>797</v>
      </c>
      <c r="G2219" s="900"/>
      <c r="H2219" s="900"/>
      <c r="I2219" s="900"/>
      <c r="K2219" s="424">
        <v>44.644</v>
      </c>
      <c r="S2219" s="421"/>
      <c r="T2219" s="425"/>
      <c r="AA2219" s="426"/>
      <c r="AT2219" s="422" t="s">
        <v>2439</v>
      </c>
      <c r="AU2219" s="422" t="s">
        <v>2336</v>
      </c>
      <c r="AV2219" s="422" t="s">
        <v>2336</v>
      </c>
      <c r="AW2219" s="422" t="s">
        <v>2371</v>
      </c>
      <c r="AX2219" s="422" t="s">
        <v>2427</v>
      </c>
      <c r="AY2219" s="422" t="s">
        <v>2428</v>
      </c>
    </row>
    <row r="2220" spans="2:51" s="353" customFormat="1" ht="15.75" customHeight="1">
      <c r="B2220" s="421"/>
      <c r="E2220" s="422"/>
      <c r="F2220" s="899" t="s">
        <v>2019</v>
      </c>
      <c r="G2220" s="900"/>
      <c r="H2220" s="900"/>
      <c r="I2220" s="900"/>
      <c r="K2220" s="424">
        <v>25.46</v>
      </c>
      <c r="S2220" s="421"/>
      <c r="T2220" s="425"/>
      <c r="AA2220" s="426"/>
      <c r="AT2220" s="422" t="s">
        <v>2439</v>
      </c>
      <c r="AU2220" s="422" t="s">
        <v>2336</v>
      </c>
      <c r="AV2220" s="422" t="s">
        <v>2336</v>
      </c>
      <c r="AW2220" s="422" t="s">
        <v>2371</v>
      </c>
      <c r="AX2220" s="422" t="s">
        <v>2427</v>
      </c>
      <c r="AY2220" s="422" t="s">
        <v>2428</v>
      </c>
    </row>
    <row r="2221" spans="2:51" s="353" customFormat="1" ht="15.75" customHeight="1">
      <c r="B2221" s="421"/>
      <c r="E2221" s="422"/>
      <c r="F2221" s="899" t="s">
        <v>800</v>
      </c>
      <c r="G2221" s="900"/>
      <c r="H2221" s="900"/>
      <c r="I2221" s="900"/>
      <c r="K2221" s="424">
        <v>30.694</v>
      </c>
      <c r="S2221" s="421"/>
      <c r="T2221" s="425"/>
      <c r="AA2221" s="426"/>
      <c r="AT2221" s="422" t="s">
        <v>2439</v>
      </c>
      <c r="AU2221" s="422" t="s">
        <v>2336</v>
      </c>
      <c r="AV2221" s="422" t="s">
        <v>2336</v>
      </c>
      <c r="AW2221" s="422" t="s">
        <v>2371</v>
      </c>
      <c r="AX2221" s="422" t="s">
        <v>2427</v>
      </c>
      <c r="AY2221" s="422" t="s">
        <v>2428</v>
      </c>
    </row>
    <row r="2222" spans="2:51" s="353" customFormat="1" ht="15.75" customHeight="1">
      <c r="B2222" s="421"/>
      <c r="E2222" s="422"/>
      <c r="F2222" s="899" t="s">
        <v>2020</v>
      </c>
      <c r="G2222" s="900"/>
      <c r="H2222" s="900"/>
      <c r="I2222" s="900"/>
      <c r="K2222" s="424">
        <v>12.91</v>
      </c>
      <c r="S2222" s="421"/>
      <c r="T2222" s="425"/>
      <c r="AA2222" s="426"/>
      <c r="AT2222" s="422" t="s">
        <v>2439</v>
      </c>
      <c r="AU2222" s="422" t="s">
        <v>2336</v>
      </c>
      <c r="AV2222" s="422" t="s">
        <v>2336</v>
      </c>
      <c r="AW2222" s="422" t="s">
        <v>2371</v>
      </c>
      <c r="AX2222" s="422" t="s">
        <v>2427</v>
      </c>
      <c r="AY2222" s="422" t="s">
        <v>2428</v>
      </c>
    </row>
    <row r="2223" spans="2:51" s="353" customFormat="1" ht="39" customHeight="1">
      <c r="B2223" s="421"/>
      <c r="E2223" s="422"/>
      <c r="F2223" s="899" t="s">
        <v>801</v>
      </c>
      <c r="G2223" s="900"/>
      <c r="H2223" s="900"/>
      <c r="I2223" s="900"/>
      <c r="K2223" s="424">
        <v>59.428</v>
      </c>
      <c r="S2223" s="421"/>
      <c r="T2223" s="425"/>
      <c r="AA2223" s="426"/>
      <c r="AT2223" s="422" t="s">
        <v>2439</v>
      </c>
      <c r="AU2223" s="422" t="s">
        <v>2336</v>
      </c>
      <c r="AV2223" s="422" t="s">
        <v>2336</v>
      </c>
      <c r="AW2223" s="422" t="s">
        <v>2371</v>
      </c>
      <c r="AX2223" s="422" t="s">
        <v>2427</v>
      </c>
      <c r="AY2223" s="422" t="s">
        <v>2428</v>
      </c>
    </row>
    <row r="2224" spans="2:51" s="353" customFormat="1" ht="15.75" customHeight="1">
      <c r="B2224" s="421"/>
      <c r="E2224" s="422"/>
      <c r="F2224" s="899" t="s">
        <v>802</v>
      </c>
      <c r="G2224" s="900"/>
      <c r="H2224" s="900"/>
      <c r="I2224" s="900"/>
      <c r="K2224" s="424">
        <v>20.23</v>
      </c>
      <c r="S2224" s="421"/>
      <c r="T2224" s="425"/>
      <c r="AA2224" s="426"/>
      <c r="AT2224" s="422" t="s">
        <v>2439</v>
      </c>
      <c r="AU2224" s="422" t="s">
        <v>2336</v>
      </c>
      <c r="AV2224" s="422" t="s">
        <v>2336</v>
      </c>
      <c r="AW2224" s="422" t="s">
        <v>2371</v>
      </c>
      <c r="AX2224" s="422" t="s">
        <v>2427</v>
      </c>
      <c r="AY2224" s="422" t="s">
        <v>2428</v>
      </c>
    </row>
    <row r="2225" spans="2:51" s="353" customFormat="1" ht="15.75" customHeight="1">
      <c r="B2225" s="421"/>
      <c r="E2225" s="422"/>
      <c r="F2225" s="899" t="s">
        <v>803</v>
      </c>
      <c r="G2225" s="900"/>
      <c r="H2225" s="900"/>
      <c r="I2225" s="900"/>
      <c r="K2225" s="424">
        <v>44.614</v>
      </c>
      <c r="S2225" s="421"/>
      <c r="T2225" s="425"/>
      <c r="AA2225" s="426"/>
      <c r="AT2225" s="422" t="s">
        <v>2439</v>
      </c>
      <c r="AU2225" s="422" t="s">
        <v>2336</v>
      </c>
      <c r="AV2225" s="422" t="s">
        <v>2336</v>
      </c>
      <c r="AW2225" s="422" t="s">
        <v>2371</v>
      </c>
      <c r="AX2225" s="422" t="s">
        <v>2427</v>
      </c>
      <c r="AY2225" s="422" t="s">
        <v>2428</v>
      </c>
    </row>
    <row r="2226" spans="2:51" s="353" customFormat="1" ht="15.75" customHeight="1">
      <c r="B2226" s="421"/>
      <c r="E2226" s="422"/>
      <c r="F2226" s="899" t="s">
        <v>804</v>
      </c>
      <c r="G2226" s="900"/>
      <c r="H2226" s="900"/>
      <c r="I2226" s="900"/>
      <c r="K2226" s="424">
        <v>20.14</v>
      </c>
      <c r="S2226" s="421"/>
      <c r="T2226" s="425"/>
      <c r="AA2226" s="426"/>
      <c r="AT2226" s="422" t="s">
        <v>2439</v>
      </c>
      <c r="AU2226" s="422" t="s">
        <v>2336</v>
      </c>
      <c r="AV2226" s="422" t="s">
        <v>2336</v>
      </c>
      <c r="AW2226" s="422" t="s">
        <v>2371</v>
      </c>
      <c r="AX2226" s="422" t="s">
        <v>2427</v>
      </c>
      <c r="AY2226" s="422" t="s">
        <v>2428</v>
      </c>
    </row>
    <row r="2227" spans="2:51" s="353" customFormat="1" ht="15.75" customHeight="1">
      <c r="B2227" s="421"/>
      <c r="E2227" s="422"/>
      <c r="F2227" s="899" t="s">
        <v>803</v>
      </c>
      <c r="G2227" s="900"/>
      <c r="H2227" s="900"/>
      <c r="I2227" s="900"/>
      <c r="K2227" s="424">
        <v>44.614</v>
      </c>
      <c r="S2227" s="421"/>
      <c r="T2227" s="425"/>
      <c r="AA2227" s="426"/>
      <c r="AT2227" s="422" t="s">
        <v>2439</v>
      </c>
      <c r="AU2227" s="422" t="s">
        <v>2336</v>
      </c>
      <c r="AV2227" s="422" t="s">
        <v>2336</v>
      </c>
      <c r="AW2227" s="422" t="s">
        <v>2371</v>
      </c>
      <c r="AX2227" s="422" t="s">
        <v>2427</v>
      </c>
      <c r="AY2227" s="422" t="s">
        <v>2428</v>
      </c>
    </row>
    <row r="2228" spans="2:51" s="353" customFormat="1" ht="15.75" customHeight="1">
      <c r="B2228" s="421"/>
      <c r="E2228" s="422"/>
      <c r="F2228" s="899" t="s">
        <v>805</v>
      </c>
      <c r="G2228" s="900"/>
      <c r="H2228" s="900"/>
      <c r="I2228" s="900"/>
      <c r="K2228" s="424">
        <v>18.18</v>
      </c>
      <c r="S2228" s="421"/>
      <c r="T2228" s="425"/>
      <c r="AA2228" s="426"/>
      <c r="AT2228" s="422" t="s">
        <v>2439</v>
      </c>
      <c r="AU2228" s="422" t="s">
        <v>2336</v>
      </c>
      <c r="AV2228" s="422" t="s">
        <v>2336</v>
      </c>
      <c r="AW2228" s="422" t="s">
        <v>2371</v>
      </c>
      <c r="AX2228" s="422" t="s">
        <v>2427</v>
      </c>
      <c r="AY2228" s="422" t="s">
        <v>2428</v>
      </c>
    </row>
    <row r="2229" spans="2:51" s="353" customFormat="1" ht="15.75" customHeight="1">
      <c r="B2229" s="421"/>
      <c r="E2229" s="422"/>
      <c r="F2229" s="899" t="s">
        <v>806</v>
      </c>
      <c r="G2229" s="900"/>
      <c r="H2229" s="900"/>
      <c r="I2229" s="900"/>
      <c r="K2229" s="424">
        <v>43.038</v>
      </c>
      <c r="S2229" s="421"/>
      <c r="T2229" s="425"/>
      <c r="AA2229" s="426"/>
      <c r="AT2229" s="422" t="s">
        <v>2439</v>
      </c>
      <c r="AU2229" s="422" t="s">
        <v>2336</v>
      </c>
      <c r="AV2229" s="422" t="s">
        <v>2336</v>
      </c>
      <c r="AW2229" s="422" t="s">
        <v>2371</v>
      </c>
      <c r="AX2229" s="422" t="s">
        <v>2427</v>
      </c>
      <c r="AY2229" s="422" t="s">
        <v>2428</v>
      </c>
    </row>
    <row r="2230" spans="2:51" s="353" customFormat="1" ht="15.75" customHeight="1">
      <c r="B2230" s="421"/>
      <c r="E2230" s="422"/>
      <c r="F2230" s="899" t="s">
        <v>2021</v>
      </c>
      <c r="G2230" s="900"/>
      <c r="H2230" s="900"/>
      <c r="I2230" s="900"/>
      <c r="K2230" s="424">
        <v>27.55</v>
      </c>
      <c r="S2230" s="421"/>
      <c r="T2230" s="425"/>
      <c r="AA2230" s="426"/>
      <c r="AT2230" s="422" t="s">
        <v>2439</v>
      </c>
      <c r="AU2230" s="422" t="s">
        <v>2336</v>
      </c>
      <c r="AV2230" s="422" t="s">
        <v>2336</v>
      </c>
      <c r="AW2230" s="422" t="s">
        <v>2371</v>
      </c>
      <c r="AX2230" s="422" t="s">
        <v>2427</v>
      </c>
      <c r="AY2230" s="422" t="s">
        <v>2428</v>
      </c>
    </row>
    <row r="2231" spans="2:51" s="353" customFormat="1" ht="15.75" customHeight="1">
      <c r="B2231" s="421"/>
      <c r="E2231" s="422"/>
      <c r="F2231" s="899" t="s">
        <v>807</v>
      </c>
      <c r="G2231" s="900"/>
      <c r="H2231" s="900"/>
      <c r="I2231" s="900"/>
      <c r="K2231" s="424">
        <v>46.972</v>
      </c>
      <c r="S2231" s="421"/>
      <c r="T2231" s="425"/>
      <c r="AA2231" s="426"/>
      <c r="AT2231" s="422" t="s">
        <v>2439</v>
      </c>
      <c r="AU2231" s="422" t="s">
        <v>2336</v>
      </c>
      <c r="AV2231" s="422" t="s">
        <v>2336</v>
      </c>
      <c r="AW2231" s="422" t="s">
        <v>2371</v>
      </c>
      <c r="AX2231" s="422" t="s">
        <v>2427</v>
      </c>
      <c r="AY2231" s="422" t="s">
        <v>2428</v>
      </c>
    </row>
    <row r="2232" spans="2:51" s="353" customFormat="1" ht="15.75" customHeight="1">
      <c r="B2232" s="421"/>
      <c r="E2232" s="422"/>
      <c r="F2232" s="899" t="s">
        <v>808</v>
      </c>
      <c r="G2232" s="900"/>
      <c r="H2232" s="900"/>
      <c r="I2232" s="900"/>
      <c r="K2232" s="424">
        <v>20.58</v>
      </c>
      <c r="S2232" s="421"/>
      <c r="T2232" s="425"/>
      <c r="AA2232" s="426"/>
      <c r="AT2232" s="422" t="s">
        <v>2439</v>
      </c>
      <c r="AU2232" s="422" t="s">
        <v>2336</v>
      </c>
      <c r="AV2232" s="422" t="s">
        <v>2336</v>
      </c>
      <c r="AW2232" s="422" t="s">
        <v>2371</v>
      </c>
      <c r="AX2232" s="422" t="s">
        <v>2427</v>
      </c>
      <c r="AY2232" s="422" t="s">
        <v>2428</v>
      </c>
    </row>
    <row r="2233" spans="2:51" s="353" customFormat="1" ht="15.75" customHeight="1">
      <c r="B2233" s="421"/>
      <c r="E2233" s="422"/>
      <c r="F2233" s="899" t="s">
        <v>809</v>
      </c>
      <c r="G2233" s="900"/>
      <c r="H2233" s="900"/>
      <c r="I2233" s="900"/>
      <c r="K2233" s="424">
        <v>44.912</v>
      </c>
      <c r="S2233" s="421"/>
      <c r="T2233" s="425"/>
      <c r="AA2233" s="426"/>
      <c r="AT2233" s="422" t="s">
        <v>2439</v>
      </c>
      <c r="AU2233" s="422" t="s">
        <v>2336</v>
      </c>
      <c r="AV2233" s="422" t="s">
        <v>2336</v>
      </c>
      <c r="AW2233" s="422" t="s">
        <v>2371</v>
      </c>
      <c r="AX2233" s="422" t="s">
        <v>2427</v>
      </c>
      <c r="AY2233" s="422" t="s">
        <v>2428</v>
      </c>
    </row>
    <row r="2234" spans="2:51" s="353" customFormat="1" ht="15.75" customHeight="1">
      <c r="B2234" s="421"/>
      <c r="E2234" s="422"/>
      <c r="F2234" s="899" t="s">
        <v>810</v>
      </c>
      <c r="G2234" s="900"/>
      <c r="H2234" s="900"/>
      <c r="I2234" s="900"/>
      <c r="K2234" s="424">
        <v>19.5</v>
      </c>
      <c r="S2234" s="421"/>
      <c r="T2234" s="425"/>
      <c r="AA2234" s="426"/>
      <c r="AT2234" s="422" t="s">
        <v>2439</v>
      </c>
      <c r="AU2234" s="422" t="s">
        <v>2336</v>
      </c>
      <c r="AV2234" s="422" t="s">
        <v>2336</v>
      </c>
      <c r="AW2234" s="422" t="s">
        <v>2371</v>
      </c>
      <c r="AX2234" s="422" t="s">
        <v>2427</v>
      </c>
      <c r="AY2234" s="422" t="s">
        <v>2428</v>
      </c>
    </row>
    <row r="2235" spans="2:51" s="353" customFormat="1" ht="15.75" customHeight="1">
      <c r="B2235" s="421"/>
      <c r="E2235" s="422"/>
      <c r="F2235" s="899" t="s">
        <v>811</v>
      </c>
      <c r="G2235" s="900"/>
      <c r="H2235" s="900"/>
      <c r="I2235" s="900"/>
      <c r="K2235" s="424">
        <v>37.402</v>
      </c>
      <c r="S2235" s="421"/>
      <c r="T2235" s="425"/>
      <c r="AA2235" s="426"/>
      <c r="AT2235" s="422" t="s">
        <v>2439</v>
      </c>
      <c r="AU2235" s="422" t="s">
        <v>2336</v>
      </c>
      <c r="AV2235" s="422" t="s">
        <v>2336</v>
      </c>
      <c r="AW2235" s="422" t="s">
        <v>2371</v>
      </c>
      <c r="AX2235" s="422" t="s">
        <v>2427</v>
      </c>
      <c r="AY2235" s="422" t="s">
        <v>2428</v>
      </c>
    </row>
    <row r="2236" spans="2:51" s="353" customFormat="1" ht="15.75" customHeight="1">
      <c r="B2236" s="421"/>
      <c r="E2236" s="422"/>
      <c r="F2236" s="899" t="s">
        <v>812</v>
      </c>
      <c r="G2236" s="900"/>
      <c r="H2236" s="900"/>
      <c r="I2236" s="900"/>
      <c r="K2236" s="424">
        <v>13.79</v>
      </c>
      <c r="S2236" s="421"/>
      <c r="T2236" s="425"/>
      <c r="AA2236" s="426"/>
      <c r="AT2236" s="422" t="s">
        <v>2439</v>
      </c>
      <c r="AU2236" s="422" t="s">
        <v>2336</v>
      </c>
      <c r="AV2236" s="422" t="s">
        <v>2336</v>
      </c>
      <c r="AW2236" s="422" t="s">
        <v>2371</v>
      </c>
      <c r="AX2236" s="422" t="s">
        <v>2427</v>
      </c>
      <c r="AY2236" s="422" t="s">
        <v>2428</v>
      </c>
    </row>
    <row r="2237" spans="2:51" s="353" customFormat="1" ht="15.75" customHeight="1">
      <c r="B2237" s="421"/>
      <c r="E2237" s="422"/>
      <c r="F2237" s="899" t="s">
        <v>811</v>
      </c>
      <c r="G2237" s="900"/>
      <c r="H2237" s="900"/>
      <c r="I2237" s="900"/>
      <c r="K2237" s="424">
        <v>37.402</v>
      </c>
      <c r="S2237" s="421"/>
      <c r="T2237" s="425"/>
      <c r="AA2237" s="426"/>
      <c r="AT2237" s="422" t="s">
        <v>2439</v>
      </c>
      <c r="AU2237" s="422" t="s">
        <v>2336</v>
      </c>
      <c r="AV2237" s="422" t="s">
        <v>2336</v>
      </c>
      <c r="AW2237" s="422" t="s">
        <v>2371</v>
      </c>
      <c r="AX2237" s="422" t="s">
        <v>2427</v>
      </c>
      <c r="AY2237" s="422" t="s">
        <v>2428</v>
      </c>
    </row>
    <row r="2238" spans="2:51" s="353" customFormat="1" ht="15.75" customHeight="1">
      <c r="B2238" s="421"/>
      <c r="E2238" s="422"/>
      <c r="F2238" s="899" t="s">
        <v>813</v>
      </c>
      <c r="G2238" s="900"/>
      <c r="H2238" s="900"/>
      <c r="I2238" s="900"/>
      <c r="K2238" s="424">
        <v>37.02</v>
      </c>
      <c r="S2238" s="421"/>
      <c r="T2238" s="425"/>
      <c r="AA2238" s="426"/>
      <c r="AT2238" s="422" t="s">
        <v>2439</v>
      </c>
      <c r="AU2238" s="422" t="s">
        <v>2336</v>
      </c>
      <c r="AV2238" s="422" t="s">
        <v>2336</v>
      </c>
      <c r="AW2238" s="422" t="s">
        <v>2371</v>
      </c>
      <c r="AX2238" s="422" t="s">
        <v>2427</v>
      </c>
      <c r="AY2238" s="422" t="s">
        <v>2428</v>
      </c>
    </row>
    <row r="2239" spans="2:51" s="353" customFormat="1" ht="39" customHeight="1">
      <c r="B2239" s="421"/>
      <c r="E2239" s="422"/>
      <c r="F2239" s="899" t="s">
        <v>814</v>
      </c>
      <c r="G2239" s="900"/>
      <c r="H2239" s="900"/>
      <c r="I2239" s="900"/>
      <c r="K2239" s="424">
        <v>43.101</v>
      </c>
      <c r="S2239" s="421"/>
      <c r="T2239" s="425"/>
      <c r="AA2239" s="426"/>
      <c r="AT2239" s="422" t="s">
        <v>2439</v>
      </c>
      <c r="AU2239" s="422" t="s">
        <v>2336</v>
      </c>
      <c r="AV2239" s="422" t="s">
        <v>2336</v>
      </c>
      <c r="AW2239" s="422" t="s">
        <v>2371</v>
      </c>
      <c r="AX2239" s="422" t="s">
        <v>2427</v>
      </c>
      <c r="AY2239" s="422" t="s">
        <v>2428</v>
      </c>
    </row>
    <row r="2240" spans="2:51" s="353" customFormat="1" ht="15.75" customHeight="1">
      <c r="B2240" s="421"/>
      <c r="E2240" s="422"/>
      <c r="F2240" s="899" t="s">
        <v>815</v>
      </c>
      <c r="G2240" s="900"/>
      <c r="H2240" s="900"/>
      <c r="I2240" s="900"/>
      <c r="K2240" s="424">
        <v>11.71</v>
      </c>
      <c r="S2240" s="421"/>
      <c r="T2240" s="425"/>
      <c r="AA2240" s="426"/>
      <c r="AT2240" s="422" t="s">
        <v>2439</v>
      </c>
      <c r="AU2240" s="422" t="s">
        <v>2336</v>
      </c>
      <c r="AV2240" s="422" t="s">
        <v>2336</v>
      </c>
      <c r="AW2240" s="422" t="s">
        <v>2371</v>
      </c>
      <c r="AX2240" s="422" t="s">
        <v>2427</v>
      </c>
      <c r="AY2240" s="422" t="s">
        <v>2428</v>
      </c>
    </row>
    <row r="2241" spans="2:51" s="353" customFormat="1" ht="15.75" customHeight="1">
      <c r="B2241" s="421"/>
      <c r="E2241" s="422"/>
      <c r="F2241" s="899" t="s">
        <v>816</v>
      </c>
      <c r="G2241" s="900"/>
      <c r="H2241" s="900"/>
      <c r="I2241" s="900"/>
      <c r="K2241" s="424">
        <v>29.449</v>
      </c>
      <c r="S2241" s="421"/>
      <c r="T2241" s="425"/>
      <c r="AA2241" s="426"/>
      <c r="AT2241" s="422" t="s">
        <v>2439</v>
      </c>
      <c r="AU2241" s="422" t="s">
        <v>2336</v>
      </c>
      <c r="AV2241" s="422" t="s">
        <v>2336</v>
      </c>
      <c r="AW2241" s="422" t="s">
        <v>2371</v>
      </c>
      <c r="AX2241" s="422" t="s">
        <v>2427</v>
      </c>
      <c r="AY2241" s="422" t="s">
        <v>2428</v>
      </c>
    </row>
    <row r="2242" spans="2:51" s="353" customFormat="1" ht="15.75" customHeight="1">
      <c r="B2242" s="421"/>
      <c r="E2242" s="422"/>
      <c r="F2242" s="899" t="s">
        <v>817</v>
      </c>
      <c r="G2242" s="900"/>
      <c r="H2242" s="900"/>
      <c r="I2242" s="900"/>
      <c r="K2242" s="424">
        <v>80.9</v>
      </c>
      <c r="S2242" s="421"/>
      <c r="T2242" s="425"/>
      <c r="AA2242" s="426"/>
      <c r="AT2242" s="422" t="s">
        <v>2439</v>
      </c>
      <c r="AU2242" s="422" t="s">
        <v>2336</v>
      </c>
      <c r="AV2242" s="422" t="s">
        <v>2336</v>
      </c>
      <c r="AW2242" s="422" t="s">
        <v>2371</v>
      </c>
      <c r="AX2242" s="422" t="s">
        <v>2427</v>
      </c>
      <c r="AY2242" s="422" t="s">
        <v>2428</v>
      </c>
    </row>
    <row r="2243" spans="2:51" s="353" customFormat="1" ht="15.75" customHeight="1">
      <c r="B2243" s="421"/>
      <c r="E2243" s="422"/>
      <c r="F2243" s="899" t="s">
        <v>818</v>
      </c>
      <c r="G2243" s="900"/>
      <c r="H2243" s="900"/>
      <c r="I2243" s="900"/>
      <c r="K2243" s="424">
        <v>114.185</v>
      </c>
      <c r="S2243" s="421"/>
      <c r="T2243" s="425"/>
      <c r="AA2243" s="426"/>
      <c r="AT2243" s="422" t="s">
        <v>2439</v>
      </c>
      <c r="AU2243" s="422" t="s">
        <v>2336</v>
      </c>
      <c r="AV2243" s="422" t="s">
        <v>2336</v>
      </c>
      <c r="AW2243" s="422" t="s">
        <v>2371</v>
      </c>
      <c r="AX2243" s="422" t="s">
        <v>2427</v>
      </c>
      <c r="AY2243" s="422" t="s">
        <v>2428</v>
      </c>
    </row>
    <row r="2244" spans="2:63" s="401" customFormat="1" ht="30.75" customHeight="1">
      <c r="B2244" s="400"/>
      <c r="D2244" s="408" t="s">
        <v>2408</v>
      </c>
      <c r="N2244" s="911">
        <f>$BK$2244</f>
        <v>0</v>
      </c>
      <c r="O2244" s="904"/>
      <c r="P2244" s="904"/>
      <c r="Q2244" s="904"/>
      <c r="S2244" s="400"/>
      <c r="T2244" s="404"/>
      <c r="W2244" s="405">
        <f>SUM($W$2245:$W$2259)</f>
        <v>0</v>
      </c>
      <c r="Y2244" s="405">
        <f>SUM($Y$2245:$Y$2259)</f>
        <v>0.12637269999999998</v>
      </c>
      <c r="AA2244" s="406">
        <f>SUM($AA$2245:$AA$2259)</f>
        <v>0</v>
      </c>
      <c r="AR2244" s="403" t="s">
        <v>2336</v>
      </c>
      <c r="AT2244" s="403" t="s">
        <v>2425</v>
      </c>
      <c r="AU2244" s="403" t="s">
        <v>2426</v>
      </c>
      <c r="AY2244" s="403" t="s">
        <v>2428</v>
      </c>
      <c r="BK2244" s="407">
        <f>SUM($BK$2245:$BK$2259)</f>
        <v>0</v>
      </c>
    </row>
    <row r="2245" spans="2:65" s="353" customFormat="1" ht="27" customHeight="1">
      <c r="B2245" s="354"/>
      <c r="C2245" s="409" t="s">
        <v>819</v>
      </c>
      <c r="D2245" s="409" t="s">
        <v>2429</v>
      </c>
      <c r="E2245" s="410" t="s">
        <v>820</v>
      </c>
      <c r="F2245" s="907" t="s">
        <v>821</v>
      </c>
      <c r="G2245" s="908"/>
      <c r="H2245" s="908"/>
      <c r="I2245" s="908"/>
      <c r="J2245" s="412" t="s">
        <v>3779</v>
      </c>
      <c r="K2245" s="413">
        <v>1938.374</v>
      </c>
      <c r="L2245" s="909">
        <v>0</v>
      </c>
      <c r="M2245" s="908"/>
      <c r="N2245" s="909">
        <f>ROUND($L$2245*$K$2245,2)</f>
        <v>0</v>
      </c>
      <c r="O2245" s="908"/>
      <c r="P2245" s="908"/>
      <c r="Q2245" s="908"/>
      <c r="R2245" s="411"/>
      <c r="S2245" s="354"/>
      <c r="T2245" s="414"/>
      <c r="U2245" s="415" t="s">
        <v>2358</v>
      </c>
      <c r="X2245" s="416">
        <v>0</v>
      </c>
      <c r="Y2245" s="416">
        <f>$X$2245*$K$2245</f>
        <v>0</v>
      </c>
      <c r="Z2245" s="416">
        <v>0</v>
      </c>
      <c r="AA2245" s="417">
        <f>$Z$2245*$K$2245</f>
        <v>0</v>
      </c>
      <c r="AR2245" s="360" t="s">
        <v>2749</v>
      </c>
      <c r="AT2245" s="360" t="s">
        <v>2429</v>
      </c>
      <c r="AU2245" s="360" t="s">
        <v>2336</v>
      </c>
      <c r="AY2245" s="353" t="s">
        <v>2428</v>
      </c>
      <c r="BE2245" s="418">
        <f>IF($U$2245="základní",$N$2245,0)</f>
        <v>0</v>
      </c>
      <c r="BF2245" s="418">
        <f>IF($U$2245="snížená",$N$2245,0)</f>
        <v>0</v>
      </c>
      <c r="BG2245" s="418">
        <f>IF($U$2245="zákl. přenesená",$N$2245,0)</f>
        <v>0</v>
      </c>
      <c r="BH2245" s="418">
        <f>IF($U$2245="sníž. přenesená",$N$2245,0)</f>
        <v>0</v>
      </c>
      <c r="BI2245" s="418">
        <f>IF($U$2245="nulová",$N$2245,0)</f>
        <v>0</v>
      </c>
      <c r="BJ2245" s="360" t="s">
        <v>2426</v>
      </c>
      <c r="BK2245" s="418">
        <f>ROUND($L$2245*$K$2245,2)</f>
        <v>0</v>
      </c>
      <c r="BL2245" s="360" t="s">
        <v>2749</v>
      </c>
      <c r="BM2245" s="360" t="s">
        <v>822</v>
      </c>
    </row>
    <row r="2246" spans="2:47" s="353" customFormat="1" ht="16.5" customHeight="1">
      <c r="B2246" s="354"/>
      <c r="F2246" s="912" t="s">
        <v>821</v>
      </c>
      <c r="G2246" s="873"/>
      <c r="H2246" s="873"/>
      <c r="I2246" s="873"/>
      <c r="J2246" s="873"/>
      <c r="K2246" s="873"/>
      <c r="L2246" s="873"/>
      <c r="M2246" s="873"/>
      <c r="N2246" s="873"/>
      <c r="O2246" s="873"/>
      <c r="P2246" s="873"/>
      <c r="Q2246" s="873"/>
      <c r="R2246" s="873"/>
      <c r="S2246" s="354"/>
      <c r="T2246" s="419"/>
      <c r="AA2246" s="420"/>
      <c r="AT2246" s="353" t="s">
        <v>2437</v>
      </c>
      <c r="AU2246" s="353" t="s">
        <v>2336</v>
      </c>
    </row>
    <row r="2247" spans="2:51" s="353" customFormat="1" ht="15.75" customHeight="1">
      <c r="B2247" s="421"/>
      <c r="E2247" s="422"/>
      <c r="F2247" s="899" t="s">
        <v>823</v>
      </c>
      <c r="G2247" s="900"/>
      <c r="H2247" s="900"/>
      <c r="I2247" s="900"/>
      <c r="K2247" s="424">
        <v>1938.374</v>
      </c>
      <c r="S2247" s="421"/>
      <c r="T2247" s="425"/>
      <c r="AA2247" s="426"/>
      <c r="AT2247" s="422" t="s">
        <v>2439</v>
      </c>
      <c r="AU2247" s="422" t="s">
        <v>2336</v>
      </c>
      <c r="AV2247" s="422" t="s">
        <v>2336</v>
      </c>
      <c r="AW2247" s="422" t="s">
        <v>2371</v>
      </c>
      <c r="AX2247" s="422" t="s">
        <v>2426</v>
      </c>
      <c r="AY2247" s="422" t="s">
        <v>2428</v>
      </c>
    </row>
    <row r="2248" spans="2:65" s="353" customFormat="1" ht="27" customHeight="1">
      <c r="B2248" s="354"/>
      <c r="C2248" s="409" t="s">
        <v>824</v>
      </c>
      <c r="D2248" s="409" t="s">
        <v>2429</v>
      </c>
      <c r="E2248" s="410" t="s">
        <v>825</v>
      </c>
      <c r="F2248" s="907" t="s">
        <v>826</v>
      </c>
      <c r="G2248" s="908"/>
      <c r="H2248" s="908"/>
      <c r="I2248" s="908"/>
      <c r="J2248" s="412" t="s">
        <v>3779</v>
      </c>
      <c r="K2248" s="413">
        <v>1938.374</v>
      </c>
      <c r="L2248" s="909">
        <v>0</v>
      </c>
      <c r="M2248" s="908"/>
      <c r="N2248" s="909">
        <f>ROUND($L$2248*$K$2248,2)</f>
        <v>0</v>
      </c>
      <c r="O2248" s="908"/>
      <c r="P2248" s="908"/>
      <c r="Q2248" s="908"/>
      <c r="R2248" s="411"/>
      <c r="S2248" s="354"/>
      <c r="T2248" s="414"/>
      <c r="U2248" s="415" t="s">
        <v>2358</v>
      </c>
      <c r="X2248" s="416">
        <v>0</v>
      </c>
      <c r="Y2248" s="416">
        <f>$X$2248*$K$2248</f>
        <v>0</v>
      </c>
      <c r="Z2248" s="416">
        <v>0</v>
      </c>
      <c r="AA2248" s="417">
        <f>$Z$2248*$K$2248</f>
        <v>0</v>
      </c>
      <c r="AR2248" s="360" t="s">
        <v>2749</v>
      </c>
      <c r="AT2248" s="360" t="s">
        <v>2429</v>
      </c>
      <c r="AU2248" s="360" t="s">
        <v>2336</v>
      </c>
      <c r="AY2248" s="353" t="s">
        <v>2428</v>
      </c>
      <c r="BE2248" s="418">
        <f>IF($U$2248="základní",$N$2248,0)</f>
        <v>0</v>
      </c>
      <c r="BF2248" s="418">
        <f>IF($U$2248="snížená",$N$2248,0)</f>
        <v>0</v>
      </c>
      <c r="BG2248" s="418">
        <f>IF($U$2248="zákl. přenesená",$N$2248,0)</f>
        <v>0</v>
      </c>
      <c r="BH2248" s="418">
        <f>IF($U$2248="sníž. přenesená",$N$2248,0)</f>
        <v>0</v>
      </c>
      <c r="BI2248" s="418">
        <f>IF($U$2248="nulová",$N$2248,0)</f>
        <v>0</v>
      </c>
      <c r="BJ2248" s="360" t="s">
        <v>2426</v>
      </c>
      <c r="BK2248" s="418">
        <f>ROUND($L$2248*$K$2248,2)</f>
        <v>0</v>
      </c>
      <c r="BL2248" s="360" t="s">
        <v>2749</v>
      </c>
      <c r="BM2248" s="360" t="s">
        <v>827</v>
      </c>
    </row>
    <row r="2249" spans="2:47" s="353" customFormat="1" ht="16.5" customHeight="1">
      <c r="B2249" s="354"/>
      <c r="F2249" s="912" t="s">
        <v>826</v>
      </c>
      <c r="G2249" s="873"/>
      <c r="H2249" s="873"/>
      <c r="I2249" s="873"/>
      <c r="J2249" s="873"/>
      <c r="K2249" s="873"/>
      <c r="L2249" s="873"/>
      <c r="M2249" s="873"/>
      <c r="N2249" s="873"/>
      <c r="O2249" s="873"/>
      <c r="P2249" s="873"/>
      <c r="Q2249" s="873"/>
      <c r="R2249" s="873"/>
      <c r="S2249" s="354"/>
      <c r="T2249" s="419"/>
      <c r="AA2249" s="420"/>
      <c r="AT2249" s="353" t="s">
        <v>2437</v>
      </c>
      <c r="AU2249" s="353" t="s">
        <v>2336</v>
      </c>
    </row>
    <row r="2250" spans="2:65" s="353" customFormat="1" ht="27" customHeight="1">
      <c r="B2250" s="354"/>
      <c r="C2250" s="409" t="s">
        <v>828</v>
      </c>
      <c r="D2250" s="409" t="s">
        <v>2429</v>
      </c>
      <c r="E2250" s="410" t="s">
        <v>829</v>
      </c>
      <c r="F2250" s="907" t="s">
        <v>830</v>
      </c>
      <c r="G2250" s="908"/>
      <c r="H2250" s="908"/>
      <c r="I2250" s="908"/>
      <c r="J2250" s="412" t="s">
        <v>3779</v>
      </c>
      <c r="K2250" s="413">
        <v>1938.374</v>
      </c>
      <c r="L2250" s="909">
        <v>0</v>
      </c>
      <c r="M2250" s="908"/>
      <c r="N2250" s="909">
        <f>ROUND($L$2250*$K$2250,2)</f>
        <v>0</v>
      </c>
      <c r="O2250" s="908"/>
      <c r="P2250" s="908"/>
      <c r="Q2250" s="908"/>
      <c r="R2250" s="411"/>
      <c r="S2250" s="354"/>
      <c r="T2250" s="414"/>
      <c r="U2250" s="415" t="s">
        <v>2358</v>
      </c>
      <c r="X2250" s="416">
        <v>0</v>
      </c>
      <c r="Y2250" s="416">
        <f>$X$2250*$K$2250</f>
        <v>0</v>
      </c>
      <c r="Z2250" s="416">
        <v>0</v>
      </c>
      <c r="AA2250" s="417">
        <f>$Z$2250*$K$2250</f>
        <v>0</v>
      </c>
      <c r="AR2250" s="360" t="s">
        <v>2749</v>
      </c>
      <c r="AT2250" s="360" t="s">
        <v>2429</v>
      </c>
      <c r="AU2250" s="360" t="s">
        <v>2336</v>
      </c>
      <c r="AY2250" s="353" t="s">
        <v>2428</v>
      </c>
      <c r="BE2250" s="418">
        <f>IF($U$2250="základní",$N$2250,0)</f>
        <v>0</v>
      </c>
      <c r="BF2250" s="418">
        <f>IF($U$2250="snížená",$N$2250,0)</f>
        <v>0</v>
      </c>
      <c r="BG2250" s="418">
        <f>IF($U$2250="zákl. přenesená",$N$2250,0)</f>
        <v>0</v>
      </c>
      <c r="BH2250" s="418">
        <f>IF($U$2250="sníž. přenesená",$N$2250,0)</f>
        <v>0</v>
      </c>
      <c r="BI2250" s="418">
        <f>IF($U$2250="nulová",$N$2250,0)</f>
        <v>0</v>
      </c>
      <c r="BJ2250" s="360" t="s">
        <v>2426</v>
      </c>
      <c r="BK2250" s="418">
        <f>ROUND($L$2250*$K$2250,2)</f>
        <v>0</v>
      </c>
      <c r="BL2250" s="360" t="s">
        <v>2749</v>
      </c>
      <c r="BM2250" s="360" t="s">
        <v>831</v>
      </c>
    </row>
    <row r="2251" spans="2:47" s="353" customFormat="1" ht="16.5" customHeight="1">
      <c r="B2251" s="354"/>
      <c r="F2251" s="912" t="s">
        <v>830</v>
      </c>
      <c r="G2251" s="873"/>
      <c r="H2251" s="873"/>
      <c r="I2251" s="873"/>
      <c r="J2251" s="873"/>
      <c r="K2251" s="873"/>
      <c r="L2251" s="873"/>
      <c r="M2251" s="873"/>
      <c r="N2251" s="873"/>
      <c r="O2251" s="873"/>
      <c r="P2251" s="873"/>
      <c r="Q2251" s="873"/>
      <c r="R2251" s="873"/>
      <c r="S2251" s="354"/>
      <c r="T2251" s="419"/>
      <c r="AA2251" s="420"/>
      <c r="AT2251" s="353" t="s">
        <v>2437</v>
      </c>
      <c r="AU2251" s="353" t="s">
        <v>2336</v>
      </c>
    </row>
    <row r="2252" spans="2:65" s="353" customFormat="1" ht="27" customHeight="1">
      <c r="B2252" s="354"/>
      <c r="C2252" s="409" t="s">
        <v>832</v>
      </c>
      <c r="D2252" s="409" t="s">
        <v>2429</v>
      </c>
      <c r="E2252" s="410" t="s">
        <v>833</v>
      </c>
      <c r="F2252" s="907" t="s">
        <v>834</v>
      </c>
      <c r="G2252" s="908"/>
      <c r="H2252" s="908"/>
      <c r="I2252" s="908"/>
      <c r="J2252" s="412" t="s">
        <v>3779</v>
      </c>
      <c r="K2252" s="413">
        <v>1938.374</v>
      </c>
      <c r="L2252" s="909">
        <v>0</v>
      </c>
      <c r="M2252" s="908"/>
      <c r="N2252" s="909">
        <f>ROUND($L$2252*$K$2252,2)</f>
        <v>0</v>
      </c>
      <c r="O2252" s="908"/>
      <c r="P2252" s="908"/>
      <c r="Q2252" s="908"/>
      <c r="R2252" s="411"/>
      <c r="S2252" s="354"/>
      <c r="T2252" s="414"/>
      <c r="U2252" s="415" t="s">
        <v>2358</v>
      </c>
      <c r="X2252" s="416">
        <v>0</v>
      </c>
      <c r="Y2252" s="416">
        <f>$X$2252*$K$2252</f>
        <v>0</v>
      </c>
      <c r="Z2252" s="416">
        <v>0</v>
      </c>
      <c r="AA2252" s="417">
        <f>$Z$2252*$K$2252</f>
        <v>0</v>
      </c>
      <c r="AR2252" s="360" t="s">
        <v>2749</v>
      </c>
      <c r="AT2252" s="360" t="s">
        <v>2429</v>
      </c>
      <c r="AU2252" s="360" t="s">
        <v>2336</v>
      </c>
      <c r="AY2252" s="353" t="s">
        <v>2428</v>
      </c>
      <c r="BE2252" s="418">
        <f>IF($U$2252="základní",$N$2252,0)</f>
        <v>0</v>
      </c>
      <c r="BF2252" s="418">
        <f>IF($U$2252="snížená",$N$2252,0)</f>
        <v>0</v>
      </c>
      <c r="BG2252" s="418">
        <f>IF($U$2252="zákl. přenesená",$N$2252,0)</f>
        <v>0</v>
      </c>
      <c r="BH2252" s="418">
        <f>IF($U$2252="sníž. přenesená",$N$2252,0)</f>
        <v>0</v>
      </c>
      <c r="BI2252" s="418">
        <f>IF($U$2252="nulová",$N$2252,0)</f>
        <v>0</v>
      </c>
      <c r="BJ2252" s="360" t="s">
        <v>2426</v>
      </c>
      <c r="BK2252" s="418">
        <f>ROUND($L$2252*$K$2252,2)</f>
        <v>0</v>
      </c>
      <c r="BL2252" s="360" t="s">
        <v>2749</v>
      </c>
      <c r="BM2252" s="360" t="s">
        <v>835</v>
      </c>
    </row>
    <row r="2253" spans="2:47" s="353" customFormat="1" ht="16.5" customHeight="1">
      <c r="B2253" s="354"/>
      <c r="F2253" s="912" t="s">
        <v>834</v>
      </c>
      <c r="G2253" s="873"/>
      <c r="H2253" s="873"/>
      <c r="I2253" s="873"/>
      <c r="J2253" s="873"/>
      <c r="K2253" s="873"/>
      <c r="L2253" s="873"/>
      <c r="M2253" s="873"/>
      <c r="N2253" s="873"/>
      <c r="O2253" s="873"/>
      <c r="P2253" s="873"/>
      <c r="Q2253" s="873"/>
      <c r="R2253" s="873"/>
      <c r="S2253" s="354"/>
      <c r="T2253" s="419"/>
      <c r="AA2253" s="420"/>
      <c r="AT2253" s="353" t="s">
        <v>2437</v>
      </c>
      <c r="AU2253" s="353" t="s">
        <v>2336</v>
      </c>
    </row>
    <row r="2254" spans="2:65" s="353" customFormat="1" ht="15.75" customHeight="1">
      <c r="B2254" s="354"/>
      <c r="C2254" s="437" t="s">
        <v>836</v>
      </c>
      <c r="D2254" s="437" t="s">
        <v>2462</v>
      </c>
      <c r="E2254" s="438" t="s">
        <v>837</v>
      </c>
      <c r="F2254" s="915" t="s">
        <v>838</v>
      </c>
      <c r="G2254" s="914"/>
      <c r="H2254" s="914"/>
      <c r="I2254" s="914"/>
      <c r="J2254" s="439" t="s">
        <v>3779</v>
      </c>
      <c r="K2254" s="440">
        <v>96.919</v>
      </c>
      <c r="L2254" s="913">
        <v>0</v>
      </c>
      <c r="M2254" s="914"/>
      <c r="N2254" s="913">
        <f>ROUND($L$2254*$K$2254,2)</f>
        <v>0</v>
      </c>
      <c r="O2254" s="908"/>
      <c r="P2254" s="908"/>
      <c r="Q2254" s="908"/>
      <c r="R2254" s="411"/>
      <c r="S2254" s="354"/>
      <c r="T2254" s="414"/>
      <c r="U2254" s="415" t="s">
        <v>2358</v>
      </c>
      <c r="X2254" s="416">
        <v>0.0013</v>
      </c>
      <c r="Y2254" s="416">
        <f>$X$2254*$K$2254</f>
        <v>0.1259947</v>
      </c>
      <c r="Z2254" s="416">
        <v>0</v>
      </c>
      <c r="AA2254" s="417">
        <f>$Z$2254*$K$2254</f>
        <v>0</v>
      </c>
      <c r="AR2254" s="360" t="s">
        <v>2843</v>
      </c>
      <c r="AT2254" s="360" t="s">
        <v>2462</v>
      </c>
      <c r="AU2254" s="360" t="s">
        <v>2336</v>
      </c>
      <c r="AY2254" s="353" t="s">
        <v>2428</v>
      </c>
      <c r="BE2254" s="418">
        <f>IF($U$2254="základní",$N$2254,0)</f>
        <v>0</v>
      </c>
      <c r="BF2254" s="418">
        <f>IF($U$2254="snížená",$N$2254,0)</f>
        <v>0</v>
      </c>
      <c r="BG2254" s="418">
        <f>IF($U$2254="zákl. přenesená",$N$2254,0)</f>
        <v>0</v>
      </c>
      <c r="BH2254" s="418">
        <f>IF($U$2254="sníž. přenesená",$N$2254,0)</f>
        <v>0</v>
      </c>
      <c r="BI2254" s="418">
        <f>IF($U$2254="nulová",$N$2254,0)</f>
        <v>0</v>
      </c>
      <c r="BJ2254" s="360" t="s">
        <v>2426</v>
      </c>
      <c r="BK2254" s="418">
        <f>ROUND($L$2254*$K$2254,2)</f>
        <v>0</v>
      </c>
      <c r="BL2254" s="360" t="s">
        <v>2749</v>
      </c>
      <c r="BM2254" s="360" t="s">
        <v>839</v>
      </c>
    </row>
    <row r="2255" spans="2:51" s="353" customFormat="1" ht="27" customHeight="1">
      <c r="B2255" s="421"/>
      <c r="F2255" s="899" t="s">
        <v>840</v>
      </c>
      <c r="G2255" s="900"/>
      <c r="H2255" s="900"/>
      <c r="I2255" s="900"/>
      <c r="K2255" s="424">
        <v>96.919</v>
      </c>
      <c r="S2255" s="421"/>
      <c r="T2255" s="425"/>
      <c r="AA2255" s="426"/>
      <c r="AT2255" s="422" t="s">
        <v>2439</v>
      </c>
      <c r="AU2255" s="422" t="s">
        <v>2336</v>
      </c>
      <c r="AV2255" s="422" t="s">
        <v>2336</v>
      </c>
      <c r="AW2255" s="422" t="s">
        <v>2427</v>
      </c>
      <c r="AX2255" s="422" t="s">
        <v>2426</v>
      </c>
      <c r="AY2255" s="422" t="s">
        <v>2428</v>
      </c>
    </row>
    <row r="2256" spans="2:65" s="353" customFormat="1" ht="39" customHeight="1">
      <c r="B2256" s="354"/>
      <c r="C2256" s="409" t="s">
        <v>841</v>
      </c>
      <c r="D2256" s="409" t="s">
        <v>2429</v>
      </c>
      <c r="E2256" s="410" t="s">
        <v>842</v>
      </c>
      <c r="F2256" s="907" t="s">
        <v>843</v>
      </c>
      <c r="G2256" s="908"/>
      <c r="H2256" s="908"/>
      <c r="I2256" s="908"/>
      <c r="J2256" s="412" t="s">
        <v>3779</v>
      </c>
      <c r="K2256" s="413">
        <v>37.8</v>
      </c>
      <c r="L2256" s="909">
        <v>0</v>
      </c>
      <c r="M2256" s="908"/>
      <c r="N2256" s="909">
        <f>ROUND($L$2256*$K$2256,2)</f>
        <v>0</v>
      </c>
      <c r="O2256" s="908"/>
      <c r="P2256" s="908"/>
      <c r="Q2256" s="908"/>
      <c r="R2256" s="411"/>
      <c r="S2256" s="354"/>
      <c r="T2256" s="414"/>
      <c r="U2256" s="415" t="s">
        <v>2358</v>
      </c>
      <c r="X2256" s="416">
        <v>1E-05</v>
      </c>
      <c r="Y2256" s="416">
        <f>$X$2256*$K$2256</f>
        <v>0.000378</v>
      </c>
      <c r="Z2256" s="416">
        <v>0</v>
      </c>
      <c r="AA2256" s="417">
        <f>$Z$2256*$K$2256</f>
        <v>0</v>
      </c>
      <c r="AR2256" s="360" t="s">
        <v>2749</v>
      </c>
      <c r="AT2256" s="360" t="s">
        <v>2429</v>
      </c>
      <c r="AU2256" s="360" t="s">
        <v>2336</v>
      </c>
      <c r="AY2256" s="353" t="s">
        <v>2428</v>
      </c>
      <c r="BE2256" s="418">
        <f>IF($U$2256="základní",$N$2256,0)</f>
        <v>0</v>
      </c>
      <c r="BF2256" s="418">
        <f>IF($U$2256="snížená",$N$2256,0)</f>
        <v>0</v>
      </c>
      <c r="BG2256" s="418">
        <f>IF($U$2256="zákl. přenesená",$N$2256,0)</f>
        <v>0</v>
      </c>
      <c r="BH2256" s="418">
        <f>IF($U$2256="sníž. přenesená",$N$2256,0)</f>
        <v>0</v>
      </c>
      <c r="BI2256" s="418">
        <f>IF($U$2256="nulová",$N$2256,0)</f>
        <v>0</v>
      </c>
      <c r="BJ2256" s="360" t="s">
        <v>2426</v>
      </c>
      <c r="BK2256" s="418">
        <f>ROUND($L$2256*$K$2256,2)</f>
        <v>0</v>
      </c>
      <c r="BL2256" s="360" t="s">
        <v>2749</v>
      </c>
      <c r="BM2256" s="360" t="s">
        <v>844</v>
      </c>
    </row>
    <row r="2257" spans="2:51" s="353" customFormat="1" ht="15.75" customHeight="1">
      <c r="B2257" s="421"/>
      <c r="E2257" s="422"/>
      <c r="F2257" s="899" t="s">
        <v>845</v>
      </c>
      <c r="G2257" s="900"/>
      <c r="H2257" s="900"/>
      <c r="I2257" s="900"/>
      <c r="K2257" s="424">
        <v>37.8</v>
      </c>
      <c r="S2257" s="421"/>
      <c r="T2257" s="425"/>
      <c r="AA2257" s="426"/>
      <c r="AT2257" s="422" t="s">
        <v>2439</v>
      </c>
      <c r="AU2257" s="422" t="s">
        <v>2336</v>
      </c>
      <c r="AV2257" s="422" t="s">
        <v>2336</v>
      </c>
      <c r="AW2257" s="422" t="s">
        <v>2371</v>
      </c>
      <c r="AX2257" s="422" t="s">
        <v>2427</v>
      </c>
      <c r="AY2257" s="422" t="s">
        <v>2428</v>
      </c>
    </row>
    <row r="2258" spans="2:65" s="353" customFormat="1" ht="27" customHeight="1">
      <c r="B2258" s="354"/>
      <c r="C2258" s="409" t="s">
        <v>846</v>
      </c>
      <c r="D2258" s="409" t="s">
        <v>2429</v>
      </c>
      <c r="E2258" s="410" t="s">
        <v>847</v>
      </c>
      <c r="F2258" s="907" t="s">
        <v>848</v>
      </c>
      <c r="G2258" s="908"/>
      <c r="H2258" s="908"/>
      <c r="I2258" s="908"/>
      <c r="J2258" s="412" t="s">
        <v>2722</v>
      </c>
      <c r="K2258" s="413">
        <v>0.126</v>
      </c>
      <c r="L2258" s="909">
        <v>0</v>
      </c>
      <c r="M2258" s="908"/>
      <c r="N2258" s="909">
        <f>ROUND($L$2258*$K$2258,2)</f>
        <v>0</v>
      </c>
      <c r="O2258" s="908"/>
      <c r="P2258" s="908"/>
      <c r="Q2258" s="908"/>
      <c r="R2258" s="411" t="s">
        <v>2433</v>
      </c>
      <c r="S2258" s="354"/>
      <c r="T2258" s="414"/>
      <c r="U2258" s="415" t="s">
        <v>2358</v>
      </c>
      <c r="X2258" s="416">
        <v>0</v>
      </c>
      <c r="Y2258" s="416">
        <f>$X$2258*$K$2258</f>
        <v>0</v>
      </c>
      <c r="Z2258" s="416">
        <v>0</v>
      </c>
      <c r="AA2258" s="417">
        <f>$Z$2258*$K$2258</f>
        <v>0</v>
      </c>
      <c r="AR2258" s="360" t="s">
        <v>2749</v>
      </c>
      <c r="AT2258" s="360" t="s">
        <v>2429</v>
      </c>
      <c r="AU2258" s="360" t="s">
        <v>2336</v>
      </c>
      <c r="AY2258" s="353" t="s">
        <v>2428</v>
      </c>
      <c r="BE2258" s="418">
        <f>IF($U$2258="základní",$N$2258,0)</f>
        <v>0</v>
      </c>
      <c r="BF2258" s="418">
        <f>IF($U$2258="snížená",$N$2258,0)</f>
        <v>0</v>
      </c>
      <c r="BG2258" s="418">
        <f>IF($U$2258="zákl. přenesená",$N$2258,0)</f>
        <v>0</v>
      </c>
      <c r="BH2258" s="418">
        <f>IF($U$2258="sníž. přenesená",$N$2258,0)</f>
        <v>0</v>
      </c>
      <c r="BI2258" s="418">
        <f>IF($U$2258="nulová",$N$2258,0)</f>
        <v>0</v>
      </c>
      <c r="BJ2258" s="360" t="s">
        <v>2426</v>
      </c>
      <c r="BK2258" s="418">
        <f>ROUND($L$2258*$K$2258,2)</f>
        <v>0</v>
      </c>
      <c r="BL2258" s="360" t="s">
        <v>2749</v>
      </c>
      <c r="BM2258" s="360" t="s">
        <v>849</v>
      </c>
    </row>
    <row r="2259" spans="2:47" s="353" customFormat="1" ht="27" customHeight="1">
      <c r="B2259" s="354"/>
      <c r="F2259" s="912" t="s">
        <v>850</v>
      </c>
      <c r="G2259" s="873"/>
      <c r="H2259" s="873"/>
      <c r="I2259" s="873"/>
      <c r="J2259" s="873"/>
      <c r="K2259" s="873"/>
      <c r="L2259" s="873"/>
      <c r="M2259" s="873"/>
      <c r="N2259" s="873"/>
      <c r="O2259" s="873"/>
      <c r="P2259" s="873"/>
      <c r="Q2259" s="873"/>
      <c r="R2259" s="873"/>
      <c r="S2259" s="354"/>
      <c r="T2259" s="419"/>
      <c r="AA2259" s="420"/>
      <c r="AT2259" s="353" t="s">
        <v>2437</v>
      </c>
      <c r="AU2259" s="353" t="s">
        <v>2336</v>
      </c>
    </row>
    <row r="2260" spans="2:63" s="401" customFormat="1" ht="37.5" customHeight="1">
      <c r="B2260" s="400"/>
      <c r="D2260" s="402" t="s">
        <v>2409</v>
      </c>
      <c r="N2260" s="903">
        <f>$BK$2260</f>
        <v>0</v>
      </c>
      <c r="O2260" s="904"/>
      <c r="P2260" s="904"/>
      <c r="Q2260" s="904"/>
      <c r="S2260" s="400"/>
      <c r="T2260" s="404"/>
      <c r="W2260" s="405">
        <f>$W$2261</f>
        <v>0</v>
      </c>
      <c r="Y2260" s="405">
        <f>$Y$2261</f>
        <v>0.02952</v>
      </c>
      <c r="AA2260" s="406">
        <f>$AA$2261</f>
        <v>0</v>
      </c>
      <c r="AR2260" s="403" t="s">
        <v>2451</v>
      </c>
      <c r="AT2260" s="403" t="s">
        <v>2425</v>
      </c>
      <c r="AU2260" s="403" t="s">
        <v>2427</v>
      </c>
      <c r="AY2260" s="403" t="s">
        <v>2428</v>
      </c>
      <c r="BK2260" s="407">
        <f>$BK$2261</f>
        <v>0</v>
      </c>
    </row>
    <row r="2261" spans="2:63" s="401" customFormat="1" ht="21" customHeight="1">
      <c r="B2261" s="400"/>
      <c r="D2261" s="408" t="s">
        <v>2410</v>
      </c>
      <c r="N2261" s="911">
        <f>$BK$2261</f>
        <v>0</v>
      </c>
      <c r="O2261" s="904"/>
      <c r="P2261" s="904"/>
      <c r="Q2261" s="904"/>
      <c r="S2261" s="400"/>
      <c r="T2261" s="404"/>
      <c r="W2261" s="405">
        <f>SUM($W$2262:$W$2265)</f>
        <v>0</v>
      </c>
      <c r="Y2261" s="405">
        <f>SUM($Y$2262:$Y$2265)</f>
        <v>0.02952</v>
      </c>
      <c r="AA2261" s="406">
        <f>SUM($AA$2262:$AA$2265)</f>
        <v>0</v>
      </c>
      <c r="AR2261" s="403" t="s">
        <v>2451</v>
      </c>
      <c r="AT2261" s="403" t="s">
        <v>2425</v>
      </c>
      <c r="AU2261" s="403" t="s">
        <v>2426</v>
      </c>
      <c r="AY2261" s="403" t="s">
        <v>2428</v>
      </c>
      <c r="BK2261" s="407">
        <f>SUM($BK$2262:$BK$2265)</f>
        <v>0</v>
      </c>
    </row>
    <row r="2262" spans="2:65" s="353" customFormat="1" ht="27" customHeight="1">
      <c r="B2262" s="354"/>
      <c r="C2262" s="409" t="s">
        <v>851</v>
      </c>
      <c r="D2262" s="409" t="s">
        <v>2429</v>
      </c>
      <c r="E2262" s="410" t="s">
        <v>852</v>
      </c>
      <c r="F2262" s="907" t="s">
        <v>853</v>
      </c>
      <c r="G2262" s="908"/>
      <c r="H2262" s="908"/>
      <c r="I2262" s="908"/>
      <c r="J2262" s="412" t="s">
        <v>2040</v>
      </c>
      <c r="K2262" s="413">
        <v>2</v>
      </c>
      <c r="L2262" s="909">
        <v>0</v>
      </c>
      <c r="M2262" s="908"/>
      <c r="N2262" s="909">
        <f>ROUND($L$2262*$K$2262,2)</f>
        <v>0</v>
      </c>
      <c r="O2262" s="908"/>
      <c r="P2262" s="908"/>
      <c r="Q2262" s="908"/>
      <c r="R2262" s="411"/>
      <c r="S2262" s="354"/>
      <c r="T2262" s="414"/>
      <c r="U2262" s="415" t="s">
        <v>2358</v>
      </c>
      <c r="X2262" s="416">
        <v>0.01476</v>
      </c>
      <c r="Y2262" s="416">
        <f>$X$2262*$K$2262</f>
        <v>0.02952</v>
      </c>
      <c r="Z2262" s="416">
        <v>0</v>
      </c>
      <c r="AA2262" s="417">
        <f>$Z$2262*$K$2262</f>
        <v>0</v>
      </c>
      <c r="AR2262" s="360" t="s">
        <v>3235</v>
      </c>
      <c r="AT2262" s="360" t="s">
        <v>2429</v>
      </c>
      <c r="AU2262" s="360" t="s">
        <v>2336</v>
      </c>
      <c r="AY2262" s="353" t="s">
        <v>2428</v>
      </c>
      <c r="BE2262" s="418">
        <f>IF($U$2262="základní",$N$2262,0)</f>
        <v>0</v>
      </c>
      <c r="BF2262" s="418">
        <f>IF($U$2262="snížená",$N$2262,0)</f>
        <v>0</v>
      </c>
      <c r="BG2262" s="418">
        <f>IF($U$2262="zákl. přenesená",$N$2262,0)</f>
        <v>0</v>
      </c>
      <c r="BH2262" s="418">
        <f>IF($U$2262="sníž. přenesená",$N$2262,0)</f>
        <v>0</v>
      </c>
      <c r="BI2262" s="418">
        <f>IF($U$2262="nulová",$N$2262,0)</f>
        <v>0</v>
      </c>
      <c r="BJ2262" s="360" t="s">
        <v>2426</v>
      </c>
      <c r="BK2262" s="418">
        <f>ROUND($L$2262*$K$2262,2)</f>
        <v>0</v>
      </c>
      <c r="BL2262" s="360" t="s">
        <v>3235</v>
      </c>
      <c r="BM2262" s="360" t="s">
        <v>854</v>
      </c>
    </row>
    <row r="2263" spans="2:47" s="353" customFormat="1" ht="16.5" customHeight="1">
      <c r="B2263" s="354"/>
      <c r="F2263" s="912" t="s">
        <v>853</v>
      </c>
      <c r="G2263" s="873"/>
      <c r="H2263" s="873"/>
      <c r="I2263" s="873"/>
      <c r="J2263" s="873"/>
      <c r="K2263" s="873"/>
      <c r="L2263" s="873"/>
      <c r="M2263" s="873"/>
      <c r="N2263" s="873"/>
      <c r="O2263" s="873"/>
      <c r="P2263" s="873"/>
      <c r="Q2263" s="873"/>
      <c r="R2263" s="873"/>
      <c r="S2263" s="354"/>
      <c r="T2263" s="419"/>
      <c r="AA2263" s="420"/>
      <c r="AT2263" s="353" t="s">
        <v>2437</v>
      </c>
      <c r="AU2263" s="353" t="s">
        <v>2336</v>
      </c>
    </row>
    <row r="2264" spans="2:51" s="353" customFormat="1" ht="27" customHeight="1">
      <c r="B2264" s="427"/>
      <c r="E2264" s="428"/>
      <c r="F2264" s="905" t="s">
        <v>855</v>
      </c>
      <c r="G2264" s="906"/>
      <c r="H2264" s="906"/>
      <c r="I2264" s="906"/>
      <c r="K2264" s="428"/>
      <c r="S2264" s="427"/>
      <c r="T2264" s="430"/>
      <c r="AA2264" s="431"/>
      <c r="AT2264" s="428" t="s">
        <v>2439</v>
      </c>
      <c r="AU2264" s="428" t="s">
        <v>2336</v>
      </c>
      <c r="AV2264" s="428" t="s">
        <v>2426</v>
      </c>
      <c r="AW2264" s="428" t="s">
        <v>2371</v>
      </c>
      <c r="AX2264" s="428" t="s">
        <v>2427</v>
      </c>
      <c r="AY2264" s="428" t="s">
        <v>2428</v>
      </c>
    </row>
    <row r="2265" spans="2:51" s="353" customFormat="1" ht="15.75" customHeight="1">
      <c r="B2265" s="421"/>
      <c r="E2265" s="422"/>
      <c r="F2265" s="899" t="s">
        <v>2336</v>
      </c>
      <c r="G2265" s="900"/>
      <c r="H2265" s="900"/>
      <c r="I2265" s="900"/>
      <c r="K2265" s="424">
        <v>2</v>
      </c>
      <c r="S2265" s="421"/>
      <c r="T2265" s="446"/>
      <c r="U2265" s="447"/>
      <c r="V2265" s="447"/>
      <c r="W2265" s="447"/>
      <c r="X2265" s="447"/>
      <c r="Y2265" s="447"/>
      <c r="Z2265" s="447"/>
      <c r="AA2265" s="448"/>
      <c r="AT2265" s="422" t="s">
        <v>2439</v>
      </c>
      <c r="AU2265" s="422" t="s">
        <v>2336</v>
      </c>
      <c r="AV2265" s="422" t="s">
        <v>2336</v>
      </c>
      <c r="AW2265" s="422" t="s">
        <v>2371</v>
      </c>
      <c r="AX2265" s="422" t="s">
        <v>2426</v>
      </c>
      <c r="AY2265" s="422" t="s">
        <v>2428</v>
      </c>
    </row>
    <row r="2266" spans="2:46" s="353" customFormat="1" ht="7.5" customHeight="1">
      <c r="B2266" s="373"/>
      <c r="C2266" s="374"/>
      <c r="D2266" s="374"/>
      <c r="E2266" s="374"/>
      <c r="F2266" s="374"/>
      <c r="G2266" s="374"/>
      <c r="H2266" s="374"/>
      <c r="I2266" s="374"/>
      <c r="J2266" s="374"/>
      <c r="K2266" s="374"/>
      <c r="L2266" s="374"/>
      <c r="M2266" s="374"/>
      <c r="N2266" s="374"/>
      <c r="O2266" s="374"/>
      <c r="P2266" s="374"/>
      <c r="Q2266" s="374"/>
      <c r="R2266" s="374"/>
      <c r="S2266" s="354"/>
      <c r="AT2266" s="345"/>
    </row>
  </sheetData>
  <mergeCells count="3157">
    <mergeCell ref="F1649:I1649"/>
    <mergeCell ref="F1710:I1710"/>
    <mergeCell ref="F1711:I1711"/>
    <mergeCell ref="F1650:I1650"/>
    <mergeCell ref="F1732:I1732"/>
    <mergeCell ref="F1668:I1668"/>
    <mergeCell ref="F1672:I1672"/>
    <mergeCell ref="F1733:I1733"/>
    <mergeCell ref="F1669:I1669"/>
    <mergeCell ref="F1670:I1670"/>
    <mergeCell ref="F1671:I1671"/>
    <mergeCell ref="F1701:I1701"/>
    <mergeCell ref="F1640:I1640"/>
    <mergeCell ref="F1641:I1641"/>
    <mergeCell ref="F1702:I1702"/>
    <mergeCell ref="F1703:I1703"/>
    <mergeCell ref="F1642:I1642"/>
    <mergeCell ref="F1643:I1643"/>
    <mergeCell ref="F1704:I1704"/>
    <mergeCell ref="F1705:I1705"/>
    <mergeCell ref="F1644:I1644"/>
    <mergeCell ref="F1645:I1645"/>
    <mergeCell ref="F1706:I1706"/>
    <mergeCell ref="F1707:I1707"/>
    <mergeCell ref="F1646:I1646"/>
    <mergeCell ref="F1647:I1647"/>
    <mergeCell ref="F1708:I1708"/>
    <mergeCell ref="F1729:I1729"/>
    <mergeCell ref="F1730:I1730"/>
    <mergeCell ref="F1725:I1725"/>
    <mergeCell ref="S2:AC2"/>
    <mergeCell ref="N2244:Q2244"/>
    <mergeCell ref="N426:Q426"/>
    <mergeCell ref="N439:Q439"/>
    <mergeCell ref="N501:Q501"/>
    <mergeCell ref="N292:Q292"/>
    <mergeCell ref="N814:Q814"/>
    <mergeCell ref="N1943:Q1943"/>
    <mergeCell ref="N1942:Q1942"/>
    <mergeCell ref="N1929:Q1929"/>
    <mergeCell ref="F2225:I2225"/>
    <mergeCell ref="F2251:R2251"/>
    <mergeCell ref="F2252:I2252"/>
    <mergeCell ref="N2248:Q2248"/>
    <mergeCell ref="F2250:I2250"/>
    <mergeCell ref="L2250:M2250"/>
    <mergeCell ref="N2250:Q2250"/>
    <mergeCell ref="L2252:M2252"/>
    <mergeCell ref="F2240:I2240"/>
    <mergeCell ref="F2241:I2241"/>
    <mergeCell ref="N1595:Q1595"/>
    <mergeCell ref="N1819:Q1819"/>
    <mergeCell ref="N1254:Q1254"/>
    <mergeCell ref="N1256:Q1256"/>
    <mergeCell ref="N1258:Q1258"/>
    <mergeCell ref="N675:Q675"/>
    <mergeCell ref="N705:Q705"/>
    <mergeCell ref="F1815:I1815"/>
    <mergeCell ref="F2249:R2249"/>
    <mergeCell ref="F2248:I2248"/>
    <mergeCell ref="L2248:M2248"/>
    <mergeCell ref="F2187:I2187"/>
    <mergeCell ref="F2263:R2263"/>
    <mergeCell ref="F2264:I2264"/>
    <mergeCell ref="F2265:I2265"/>
    <mergeCell ref="F2262:I2262"/>
    <mergeCell ref="L2262:M2262"/>
    <mergeCell ref="N2262:Q2262"/>
    <mergeCell ref="F2231:I2231"/>
    <mergeCell ref="F2224:I2224"/>
    <mergeCell ref="N2261:Q2261"/>
    <mergeCell ref="F2259:R2259"/>
    <mergeCell ref="F2257:I2257"/>
    <mergeCell ref="F2258:I2258"/>
    <mergeCell ref="L2258:M2258"/>
    <mergeCell ref="N2258:Q2258"/>
    <mergeCell ref="N2260:Q2260"/>
    <mergeCell ref="F2226:I2226"/>
    <mergeCell ref="F2242:I2242"/>
    <mergeCell ref="F2243:I2243"/>
    <mergeCell ref="F2237:I2237"/>
    <mergeCell ref="F2238:I2238"/>
    <mergeCell ref="F2227:I2227"/>
    <mergeCell ref="F2230:I2230"/>
    <mergeCell ref="L2254:M2254"/>
    <mergeCell ref="F2239:I2239"/>
    <mergeCell ref="F2232:I2232"/>
    <mergeCell ref="F2233:I2233"/>
    <mergeCell ref="F2234:I2234"/>
    <mergeCell ref="F2235:I2235"/>
    <mergeCell ref="F2236:I2236"/>
    <mergeCell ref="L2256:M2256"/>
    <mergeCell ref="N2256:Q2256"/>
    <mergeCell ref="F2255:I2255"/>
    <mergeCell ref="N2254:Q2254"/>
    <mergeCell ref="F2256:I2256"/>
    <mergeCell ref="F2253:R2253"/>
    <mergeCell ref="F2254:I2254"/>
    <mergeCell ref="F2245:I2245"/>
    <mergeCell ref="L2245:M2245"/>
    <mergeCell ref="F2247:I2247"/>
    <mergeCell ref="N2245:Q2245"/>
    <mergeCell ref="F2246:R2246"/>
    <mergeCell ref="N2252:Q2252"/>
    <mergeCell ref="F1944:R1944"/>
    <mergeCell ref="F2228:I2228"/>
    <mergeCell ref="F2229:I2229"/>
    <mergeCell ref="F2214:I2214"/>
    <mergeCell ref="F2215:I2215"/>
    <mergeCell ref="F2216:I2216"/>
    <mergeCell ref="F2217:I2217"/>
    <mergeCell ref="F2212:I2212"/>
    <mergeCell ref="F2213:I2213"/>
    <mergeCell ref="F2200:I2200"/>
    <mergeCell ref="F2201:I2201"/>
    <mergeCell ref="F2202:I2202"/>
    <mergeCell ref="F2210:I2210"/>
    <mergeCell ref="F2203:I2203"/>
    <mergeCell ref="F2204:I2204"/>
    <mergeCell ref="F2208:I2208"/>
    <mergeCell ref="F2209:I2209"/>
    <mergeCell ref="F2150:I2150"/>
    <mergeCell ref="F2151:I2151"/>
    <mergeCell ref="F2198:I2198"/>
    <mergeCell ref="F2199:I2199"/>
    <mergeCell ref="F2186:I2186"/>
    <mergeCell ref="H1:K1"/>
    <mergeCell ref="F1945:I1945"/>
    <mergeCell ref="F2222:I2222"/>
    <mergeCell ref="F2223:I2223"/>
    <mergeCell ref="F2175:I2175"/>
    <mergeCell ref="F2180:I2180"/>
    <mergeCell ref="F2181:I2181"/>
    <mergeCell ref="F2178:I2178"/>
    <mergeCell ref="F2179:I2179"/>
    <mergeCell ref="F2156:I2156"/>
    <mergeCell ref="F2157:I2157"/>
    <mergeCell ref="F2158:I2158"/>
    <mergeCell ref="F2159:I2159"/>
    <mergeCell ref="F2161:I2161"/>
    <mergeCell ref="F2162:I2162"/>
    <mergeCell ref="F2218:I2218"/>
    <mergeCell ref="F2219:I2219"/>
    <mergeCell ref="F2220:I2220"/>
    <mergeCell ref="F2221:I2221"/>
    <mergeCell ref="F2170:I2170"/>
    <mergeCell ref="F2171:I2171"/>
    <mergeCell ref="F2190:I2190"/>
    <mergeCell ref="F2191:I2191"/>
    <mergeCell ref="F2182:I2182"/>
    <mergeCell ref="F2183:I2183"/>
    <mergeCell ref="F2205:I2205"/>
    <mergeCell ref="F2206:I2206"/>
    <mergeCell ref="F2207:I2207"/>
    <mergeCell ref="F2211:I2211"/>
    <mergeCell ref="F2153:I2153"/>
    <mergeCell ref="F2154:I2154"/>
    <mergeCell ref="F2155:I2155"/>
    <mergeCell ref="F2137:I2137"/>
    <mergeCell ref="F2135:I2135"/>
    <mergeCell ref="F2133:I2133"/>
    <mergeCell ref="F2134:I2134"/>
    <mergeCell ref="F2128:I2128"/>
    <mergeCell ref="F2188:I2188"/>
    <mergeCell ref="F2189:I2189"/>
    <mergeCell ref="F2194:I2194"/>
    <mergeCell ref="F2195:I2195"/>
    <mergeCell ref="F2196:I2196"/>
    <mergeCell ref="F2197:I2197"/>
    <mergeCell ref="F2192:I2192"/>
    <mergeCell ref="F2193:I2193"/>
    <mergeCell ref="F2163:I2163"/>
    <mergeCell ref="F2164:I2164"/>
    <mergeCell ref="F2176:I2176"/>
    <mergeCell ref="F2177:I2177"/>
    <mergeCell ref="F2172:I2172"/>
    <mergeCell ref="F2173:I2173"/>
    <mergeCell ref="F2184:I2184"/>
    <mergeCell ref="F2185:I2185"/>
    <mergeCell ref="F2167:I2167"/>
    <mergeCell ref="F2108:I2108"/>
    <mergeCell ref="F2109:I2109"/>
    <mergeCell ref="F2106:I2106"/>
    <mergeCell ref="F2107:I2107"/>
    <mergeCell ref="F2104:I2104"/>
    <mergeCell ref="F2105:I2105"/>
    <mergeCell ref="F2160:I2160"/>
    <mergeCell ref="F2165:I2165"/>
    <mergeCell ref="F2166:I2166"/>
    <mergeCell ref="F2168:I2168"/>
    <mergeCell ref="F2169:I2169"/>
    <mergeCell ref="F2174:I2174"/>
    <mergeCell ref="F2142:I2142"/>
    <mergeCell ref="F2143:I2143"/>
    <mergeCell ref="F2126:I2126"/>
    <mergeCell ref="F2127:I2127"/>
    <mergeCell ref="F2138:I2138"/>
    <mergeCell ref="F2139:I2139"/>
    <mergeCell ref="F2140:I2140"/>
    <mergeCell ref="F2141:I2141"/>
    <mergeCell ref="F2129:I2129"/>
    <mergeCell ref="F2130:I2130"/>
    <mergeCell ref="F2144:I2144"/>
    <mergeCell ref="F2145:I2145"/>
    <mergeCell ref="F2146:I2146"/>
    <mergeCell ref="F2147:I2147"/>
    <mergeCell ref="F2148:I2148"/>
    <mergeCell ref="F2149:I2149"/>
    <mergeCell ref="F2152:I2152"/>
    <mergeCell ref="F2131:I2131"/>
    <mergeCell ref="F2132:I2132"/>
    <mergeCell ref="F2136:I2136"/>
    <mergeCell ref="F2125:I2125"/>
    <mergeCell ref="F2118:I2118"/>
    <mergeCell ref="F2119:I2119"/>
    <mergeCell ref="F2120:I2120"/>
    <mergeCell ref="F2121:I2121"/>
    <mergeCell ref="F2112:I2112"/>
    <mergeCell ref="F2113:I2113"/>
    <mergeCell ref="F2093:I2093"/>
    <mergeCell ref="F2094:I2094"/>
    <mergeCell ref="F2110:I2110"/>
    <mergeCell ref="F2111:I2111"/>
    <mergeCell ref="F2096:I2096"/>
    <mergeCell ref="F2097:I2097"/>
    <mergeCell ref="F2098:I2098"/>
    <mergeCell ref="F2099:I2099"/>
    <mergeCell ref="F2095:I2095"/>
    <mergeCell ref="F2074:I2074"/>
    <mergeCell ref="F2075:I2075"/>
    <mergeCell ref="F2076:I2076"/>
    <mergeCell ref="F2114:I2114"/>
    <mergeCell ref="F2115:I2115"/>
    <mergeCell ref="F2116:I2116"/>
    <mergeCell ref="F2117:I2117"/>
    <mergeCell ref="F2122:I2122"/>
    <mergeCell ref="F2123:I2123"/>
    <mergeCell ref="F2124:I2124"/>
    <mergeCell ref="F2092:I2092"/>
    <mergeCell ref="F2080:I2080"/>
    <mergeCell ref="F2081:I2081"/>
    <mergeCell ref="F2082:I2082"/>
    <mergeCell ref="F2083:I2083"/>
    <mergeCell ref="F2084:I2084"/>
    <mergeCell ref="F2072:I2072"/>
    <mergeCell ref="F2073:I2073"/>
    <mergeCell ref="F2066:I2066"/>
    <mergeCell ref="F2067:I2067"/>
    <mergeCell ref="F2068:I2068"/>
    <mergeCell ref="F2069:I2069"/>
    <mergeCell ref="F2070:I2070"/>
    <mergeCell ref="F2085:I2085"/>
    <mergeCell ref="F2077:I2077"/>
    <mergeCell ref="F2089:I2089"/>
    <mergeCell ref="F2090:I2090"/>
    <mergeCell ref="F2091:I2091"/>
    <mergeCell ref="F2102:I2102"/>
    <mergeCell ref="F2103:I2103"/>
    <mergeCell ref="F2055:I2055"/>
    <mergeCell ref="F2086:I2086"/>
    <mergeCell ref="F2087:I2087"/>
    <mergeCell ref="F2078:I2078"/>
    <mergeCell ref="F2079:I2079"/>
    <mergeCell ref="F2057:I2057"/>
    <mergeCell ref="F2058:I2058"/>
    <mergeCell ref="F2059:I2059"/>
    <mergeCell ref="F2060:I2060"/>
    <mergeCell ref="F2088:I2088"/>
    <mergeCell ref="F2100:I2100"/>
    <mergeCell ref="F2101:I2101"/>
    <mergeCell ref="F2054:I2054"/>
    <mergeCell ref="F2064:I2064"/>
    <mergeCell ref="F2065:I2065"/>
    <mergeCell ref="F2061:I2061"/>
    <mergeCell ref="F2062:I2062"/>
    <mergeCell ref="F2063:I2063"/>
    <mergeCell ref="F2071:I2071"/>
    <mergeCell ref="F2056:I2056"/>
    <mergeCell ref="F2042:I2042"/>
    <mergeCell ref="F2043:I2043"/>
    <mergeCell ref="F2044:I2044"/>
    <mergeCell ref="F2045:I2045"/>
    <mergeCell ref="F2050:I2050"/>
    <mergeCell ref="F2051:I2051"/>
    <mergeCell ref="F2052:I2052"/>
    <mergeCell ref="F2053:I2053"/>
    <mergeCell ref="F2012:I2012"/>
    <mergeCell ref="F2013:I2013"/>
    <mergeCell ref="F2030:I2030"/>
    <mergeCell ref="F2031:I2031"/>
    <mergeCell ref="F2016:I2016"/>
    <mergeCell ref="F2028:I2028"/>
    <mergeCell ref="F2029:I2029"/>
    <mergeCell ref="F2017:I2017"/>
    <mergeCell ref="F2046:I2046"/>
    <mergeCell ref="F2047:I2047"/>
    <mergeCell ref="F2048:I2048"/>
    <mergeCell ref="F2049:I2049"/>
    <mergeCell ref="F2037:I2037"/>
    <mergeCell ref="F2021:I2021"/>
    <mergeCell ref="F2022:I2022"/>
    <mergeCell ref="F2036:I2036"/>
    <mergeCell ref="F2034:I2034"/>
    <mergeCell ref="F2035:I2035"/>
    <mergeCell ref="F2040:I2040"/>
    <mergeCell ref="F2041:I2041"/>
    <mergeCell ref="F2032:I2032"/>
    <mergeCell ref="F2033:I2033"/>
    <mergeCell ref="F2014:I2014"/>
    <mergeCell ref="F2015:I2015"/>
    <mergeCell ref="F2006:I2006"/>
    <mergeCell ref="F2007:I2007"/>
    <mergeCell ref="F2018:I2018"/>
    <mergeCell ref="F2019:I2019"/>
    <mergeCell ref="F2020:I2020"/>
    <mergeCell ref="F2011:I2011"/>
    <mergeCell ref="F2023:I2023"/>
    <mergeCell ref="F2008:I2008"/>
    <mergeCell ref="F2009:I2009"/>
    <mergeCell ref="F2038:I2038"/>
    <mergeCell ref="F2039:I2039"/>
    <mergeCell ref="F2024:I2024"/>
    <mergeCell ref="F2025:I2025"/>
    <mergeCell ref="F2026:I2026"/>
    <mergeCell ref="F2027:I2027"/>
    <mergeCell ref="F1989:I1989"/>
    <mergeCell ref="F1990:I1990"/>
    <mergeCell ref="F2001:I2001"/>
    <mergeCell ref="F1996:I1996"/>
    <mergeCell ref="F1997:I1997"/>
    <mergeCell ref="F2010:I2010"/>
    <mergeCell ref="F1998:I1998"/>
    <mergeCell ref="F2004:I2004"/>
    <mergeCell ref="F2005:I2005"/>
    <mergeCell ref="F1992:I1992"/>
    <mergeCell ref="F1993:I1993"/>
    <mergeCell ref="F1994:I1994"/>
    <mergeCell ref="F1991:I1991"/>
    <mergeCell ref="F1984:I1984"/>
    <mergeCell ref="F1985:I1985"/>
    <mergeCell ref="F1986:I1986"/>
    <mergeCell ref="F1987:I1987"/>
    <mergeCell ref="F2002:I2002"/>
    <mergeCell ref="F2003:I2003"/>
    <mergeCell ref="F1995:I1995"/>
    <mergeCell ref="F2000:I2000"/>
    <mergeCell ref="F1999:I1999"/>
    <mergeCell ref="F1972:I1972"/>
    <mergeCell ref="F1973:I1973"/>
    <mergeCell ref="F1974:I1974"/>
    <mergeCell ref="F1975:I1975"/>
    <mergeCell ref="F1976:I1976"/>
    <mergeCell ref="F1988:I1988"/>
    <mergeCell ref="F1951:I1951"/>
    <mergeCell ref="F1946:I1946"/>
    <mergeCell ref="F1947:I1947"/>
    <mergeCell ref="F1956:I1956"/>
    <mergeCell ref="F1948:I1948"/>
    <mergeCell ref="F1949:I1949"/>
    <mergeCell ref="F1950:I1950"/>
    <mergeCell ref="F1953:I1953"/>
    <mergeCell ref="F1954:I1954"/>
    <mergeCell ref="F1955:I1955"/>
    <mergeCell ref="F1981:I1981"/>
    <mergeCell ref="F1966:I1966"/>
    <mergeCell ref="F1977:I1977"/>
    <mergeCell ref="F1978:I1978"/>
    <mergeCell ref="F1979:I1979"/>
    <mergeCell ref="F1967:I1967"/>
    <mergeCell ref="F1957:I1957"/>
    <mergeCell ref="F1958:I1958"/>
    <mergeCell ref="F1959:I1959"/>
    <mergeCell ref="F1961:I1961"/>
    <mergeCell ref="F1960:I1960"/>
    <mergeCell ref="F1980:I1980"/>
    <mergeCell ref="F1962:I1962"/>
    <mergeCell ref="F1982:I1982"/>
    <mergeCell ref="F1983:I1983"/>
    <mergeCell ref="L1943:M1943"/>
    <mergeCell ref="F1964:I1964"/>
    <mergeCell ref="F1965:I1965"/>
    <mergeCell ref="F1963:I1963"/>
    <mergeCell ref="F1968:I1968"/>
    <mergeCell ref="N1918:Q1918"/>
    <mergeCell ref="F1919:R1919"/>
    <mergeCell ref="F1920:I1920"/>
    <mergeCell ref="F1925:I1925"/>
    <mergeCell ref="F1923:I1923"/>
    <mergeCell ref="N1930:Q1930"/>
    <mergeCell ref="F1969:I1969"/>
    <mergeCell ref="F1970:I1970"/>
    <mergeCell ref="F1971:I1971"/>
    <mergeCell ref="F1939:I1939"/>
    <mergeCell ref="F1940:I1940"/>
    <mergeCell ref="F1941:R1941"/>
    <mergeCell ref="F1943:I1943"/>
    <mergeCell ref="L1940:M1940"/>
    <mergeCell ref="N1940:Q1940"/>
    <mergeCell ref="F1934:I1934"/>
    <mergeCell ref="F1935:I1935"/>
    <mergeCell ref="F1924:R1924"/>
    <mergeCell ref="F1938:R1938"/>
    <mergeCell ref="F1936:R1936"/>
    <mergeCell ref="F1937:I1937"/>
    <mergeCell ref="F1926:R1926"/>
    <mergeCell ref="N1927:Q1927"/>
    <mergeCell ref="F1928:R1928"/>
    <mergeCell ref="F1930:I1930"/>
    <mergeCell ref="F1952:I1952"/>
    <mergeCell ref="L1937:M1937"/>
    <mergeCell ref="N1937:Q1937"/>
    <mergeCell ref="F1927:I1927"/>
    <mergeCell ref="L1927:M1927"/>
    <mergeCell ref="F1931:R1931"/>
    <mergeCell ref="L1935:M1935"/>
    <mergeCell ref="N1935:Q1935"/>
    <mergeCell ref="L1930:M1930"/>
    <mergeCell ref="F1932:I1932"/>
    <mergeCell ref="F1933:I1933"/>
    <mergeCell ref="L1921:M1921"/>
    <mergeCell ref="N1921:Q1921"/>
    <mergeCell ref="F1922:R1922"/>
    <mergeCell ref="L1923:M1923"/>
    <mergeCell ref="N1923:Q1923"/>
    <mergeCell ref="F1917:I1917"/>
    <mergeCell ref="F1918:I1918"/>
    <mergeCell ref="F1921:I1921"/>
    <mergeCell ref="L1918:M1918"/>
    <mergeCell ref="F1910:I1910"/>
    <mergeCell ref="F1889:I1889"/>
    <mergeCell ref="F1890:I1890"/>
    <mergeCell ref="F1881:I1881"/>
    <mergeCell ref="F1882:I1882"/>
    <mergeCell ref="F1883:I1883"/>
    <mergeCell ref="F1884:I1884"/>
    <mergeCell ref="F1900:I1900"/>
    <mergeCell ref="F1901:I1901"/>
    <mergeCell ref="F1899:I1899"/>
    <mergeCell ref="F1903:I1903"/>
    <mergeCell ref="F1904:I1904"/>
    <mergeCell ref="L1925:M1925"/>
    <mergeCell ref="N1925:Q1925"/>
    <mergeCell ref="F1905:I1905"/>
    <mergeCell ref="F1912:I1912"/>
    <mergeCell ref="F1913:I1913"/>
    <mergeCell ref="F1906:I1906"/>
    <mergeCell ref="F1907:I1907"/>
    <mergeCell ref="F1908:I1908"/>
    <mergeCell ref="F1859:I1859"/>
    <mergeCell ref="F1860:I1860"/>
    <mergeCell ref="F1864:I1864"/>
    <mergeCell ref="F1869:I1869"/>
    <mergeCell ref="F1870:I1870"/>
    <mergeCell ref="F1862:I1862"/>
    <mergeCell ref="F1863:I1863"/>
    <mergeCell ref="F1880:I1880"/>
    <mergeCell ref="F1873:I1873"/>
    <mergeCell ref="F1874:I1874"/>
    <mergeCell ref="F1875:I1875"/>
    <mergeCell ref="F1876:I1876"/>
    <mergeCell ref="F1877:I1877"/>
    <mergeCell ref="F1878:I1878"/>
    <mergeCell ref="F1879:I1879"/>
    <mergeCell ref="F1916:I1916"/>
    <mergeCell ref="F1885:I1885"/>
    <mergeCell ref="F1886:I1886"/>
    <mergeCell ref="F1891:I1891"/>
    <mergeCell ref="F1892:I1892"/>
    <mergeCell ref="F1893:I1893"/>
    <mergeCell ref="F1894:I1894"/>
    <mergeCell ref="F1887:R1887"/>
    <mergeCell ref="F1888:I1888"/>
    <mergeCell ref="F1914:I1914"/>
    <mergeCell ref="F1902:I1902"/>
    <mergeCell ref="N1886:Q1886"/>
    <mergeCell ref="F1895:I1895"/>
    <mergeCell ref="F1896:I1896"/>
    <mergeCell ref="L1886:M1886"/>
    <mergeCell ref="F1915:I1915"/>
    <mergeCell ref="F1909:I1909"/>
    <mergeCell ref="F1843:I1843"/>
    <mergeCell ref="F1844:I1844"/>
    <mergeCell ref="F1825:I1825"/>
    <mergeCell ref="F1826:I1826"/>
    <mergeCell ref="F1829:I1829"/>
    <mergeCell ref="F1828:I1828"/>
    <mergeCell ref="F1838:I1838"/>
    <mergeCell ref="F1839:I1839"/>
    <mergeCell ref="F1850:I1850"/>
    <mergeCell ref="F1851:I1851"/>
    <mergeCell ref="F1857:I1857"/>
    <mergeCell ref="F1855:I1855"/>
    <mergeCell ref="F1856:I1856"/>
    <mergeCell ref="F1847:I1847"/>
    <mergeCell ref="F1848:I1848"/>
    <mergeCell ref="F1911:I1911"/>
    <mergeCell ref="F1898:I1898"/>
    <mergeCell ref="F1897:I1897"/>
    <mergeCell ref="F1845:I1845"/>
    <mergeCell ref="F1852:I1852"/>
    <mergeCell ref="F1853:I1853"/>
    <mergeCell ref="F1854:I1854"/>
    <mergeCell ref="F1861:I1861"/>
    <mergeCell ref="F1846:I1846"/>
    <mergeCell ref="F1849:I1849"/>
    <mergeCell ref="F1871:I1871"/>
    <mergeCell ref="F1865:I1865"/>
    <mergeCell ref="F1866:I1866"/>
    <mergeCell ref="F1867:I1867"/>
    <mergeCell ref="F1868:I1868"/>
    <mergeCell ref="F1872:I1872"/>
    <mergeCell ref="F1858:I1858"/>
    <mergeCell ref="F1830:I1830"/>
    <mergeCell ref="F1840:I1840"/>
    <mergeCell ref="F1833:I1833"/>
    <mergeCell ref="F1834:I1834"/>
    <mergeCell ref="F1835:I1835"/>
    <mergeCell ref="F1836:I1836"/>
    <mergeCell ref="F1831:I1831"/>
    <mergeCell ref="F1832:I1832"/>
    <mergeCell ref="F1837:I1837"/>
    <mergeCell ref="F1821:R1821"/>
    <mergeCell ref="F1822:I1822"/>
    <mergeCell ref="F1823:I1823"/>
    <mergeCell ref="F1824:I1824"/>
    <mergeCell ref="F1816:R1816"/>
    <mergeCell ref="F1827:I1827"/>
    <mergeCell ref="F1841:I1841"/>
    <mergeCell ref="F1842:I1842"/>
    <mergeCell ref="F1814:R1814"/>
    <mergeCell ref="F1801:R1801"/>
    <mergeCell ref="F1802:I1802"/>
    <mergeCell ref="F1806:R1806"/>
    <mergeCell ref="L1807:M1807"/>
    <mergeCell ref="F1811:I1811"/>
    <mergeCell ref="L1811:M1811"/>
    <mergeCell ref="N1811:Q1811"/>
    <mergeCell ref="N1807:Q1807"/>
    <mergeCell ref="N1820:Q1820"/>
    <mergeCell ref="F1817:I1817"/>
    <mergeCell ref="L1809:M1809"/>
    <mergeCell ref="N1809:Q1809"/>
    <mergeCell ref="L1815:M1815"/>
    <mergeCell ref="N1815:Q1815"/>
    <mergeCell ref="F1807:I1807"/>
    <mergeCell ref="L1817:M1817"/>
    <mergeCell ref="F1812:R1812"/>
    <mergeCell ref="F1813:I1813"/>
    <mergeCell ref="L1813:M1813"/>
    <mergeCell ref="N1813:Q1813"/>
    <mergeCell ref="F1818:R1818"/>
    <mergeCell ref="F1820:I1820"/>
    <mergeCell ref="L1820:M1820"/>
    <mergeCell ref="N1817:Q1817"/>
    <mergeCell ref="F1808:R1808"/>
    <mergeCell ref="F1809:I1809"/>
    <mergeCell ref="F1810:R1810"/>
    <mergeCell ref="L1802:M1802"/>
    <mergeCell ref="N1802:Q1802"/>
    <mergeCell ref="N1800:Q1800"/>
    <mergeCell ref="N1791:Q1791"/>
    <mergeCell ref="F1800:I1800"/>
    <mergeCell ref="F1793:I1793"/>
    <mergeCell ref="F1794:I1794"/>
    <mergeCell ref="L1794:M1794"/>
    <mergeCell ref="N1794:Q1794"/>
    <mergeCell ref="L1791:M1791"/>
    <mergeCell ref="F1792:R1792"/>
    <mergeCell ref="F1805:I1805"/>
    <mergeCell ref="L1805:M1805"/>
    <mergeCell ref="F1795:R1795"/>
    <mergeCell ref="F1796:I1796"/>
    <mergeCell ref="F1797:I1797"/>
    <mergeCell ref="L1797:M1797"/>
    <mergeCell ref="N1797:Q1797"/>
    <mergeCell ref="L1800:M1800"/>
    <mergeCell ref="N1805:Q1805"/>
    <mergeCell ref="F1799:I1799"/>
    <mergeCell ref="F1798:R1798"/>
    <mergeCell ref="F1803:R1803"/>
    <mergeCell ref="F1804:I1804"/>
    <mergeCell ref="F1779:I1779"/>
    <mergeCell ref="F1780:I1780"/>
    <mergeCell ref="F1762:I1762"/>
    <mergeCell ref="F1763:I1763"/>
    <mergeCell ref="F1776:I1776"/>
    <mergeCell ref="F1777:I1777"/>
    <mergeCell ref="F1778:I1778"/>
    <mergeCell ref="F1772:R1772"/>
    <mergeCell ref="F1774:I1774"/>
    <mergeCell ref="F1775:I1775"/>
    <mergeCell ref="F1781:I1781"/>
    <mergeCell ref="F1790:I1790"/>
    <mergeCell ref="F1791:I1791"/>
    <mergeCell ref="F1782:I1782"/>
    <mergeCell ref="F1783:I1783"/>
    <mergeCell ref="F1784:I1784"/>
    <mergeCell ref="F1785:I1785"/>
    <mergeCell ref="F1786:I1786"/>
    <mergeCell ref="F1787:I1787"/>
    <mergeCell ref="F1788:I1788"/>
    <mergeCell ref="L1771:M1771"/>
    <mergeCell ref="N1771:Q1771"/>
    <mergeCell ref="F1764:I1764"/>
    <mergeCell ref="F1765:I1765"/>
    <mergeCell ref="F1766:I1766"/>
    <mergeCell ref="F1767:I1767"/>
    <mergeCell ref="F1768:I1768"/>
    <mergeCell ref="L1768:M1768"/>
    <mergeCell ref="F1789:I1789"/>
    <mergeCell ref="F1773:I1773"/>
    <mergeCell ref="F1754:I1754"/>
    <mergeCell ref="F1755:I1755"/>
    <mergeCell ref="F1756:I1756"/>
    <mergeCell ref="F1758:I1758"/>
    <mergeCell ref="F1761:I1761"/>
    <mergeCell ref="F1771:I1771"/>
    <mergeCell ref="F1770:I1770"/>
    <mergeCell ref="N1748:Q1748"/>
    <mergeCell ref="F1749:R1749"/>
    <mergeCell ref="F1751:I1751"/>
    <mergeCell ref="N1768:Q1768"/>
    <mergeCell ref="F1769:R1769"/>
    <mergeCell ref="F1759:I1759"/>
    <mergeCell ref="F1760:I1760"/>
    <mergeCell ref="F1752:I1752"/>
    <mergeCell ref="F1753:I1753"/>
    <mergeCell ref="F1757:I1757"/>
    <mergeCell ref="F1748:I1748"/>
    <mergeCell ref="L1748:M1748"/>
    <mergeCell ref="F1750:I1750"/>
    <mergeCell ref="F1726:I1726"/>
    <mergeCell ref="F1723:I1723"/>
    <mergeCell ref="F1724:I1724"/>
    <mergeCell ref="F1735:I1735"/>
    <mergeCell ref="F1736:I1736"/>
    <mergeCell ref="F1727:I1727"/>
    <mergeCell ref="F1728:I1728"/>
    <mergeCell ref="F1738:I1738"/>
    <mergeCell ref="F1747:R1747"/>
    <mergeCell ref="N1739:Q1739"/>
    <mergeCell ref="L1746:M1746"/>
    <mergeCell ref="N1746:Q1746"/>
    <mergeCell ref="F1696:I1696"/>
    <mergeCell ref="F1697:I1697"/>
    <mergeCell ref="F1721:I1721"/>
    <mergeCell ref="F1741:I1741"/>
    <mergeCell ref="F1742:I1742"/>
    <mergeCell ref="F1745:I1745"/>
    <mergeCell ref="F1744:R1744"/>
    <mergeCell ref="F1746:I1746"/>
    <mergeCell ref="F1731:I1731"/>
    <mergeCell ref="F1734:I1734"/>
    <mergeCell ref="F1743:I1743"/>
    <mergeCell ref="L1743:M1743"/>
    <mergeCell ref="F1740:R1740"/>
    <mergeCell ref="N1743:Q1743"/>
    <mergeCell ref="F1739:I1739"/>
    <mergeCell ref="L1739:M1739"/>
    <mergeCell ref="N1736:Q1736"/>
    <mergeCell ref="F1737:R1737"/>
    <mergeCell ref="L1736:M1736"/>
    <mergeCell ref="F1709:I1709"/>
    <mergeCell ref="F1666:I1666"/>
    <mergeCell ref="F1680:I1680"/>
    <mergeCell ref="F1681:I1681"/>
    <mergeCell ref="F1682:I1682"/>
    <mergeCell ref="F1698:I1698"/>
    <mergeCell ref="F1699:I1699"/>
    <mergeCell ref="F1722:I1722"/>
    <mergeCell ref="F1715:I1715"/>
    <mergeCell ref="F1716:I1716"/>
    <mergeCell ref="F1717:I1717"/>
    <mergeCell ref="F1700:I1700"/>
    <mergeCell ref="F1712:I1712"/>
    <mergeCell ref="F1713:I1713"/>
    <mergeCell ref="F1714:I1714"/>
    <mergeCell ref="F1679:R1679"/>
    <mergeCell ref="L1675:M1675"/>
    <mergeCell ref="N1675:Q1675"/>
    <mergeCell ref="F1676:R1676"/>
    <mergeCell ref="F1677:I1677"/>
    <mergeCell ref="F1683:I1683"/>
    <mergeCell ref="F1684:I1684"/>
    <mergeCell ref="F1685:I1685"/>
    <mergeCell ref="F1686:I1686"/>
    <mergeCell ref="L1678:M1678"/>
    <mergeCell ref="N1678:Q1678"/>
    <mergeCell ref="F1718:I1718"/>
    <mergeCell ref="F1719:I1719"/>
    <mergeCell ref="F1720:I1720"/>
    <mergeCell ref="F1694:I1694"/>
    <mergeCell ref="F1655:I1655"/>
    <mergeCell ref="F1656:I1656"/>
    <mergeCell ref="F1678:I1678"/>
    <mergeCell ref="F1674:I1674"/>
    <mergeCell ref="F1675:I1675"/>
    <mergeCell ref="F1693:I1693"/>
    <mergeCell ref="F1695:I1695"/>
    <mergeCell ref="F1689:I1689"/>
    <mergeCell ref="F1690:I1690"/>
    <mergeCell ref="F1687:I1687"/>
    <mergeCell ref="F1688:I1688"/>
    <mergeCell ref="F1691:I1691"/>
    <mergeCell ref="F1692:I1692"/>
    <mergeCell ref="F1623:I1623"/>
    <mergeCell ref="F1629:I1629"/>
    <mergeCell ref="F1630:I1630"/>
    <mergeCell ref="F1638:I1638"/>
    <mergeCell ref="F1657:I1657"/>
    <mergeCell ref="F1658:I1658"/>
    <mergeCell ref="F1663:I1663"/>
    <mergeCell ref="F1664:I1664"/>
    <mergeCell ref="F1659:I1659"/>
    <mergeCell ref="F1660:I1660"/>
    <mergeCell ref="F1661:I1661"/>
    <mergeCell ref="F1667:I1667"/>
    <mergeCell ref="F1673:I1673"/>
    <mergeCell ref="F1632:I1632"/>
    <mergeCell ref="F1633:I1633"/>
    <mergeCell ref="F1634:I1634"/>
    <mergeCell ref="F1635:I1635"/>
    <mergeCell ref="F1662:I1662"/>
    <mergeCell ref="F1665:I1665"/>
    <mergeCell ref="F1590:R1590"/>
    <mergeCell ref="F1591:I1591"/>
    <mergeCell ref="L1591:M1591"/>
    <mergeCell ref="N1591:Q1591"/>
    <mergeCell ref="F1601:I1601"/>
    <mergeCell ref="F1605:I1605"/>
    <mergeCell ref="F1592:R1592"/>
    <mergeCell ref="F1625:I1625"/>
    <mergeCell ref="F1626:I1626"/>
    <mergeCell ref="F1627:I1627"/>
    <mergeCell ref="F1594:R1594"/>
    <mergeCell ref="F1614:I1614"/>
    <mergeCell ref="L1614:M1614"/>
    <mergeCell ref="N1614:Q1614"/>
    <mergeCell ref="F1610:I1610"/>
    <mergeCell ref="F1613:R1613"/>
    <mergeCell ref="F1654:I1654"/>
    <mergeCell ref="F1618:I1618"/>
    <mergeCell ref="F1619:I1619"/>
    <mergeCell ref="F1620:I1620"/>
    <mergeCell ref="F1636:I1636"/>
    <mergeCell ref="F1637:I1637"/>
    <mergeCell ref="F1628:I1628"/>
    <mergeCell ref="F1631:I1631"/>
    <mergeCell ref="F1624:I1624"/>
    <mergeCell ref="F1653:I1653"/>
    <mergeCell ref="F1639:I1639"/>
    <mergeCell ref="F1651:I1651"/>
    <mergeCell ref="F1652:I1652"/>
    <mergeCell ref="F1621:I1621"/>
    <mergeCell ref="F1622:I1622"/>
    <mergeCell ref="F1648:I1648"/>
    <mergeCell ref="F1582:I1582"/>
    <mergeCell ref="F1583:I1583"/>
    <mergeCell ref="F1617:R1617"/>
    <mergeCell ref="F1615:R1615"/>
    <mergeCell ref="F1593:I1593"/>
    <mergeCell ref="L1593:M1593"/>
    <mergeCell ref="N1593:Q1593"/>
    <mergeCell ref="F1609:I1609"/>
    <mergeCell ref="F1597:R1597"/>
    <mergeCell ref="F1598:I1598"/>
    <mergeCell ref="F1599:I1599"/>
    <mergeCell ref="F1600:I1600"/>
    <mergeCell ref="N1612:Q1612"/>
    <mergeCell ref="F1612:I1612"/>
    <mergeCell ref="F1602:I1602"/>
    <mergeCell ref="F1603:I1603"/>
    <mergeCell ref="F1604:I1604"/>
    <mergeCell ref="F1608:I1608"/>
    <mergeCell ref="L1612:M1612"/>
    <mergeCell ref="F1606:I1606"/>
    <mergeCell ref="F1607:I1607"/>
    <mergeCell ref="F1588:R1588"/>
    <mergeCell ref="F1589:I1589"/>
    <mergeCell ref="L1589:M1589"/>
    <mergeCell ref="N1589:Q1589"/>
    <mergeCell ref="F1596:I1596"/>
    <mergeCell ref="L1596:M1596"/>
    <mergeCell ref="N1596:Q1596"/>
    <mergeCell ref="F1611:I1611"/>
    <mergeCell ref="F1616:I1616"/>
    <mergeCell ref="L1616:M1616"/>
    <mergeCell ref="N1616:Q1616"/>
    <mergeCell ref="L1576:M1576"/>
    <mergeCell ref="N1576:Q1576"/>
    <mergeCell ref="F1542:I1542"/>
    <mergeCell ref="F1547:I1547"/>
    <mergeCell ref="F1564:I1564"/>
    <mergeCell ref="F1555:I1555"/>
    <mergeCell ref="F1554:I1554"/>
    <mergeCell ref="F1560:I1560"/>
    <mergeCell ref="F1558:I1558"/>
    <mergeCell ref="F1559:I1559"/>
    <mergeCell ref="F1586:R1586"/>
    <mergeCell ref="F1587:I1587"/>
    <mergeCell ref="L1587:M1587"/>
    <mergeCell ref="N1587:Q1587"/>
    <mergeCell ref="F1577:R1577"/>
    <mergeCell ref="F1572:I1572"/>
    <mergeCell ref="F1573:I1573"/>
    <mergeCell ref="F1574:I1574"/>
    <mergeCell ref="F1575:I1575"/>
    <mergeCell ref="F1576:I1576"/>
    <mergeCell ref="L1585:M1585"/>
    <mergeCell ref="N1585:Q1585"/>
    <mergeCell ref="F1584:I1584"/>
    <mergeCell ref="F1585:I1585"/>
    <mergeCell ref="F1578:I1578"/>
    <mergeCell ref="F1579:I1579"/>
    <mergeCell ref="F1580:I1580"/>
    <mergeCell ref="F1581:I1581"/>
    <mergeCell ref="F1571:I1571"/>
    <mergeCell ref="F1561:I1561"/>
    <mergeCell ref="F1562:I1562"/>
    <mergeCell ref="F1563:I1563"/>
    <mergeCell ref="F1568:I1568"/>
    <mergeCell ref="F1565:I1565"/>
    <mergeCell ref="L1552:M1552"/>
    <mergeCell ref="N1552:Q1552"/>
    <mergeCell ref="F1553:R1553"/>
    <mergeCell ref="F1543:I1543"/>
    <mergeCell ref="F1544:I1544"/>
    <mergeCell ref="F1541:I1541"/>
    <mergeCell ref="F1552:I1552"/>
    <mergeCell ref="F1569:I1569"/>
    <mergeCell ref="F1570:I1570"/>
    <mergeCell ref="F1566:I1566"/>
    <mergeCell ref="F1567:I1567"/>
    <mergeCell ref="L1522:M1522"/>
    <mergeCell ref="F1537:I1537"/>
    <mergeCell ref="F1538:I1538"/>
    <mergeCell ref="F1531:I1531"/>
    <mergeCell ref="F1532:I1532"/>
    <mergeCell ref="F1548:I1548"/>
    <mergeCell ref="F1549:I1549"/>
    <mergeCell ref="F1545:I1545"/>
    <mergeCell ref="F1546:I1546"/>
    <mergeCell ref="F1556:R1556"/>
    <mergeCell ref="F1557:I1557"/>
    <mergeCell ref="L1555:M1555"/>
    <mergeCell ref="N1555:Q1555"/>
    <mergeCell ref="F1550:I1550"/>
    <mergeCell ref="F1551:I1551"/>
    <mergeCell ref="F1517:I1517"/>
    <mergeCell ref="L1497:M1497"/>
    <mergeCell ref="F1513:I1513"/>
    <mergeCell ref="F1501:R1501"/>
    <mergeCell ref="F1502:I1502"/>
    <mergeCell ref="L1502:M1502"/>
    <mergeCell ref="N1502:Q1502"/>
    <mergeCell ref="F1525:I1525"/>
    <mergeCell ref="F1526:I1526"/>
    <mergeCell ref="F1518:I1518"/>
    <mergeCell ref="F1519:I1519"/>
    <mergeCell ref="F1520:R1520"/>
    <mergeCell ref="N1519:Q1519"/>
    <mergeCell ref="L1519:M1519"/>
    <mergeCell ref="F1540:I1540"/>
    <mergeCell ref="F1530:I1530"/>
    <mergeCell ref="L1500:M1500"/>
    <mergeCell ref="N1500:Q1500"/>
    <mergeCell ref="F1498:R1498"/>
    <mergeCell ref="F1528:I1528"/>
    <mergeCell ref="F1523:R1523"/>
    <mergeCell ref="F1521:I1521"/>
    <mergeCell ref="F1522:I1522"/>
    <mergeCell ref="F1524:I1524"/>
    <mergeCell ref="F1533:I1533"/>
    <mergeCell ref="F1534:I1534"/>
    <mergeCell ref="F1535:I1535"/>
    <mergeCell ref="F1529:I1529"/>
    <mergeCell ref="F1536:I1536"/>
    <mergeCell ref="F1539:I1539"/>
    <mergeCell ref="N1522:Q1522"/>
    <mergeCell ref="F1527:I1527"/>
    <mergeCell ref="F1467:I1467"/>
    <mergeCell ref="L1467:M1467"/>
    <mergeCell ref="N1467:Q1467"/>
    <mergeCell ref="F1468:I1468"/>
    <mergeCell ref="L1468:M1468"/>
    <mergeCell ref="F1469:I1469"/>
    <mergeCell ref="L1469:M1469"/>
    <mergeCell ref="N1469:Q1469"/>
    <mergeCell ref="F1470:I1470"/>
    <mergeCell ref="F1475:I1475"/>
    <mergeCell ref="L1505:M1505"/>
    <mergeCell ref="F1512:I1512"/>
    <mergeCell ref="N1478:Q1478"/>
    <mergeCell ref="F1494:I1494"/>
    <mergeCell ref="L1494:M1494"/>
    <mergeCell ref="F1489:I1489"/>
    <mergeCell ref="F1490:I1490"/>
    <mergeCell ref="F1491:I1491"/>
    <mergeCell ref="F1492:I1492"/>
    <mergeCell ref="F1473:I1473"/>
    <mergeCell ref="F1474:I1474"/>
    <mergeCell ref="F1479:I1479"/>
    <mergeCell ref="L1479:M1479"/>
    <mergeCell ref="N1479:Q1479"/>
    <mergeCell ref="F1482:I1482"/>
    <mergeCell ref="F1483:I1483"/>
    <mergeCell ref="F1484:I1484"/>
    <mergeCell ref="L1471:M1471"/>
    <mergeCell ref="N1471:Q1471"/>
    <mergeCell ref="F1515:I1515"/>
    <mergeCell ref="F1516:I1516"/>
    <mergeCell ref="N1505:Q1505"/>
    <mergeCell ref="F1507:I1507"/>
    <mergeCell ref="F1508:I1508"/>
    <mergeCell ref="F1509:I1509"/>
    <mergeCell ref="F1510:I1510"/>
    <mergeCell ref="F1511:I1511"/>
    <mergeCell ref="F1506:R1506"/>
    <mergeCell ref="F1505:I1505"/>
    <mergeCell ref="F1466:I1466"/>
    <mergeCell ref="L1466:M1466"/>
    <mergeCell ref="N1466:Q1466"/>
    <mergeCell ref="F1465:I1465"/>
    <mergeCell ref="L1465:M1465"/>
    <mergeCell ref="F1458:R1458"/>
    <mergeCell ref="N1455:Q1455"/>
    <mergeCell ref="F1456:I1456"/>
    <mergeCell ref="F1485:I1485"/>
    <mergeCell ref="N1494:Q1494"/>
    <mergeCell ref="F1496:I1496"/>
    <mergeCell ref="F1497:I1497"/>
    <mergeCell ref="F1514:I1514"/>
    <mergeCell ref="F1495:R1495"/>
    <mergeCell ref="N1497:Q1497"/>
    <mergeCell ref="F1503:R1503"/>
    <mergeCell ref="F1504:I1504"/>
    <mergeCell ref="F1499:I1499"/>
    <mergeCell ref="F1500:I1500"/>
    <mergeCell ref="F1493:I1493"/>
    <mergeCell ref="F1486:I1486"/>
    <mergeCell ref="F1487:I1487"/>
    <mergeCell ref="F1464:I1464"/>
    <mergeCell ref="L1464:M1464"/>
    <mergeCell ref="N1464:Q1464"/>
    <mergeCell ref="F1463:I1463"/>
    <mergeCell ref="L1463:M1463"/>
    <mergeCell ref="N1463:Q1463"/>
    <mergeCell ref="F1488:I1488"/>
    <mergeCell ref="F1476:I1476"/>
    <mergeCell ref="F1477:R1477"/>
    <mergeCell ref="F1428:I1428"/>
    <mergeCell ref="F1435:R1435"/>
    <mergeCell ref="F1453:I1453"/>
    <mergeCell ref="L1453:M1453"/>
    <mergeCell ref="F1451:I1451"/>
    <mergeCell ref="L1451:M1451"/>
    <mergeCell ref="F1448:I1448"/>
    <mergeCell ref="N1442:Q1442"/>
    <mergeCell ref="F1434:I1434"/>
    <mergeCell ref="N1468:Q1468"/>
    <mergeCell ref="F1472:R1472"/>
    <mergeCell ref="L1470:M1470"/>
    <mergeCell ref="F1481:I1481"/>
    <mergeCell ref="L1476:M1476"/>
    <mergeCell ref="N1476:Q1476"/>
    <mergeCell ref="F1480:R1480"/>
    <mergeCell ref="F1471:I1471"/>
    <mergeCell ref="F1461:I1461"/>
    <mergeCell ref="N1465:Q1465"/>
    <mergeCell ref="F1449:I1449"/>
    <mergeCell ref="N1453:Q1453"/>
    <mergeCell ref="L1461:M1461"/>
    <mergeCell ref="N1470:Q1470"/>
    <mergeCell ref="F1457:I1457"/>
    <mergeCell ref="L1457:M1457"/>
    <mergeCell ref="F1459:I1459"/>
    <mergeCell ref="F1460:I1460"/>
    <mergeCell ref="L1460:M1460"/>
    <mergeCell ref="N1460:Q1460"/>
    <mergeCell ref="F1462:I1462"/>
    <mergeCell ref="L1462:M1462"/>
    <mergeCell ref="N1462:Q1462"/>
    <mergeCell ref="L1454:M1454"/>
    <mergeCell ref="L1442:M1442"/>
    <mergeCell ref="L1456:M1456"/>
    <mergeCell ref="N1456:Q1456"/>
    <mergeCell ref="F1455:I1455"/>
    <mergeCell ref="L1455:M1455"/>
    <mergeCell ref="F1454:I1454"/>
    <mergeCell ref="L1448:M1448"/>
    <mergeCell ref="N1448:Q1448"/>
    <mergeCell ref="N1451:Q1451"/>
    <mergeCell ref="F1452:I1452"/>
    <mergeCell ref="L1452:M1452"/>
    <mergeCell ref="N1452:Q1452"/>
    <mergeCell ref="F1450:I1450"/>
    <mergeCell ref="L1450:M1450"/>
    <mergeCell ref="N1450:Q1450"/>
    <mergeCell ref="N1461:Q1461"/>
    <mergeCell ref="N1440:Q1440"/>
    <mergeCell ref="N1430:Q1430"/>
    <mergeCell ref="N1454:Q1454"/>
    <mergeCell ref="L1411:M1411"/>
    <mergeCell ref="L1425:M1425"/>
    <mergeCell ref="F1445:I1445"/>
    <mergeCell ref="F1443:R1443"/>
    <mergeCell ref="F1444:I1444"/>
    <mergeCell ref="F1447:I1447"/>
    <mergeCell ref="N1449:Q1449"/>
    <mergeCell ref="L1449:M1449"/>
    <mergeCell ref="N1457:Q1457"/>
    <mergeCell ref="F1433:I1433"/>
    <mergeCell ref="F1429:R1429"/>
    <mergeCell ref="F1431:I1431"/>
    <mergeCell ref="L1431:M1431"/>
    <mergeCell ref="N1431:Q1431"/>
    <mergeCell ref="F1419:R1419"/>
    <mergeCell ref="F1423:I1423"/>
    <mergeCell ref="F1427:R1427"/>
    <mergeCell ref="F1432:R1432"/>
    <mergeCell ref="L1428:M1428"/>
    <mergeCell ref="L1434:M1434"/>
    <mergeCell ref="N1434:Q1434"/>
    <mergeCell ref="F1436:I1436"/>
    <mergeCell ref="F1437:I1437"/>
    <mergeCell ref="L1437:M1437"/>
    <mergeCell ref="N1437:Q1437"/>
    <mergeCell ref="L1447:M1447"/>
    <mergeCell ref="N1447:Q1447"/>
    <mergeCell ref="F1446:I1446"/>
    <mergeCell ref="L1426:M1426"/>
    <mergeCell ref="N1426:Q1426"/>
    <mergeCell ref="F1425:I1425"/>
    <mergeCell ref="F1442:I1442"/>
    <mergeCell ref="L1401:M1401"/>
    <mergeCell ref="N1425:Q1425"/>
    <mergeCell ref="F1438:R1438"/>
    <mergeCell ref="F1439:I1439"/>
    <mergeCell ref="F1440:I1440"/>
    <mergeCell ref="F1441:R1441"/>
    <mergeCell ref="L1440:M1440"/>
    <mergeCell ref="F1422:I1422"/>
    <mergeCell ref="L1422:M1422"/>
    <mergeCell ref="N1422:Q1422"/>
    <mergeCell ref="F1403:I1403"/>
    <mergeCell ref="L1403:M1403"/>
    <mergeCell ref="F1409:I1409"/>
    <mergeCell ref="F1410:I1410"/>
    <mergeCell ref="F1411:I1411"/>
    <mergeCell ref="L1423:M1423"/>
    <mergeCell ref="N1423:Q1423"/>
    <mergeCell ref="N1416:Q1416"/>
    <mergeCell ref="F1417:I1417"/>
    <mergeCell ref="F1418:I1418"/>
    <mergeCell ref="L1418:M1418"/>
    <mergeCell ref="F1420:I1420"/>
    <mergeCell ref="N1428:Q1428"/>
    <mergeCell ref="F1424:I1424"/>
    <mergeCell ref="L1424:M1424"/>
    <mergeCell ref="N1424:Q1424"/>
    <mergeCell ref="F1426:I1426"/>
    <mergeCell ref="F1415:I1415"/>
    <mergeCell ref="F1421:I1421"/>
    <mergeCell ref="L1421:M1421"/>
    <mergeCell ref="N1418:Q1418"/>
    <mergeCell ref="L1416:M1416"/>
    <mergeCell ref="F1379:I1379"/>
    <mergeCell ref="N1406:Q1406"/>
    <mergeCell ref="F1416:I1416"/>
    <mergeCell ref="F1397:I1397"/>
    <mergeCell ref="L1397:M1397"/>
    <mergeCell ref="F1390:I1390"/>
    <mergeCell ref="L1390:M1390"/>
    <mergeCell ref="F1391:R1391"/>
    <mergeCell ref="F1396:I1396"/>
    <mergeCell ref="N1390:Q1390"/>
    <mergeCell ref="F1404:I1404"/>
    <mergeCell ref="F1405:I1405"/>
    <mergeCell ref="L1405:M1405"/>
    <mergeCell ref="N1405:Q1405"/>
    <mergeCell ref="N1403:Q1403"/>
    <mergeCell ref="N1421:Q1421"/>
    <mergeCell ref="F1406:I1406"/>
    <mergeCell ref="N1411:Q1411"/>
    <mergeCell ref="F1412:I1412"/>
    <mergeCell ref="F1413:I1413"/>
    <mergeCell ref="F1407:R1407"/>
    <mergeCell ref="F1408:I1408"/>
    <mergeCell ref="L1406:M1406"/>
    <mergeCell ref="F1414:I1414"/>
    <mergeCell ref="L1399:M1399"/>
    <mergeCell ref="N1399:Q1399"/>
    <mergeCell ref="N1397:Q1397"/>
    <mergeCell ref="F1402:R1402"/>
    <mergeCell ref="F1398:I1398"/>
    <mergeCell ref="F1399:I1399"/>
    <mergeCell ref="F1400:I1400"/>
    <mergeCell ref="F1401:I1401"/>
    <mergeCell ref="L1379:M1379"/>
    <mergeCell ref="F1375:I1375"/>
    <mergeCell ref="F1376:I1376"/>
    <mergeCell ref="L1376:M1376"/>
    <mergeCell ref="F1374:R1374"/>
    <mergeCell ref="L1384:M1384"/>
    <mergeCell ref="N1384:Q1384"/>
    <mergeCell ref="N1376:Q1376"/>
    <mergeCell ref="F1377:R1377"/>
    <mergeCell ref="F1381:I1381"/>
    <mergeCell ref="L1381:M1381"/>
    <mergeCell ref="N1381:Q1381"/>
    <mergeCell ref="N1379:Q1379"/>
    <mergeCell ref="F1380:I1380"/>
    <mergeCell ref="L1380:M1380"/>
    <mergeCell ref="N1401:Q1401"/>
    <mergeCell ref="F1393:I1393"/>
    <mergeCell ref="F1394:I1394"/>
    <mergeCell ref="F1395:I1395"/>
    <mergeCell ref="L1386:M1386"/>
    <mergeCell ref="F1389:R1389"/>
    <mergeCell ref="F1386:I1386"/>
    <mergeCell ref="F1392:I1392"/>
    <mergeCell ref="N1386:Q1386"/>
    <mergeCell ref="F1388:I1388"/>
    <mergeCell ref="L1388:M1388"/>
    <mergeCell ref="F1387:I1387"/>
    <mergeCell ref="L1387:M1387"/>
    <mergeCell ref="N1387:Q1387"/>
    <mergeCell ref="N1388:Q1388"/>
    <mergeCell ref="N1380:Q1380"/>
    <mergeCell ref="F1378:I1378"/>
    <mergeCell ref="F1367:I1367"/>
    <mergeCell ref="F1368:I1368"/>
    <mergeCell ref="L1368:M1368"/>
    <mergeCell ref="L1359:M1359"/>
    <mergeCell ref="N1359:Q1359"/>
    <mergeCell ref="F1360:I1360"/>
    <mergeCell ref="L1360:M1360"/>
    <mergeCell ref="N1360:Q1360"/>
    <mergeCell ref="N1372:Q1372"/>
    <mergeCell ref="N1368:Q1368"/>
    <mergeCell ref="F1369:I1369"/>
    <mergeCell ref="F1363:I1363"/>
    <mergeCell ref="L1363:M1363"/>
    <mergeCell ref="N1363:Q1363"/>
    <mergeCell ref="F1364:R1364"/>
    <mergeCell ref="F1372:I1372"/>
    <mergeCell ref="L1372:M1372"/>
    <mergeCell ref="F1355:R1355"/>
    <mergeCell ref="F1353:I1353"/>
    <mergeCell ref="L1353:M1353"/>
    <mergeCell ref="N1353:Q1353"/>
    <mergeCell ref="F1354:I1354"/>
    <mergeCell ref="L1354:M1354"/>
    <mergeCell ref="N1354:Q1354"/>
    <mergeCell ref="F1385:R1385"/>
    <mergeCell ref="F1382:I1382"/>
    <mergeCell ref="L1382:M1382"/>
    <mergeCell ref="N1382:Q1382"/>
    <mergeCell ref="F1383:I1383"/>
    <mergeCell ref="L1383:M1383"/>
    <mergeCell ref="N1383:Q1383"/>
    <mergeCell ref="F1384:I1384"/>
    <mergeCell ref="F1356:I1356"/>
    <mergeCell ref="F1357:I1357"/>
    <mergeCell ref="F1358:I1358"/>
    <mergeCell ref="F1359:I1359"/>
    <mergeCell ref="N1370:Q1370"/>
    <mergeCell ref="F1371:R1371"/>
    <mergeCell ref="F1365:I1365"/>
    <mergeCell ref="F1366:I1366"/>
    <mergeCell ref="L1366:M1366"/>
    <mergeCell ref="N1366:Q1366"/>
    <mergeCell ref="F1373:I1373"/>
    <mergeCell ref="L1373:M1373"/>
    <mergeCell ref="N1373:Q1373"/>
    <mergeCell ref="F1370:I1370"/>
    <mergeCell ref="L1370:M1370"/>
    <mergeCell ref="F1361:R1361"/>
    <mergeCell ref="F1362:I1362"/>
    <mergeCell ref="F1330:R1330"/>
    <mergeCell ref="F1331:I1331"/>
    <mergeCell ref="F1332:I1332"/>
    <mergeCell ref="F1333:I1333"/>
    <mergeCell ref="F1335:I1335"/>
    <mergeCell ref="F1336:I1336"/>
    <mergeCell ref="F1350:I1350"/>
    <mergeCell ref="F1351:I1351"/>
    <mergeCell ref="F1352:I1352"/>
    <mergeCell ref="F1341:I1341"/>
    <mergeCell ref="N1337:Q1337"/>
    <mergeCell ref="F1334:I1334"/>
    <mergeCell ref="F1337:I1337"/>
    <mergeCell ref="L1337:M1337"/>
    <mergeCell ref="F1344:I1344"/>
    <mergeCell ref="F1345:I1345"/>
    <mergeCell ref="F1346:I1346"/>
    <mergeCell ref="F1347:I1347"/>
    <mergeCell ref="F1348:I1348"/>
    <mergeCell ref="F1349:I1349"/>
    <mergeCell ref="F1342:I1342"/>
    <mergeCell ref="F1343:I1343"/>
    <mergeCell ref="F1338:R1338"/>
    <mergeCell ref="F1339:I1339"/>
    <mergeCell ref="L1339:M1339"/>
    <mergeCell ref="N1339:Q1339"/>
    <mergeCell ref="F1340:R1340"/>
    <mergeCell ref="L1329:M1329"/>
    <mergeCell ref="N1329:Q1329"/>
    <mergeCell ref="N1328:Q1328"/>
    <mergeCell ref="L1296:M1296"/>
    <mergeCell ref="N1296:Q1296"/>
    <mergeCell ref="F1296:I1296"/>
    <mergeCell ref="F1320:I1320"/>
    <mergeCell ref="L1320:M1320"/>
    <mergeCell ref="F1304:I1304"/>
    <mergeCell ref="L1304:M1304"/>
    <mergeCell ref="F1319:I1319"/>
    <mergeCell ref="F1312:I1312"/>
    <mergeCell ref="F1314:I1314"/>
    <mergeCell ref="F1315:I1315"/>
    <mergeCell ref="F1329:I1329"/>
    <mergeCell ref="F1321:R1321"/>
    <mergeCell ref="F1322:I1322"/>
    <mergeCell ref="F1323:I1323"/>
    <mergeCell ref="F1326:I1326"/>
    <mergeCell ref="F1325:I1325"/>
    <mergeCell ref="L1315:M1315"/>
    <mergeCell ref="L1326:M1326"/>
    <mergeCell ref="N1326:Q1326"/>
    <mergeCell ref="F1327:R1327"/>
    <mergeCell ref="N1320:Q1320"/>
    <mergeCell ref="L1323:M1323"/>
    <mergeCell ref="N1323:Q1323"/>
    <mergeCell ref="F1324:R1324"/>
    <mergeCell ref="N1315:Q1315"/>
    <mergeCell ref="F1316:R1316"/>
    <mergeCell ref="N1312:Q1312"/>
    <mergeCell ref="F1309:I1309"/>
    <mergeCell ref="F1317:I1317"/>
    <mergeCell ref="F1299:R1299"/>
    <mergeCell ref="F1300:I1300"/>
    <mergeCell ref="F1313:R1313"/>
    <mergeCell ref="F1306:I1306"/>
    <mergeCell ref="F1307:I1307"/>
    <mergeCell ref="F1308:I1308"/>
    <mergeCell ref="F1301:I1301"/>
    <mergeCell ref="L1284:M1284"/>
    <mergeCell ref="N1284:Q1284"/>
    <mergeCell ref="F1285:R1285"/>
    <mergeCell ref="F1287:I1287"/>
    <mergeCell ref="L1287:M1287"/>
    <mergeCell ref="N1287:Q1287"/>
    <mergeCell ref="N1304:Q1304"/>
    <mergeCell ref="F1305:R1305"/>
    <mergeCell ref="F1318:I1318"/>
    <mergeCell ref="F1288:R1288"/>
    <mergeCell ref="F1289:I1289"/>
    <mergeCell ref="L1289:M1289"/>
    <mergeCell ref="N1289:Q1289"/>
    <mergeCell ref="N1301:Q1301"/>
    <mergeCell ref="F1302:R1302"/>
    <mergeCell ref="F1303:I1303"/>
    <mergeCell ref="L1309:M1309"/>
    <mergeCell ref="N1309:Q1309"/>
    <mergeCell ref="F1310:R1310"/>
    <mergeCell ref="F1311:I1311"/>
    <mergeCell ref="L1312:M1312"/>
    <mergeCell ref="F1294:I1294"/>
    <mergeCell ref="L1301:M1301"/>
    <mergeCell ref="N1286:Q1286"/>
    <mergeCell ref="F1298:I1298"/>
    <mergeCell ref="L1298:M1298"/>
    <mergeCell ref="N1298:Q1298"/>
    <mergeCell ref="F1292:R1292"/>
    <mergeCell ref="F1284:I1284"/>
    <mergeCell ref="F1293:I1293"/>
    <mergeCell ref="F1297:R1297"/>
    <mergeCell ref="F1295:I1295"/>
    <mergeCell ref="F1290:R1290"/>
    <mergeCell ref="F1267:I1267"/>
    <mergeCell ref="F1279:R1279"/>
    <mergeCell ref="F1280:I1280"/>
    <mergeCell ref="F1281:I1281"/>
    <mergeCell ref="L1281:M1281"/>
    <mergeCell ref="N1281:Q1281"/>
    <mergeCell ref="F1291:I1291"/>
    <mergeCell ref="L1291:M1291"/>
    <mergeCell ref="N1291:Q1291"/>
    <mergeCell ref="N1268:Q1268"/>
    <mergeCell ref="F1282:R1282"/>
    <mergeCell ref="F1276:R1276"/>
    <mergeCell ref="F1274:I1274"/>
    <mergeCell ref="F1275:I1275"/>
    <mergeCell ref="L1275:M1275"/>
    <mergeCell ref="F1269:I1269"/>
    <mergeCell ref="F1273:R1273"/>
    <mergeCell ref="L1272:M1272"/>
    <mergeCell ref="N1272:Q1272"/>
    <mergeCell ref="N1275:Q1275"/>
    <mergeCell ref="N1278:Q1278"/>
    <mergeCell ref="F1272:I1272"/>
    <mergeCell ref="N1269:Q1269"/>
    <mergeCell ref="F1277:I1277"/>
    <mergeCell ref="F1283:I1283"/>
    <mergeCell ref="F1278:I1278"/>
    <mergeCell ref="L1278:M1278"/>
    <mergeCell ref="L1259:M1259"/>
    <mergeCell ref="N1259:Q1259"/>
    <mergeCell ref="N1260:Q1260"/>
    <mergeCell ref="F1251:R1251"/>
    <mergeCell ref="N1257:Q1257"/>
    <mergeCell ref="L1257:M1257"/>
    <mergeCell ref="F1255:I1255"/>
    <mergeCell ref="L1255:M1255"/>
    <mergeCell ref="N1255:Q1255"/>
    <mergeCell ref="F1259:I1259"/>
    <mergeCell ref="F1243:I1243"/>
    <mergeCell ref="N1235:Q1235"/>
    <mergeCell ref="N1238:Q1238"/>
    <mergeCell ref="F1239:R1239"/>
    <mergeCell ref="F1235:I1235"/>
    <mergeCell ref="F1264:I1264"/>
    <mergeCell ref="F1266:I1266"/>
    <mergeCell ref="F1263:I1263"/>
    <mergeCell ref="N1263:Q1263"/>
    <mergeCell ref="N1261:Q1261"/>
    <mergeCell ref="L1263:M1263"/>
    <mergeCell ref="F1260:I1260"/>
    <mergeCell ref="L1260:M1260"/>
    <mergeCell ref="F1234:I1234"/>
    <mergeCell ref="F1265:I1265"/>
    <mergeCell ref="F1262:I1262"/>
    <mergeCell ref="L1262:M1262"/>
    <mergeCell ref="N1262:Q1262"/>
    <mergeCell ref="F1257:I1257"/>
    <mergeCell ref="F1270:R1270"/>
    <mergeCell ref="F1271:I1271"/>
    <mergeCell ref="N1247:Q1247"/>
    <mergeCell ref="F1253:I1253"/>
    <mergeCell ref="L1253:M1253"/>
    <mergeCell ref="N1253:Q1253"/>
    <mergeCell ref="N1252:Q1252"/>
    <mergeCell ref="L1269:M1269"/>
    <mergeCell ref="F1226:R1226"/>
    <mergeCell ref="F1227:I1227"/>
    <mergeCell ref="F1228:I1228"/>
    <mergeCell ref="F1245:R1245"/>
    <mergeCell ref="F1248:R1248"/>
    <mergeCell ref="F1249:I1249"/>
    <mergeCell ref="F1250:I1250"/>
    <mergeCell ref="L1250:M1250"/>
    <mergeCell ref="N1250:Q1250"/>
    <mergeCell ref="F1246:I1246"/>
    <mergeCell ref="F1247:I1247"/>
    <mergeCell ref="F1233:R1233"/>
    <mergeCell ref="F1242:R1242"/>
    <mergeCell ref="F1229:R1229"/>
    <mergeCell ref="F1232:I1232"/>
    <mergeCell ref="L1232:M1232"/>
    <mergeCell ref="N1232:Q1232"/>
    <mergeCell ref="N1230:Q1230"/>
    <mergeCell ref="N1231:Q1231"/>
    <mergeCell ref="F1240:I1240"/>
    <mergeCell ref="F1241:I1241"/>
    <mergeCell ref="L1241:M1241"/>
    <mergeCell ref="N1241:Q1241"/>
    <mergeCell ref="L1235:M1235"/>
    <mergeCell ref="L1247:M1247"/>
    <mergeCell ref="F1244:I1244"/>
    <mergeCell ref="L1244:M1244"/>
    <mergeCell ref="N1244:Q1244"/>
    <mergeCell ref="F1237:I1237"/>
    <mergeCell ref="F1238:I1238"/>
    <mergeCell ref="L1238:M1238"/>
    <mergeCell ref="F1236:R1236"/>
    <mergeCell ref="F1223:R1223"/>
    <mergeCell ref="L1228:M1228"/>
    <mergeCell ref="N1228:Q1228"/>
    <mergeCell ref="F1224:I1224"/>
    <mergeCell ref="F1225:I1225"/>
    <mergeCell ref="L1225:M1225"/>
    <mergeCell ref="N1225:Q1225"/>
    <mergeCell ref="N1214:Q1214"/>
    <mergeCell ref="F1215:R1215"/>
    <mergeCell ref="F1216:I1216"/>
    <mergeCell ref="F1209:I1209"/>
    <mergeCell ref="L1209:M1209"/>
    <mergeCell ref="N1209:Q1209"/>
    <mergeCell ref="L1205:M1205"/>
    <mergeCell ref="F1222:I1222"/>
    <mergeCell ref="L1222:M1222"/>
    <mergeCell ref="N1222:Q1222"/>
    <mergeCell ref="F1219:I1219"/>
    <mergeCell ref="L1219:M1219"/>
    <mergeCell ref="N1219:Q1219"/>
    <mergeCell ref="F1218:R1218"/>
    <mergeCell ref="F1220:R1220"/>
    <mergeCell ref="F1221:I1221"/>
    <mergeCell ref="L1217:M1217"/>
    <mergeCell ref="N1217:Q1217"/>
    <mergeCell ref="F1210:R1210"/>
    <mergeCell ref="F1211:I1211"/>
    <mergeCell ref="F1212:I1212"/>
    <mergeCell ref="L1212:M1212"/>
    <mergeCell ref="L1214:M1214"/>
    <mergeCell ref="F1217:I1217"/>
    <mergeCell ref="N1212:Q1212"/>
    <mergeCell ref="F1213:R1213"/>
    <mergeCell ref="F1214:I1214"/>
    <mergeCell ref="N1203:Q1203"/>
    <mergeCell ref="F1204:R1204"/>
    <mergeCell ref="F1206:R1206"/>
    <mergeCell ref="F1207:I1207"/>
    <mergeCell ref="N1205:Q1205"/>
    <mergeCell ref="F1205:I1205"/>
    <mergeCell ref="N1200:Q1200"/>
    <mergeCell ref="L1196:M1196"/>
    <mergeCell ref="N1196:Q1196"/>
    <mergeCell ref="F1191:I1191"/>
    <mergeCell ref="F1192:I1192"/>
    <mergeCell ref="F1193:I1193"/>
    <mergeCell ref="F1194:I1194"/>
    <mergeCell ref="N1208:Q1208"/>
    <mergeCell ref="F1201:R1201"/>
    <mergeCell ref="F1202:I1202"/>
    <mergeCell ref="F1195:I1195"/>
    <mergeCell ref="F1196:I1196"/>
    <mergeCell ref="F1197:R1197"/>
    <mergeCell ref="F1198:I1198"/>
    <mergeCell ref="L1198:M1198"/>
    <mergeCell ref="N1198:Q1198"/>
    <mergeCell ref="F1199:R1199"/>
    <mergeCell ref="F1203:I1203"/>
    <mergeCell ref="L1203:M1203"/>
    <mergeCell ref="F1184:I1184"/>
    <mergeCell ref="F1185:I1185"/>
    <mergeCell ref="F1189:I1189"/>
    <mergeCell ref="F1175:I1175"/>
    <mergeCell ref="F1176:I1176"/>
    <mergeCell ref="F1177:I1177"/>
    <mergeCell ref="F1178:I1178"/>
    <mergeCell ref="F1179:I1179"/>
    <mergeCell ref="F1172:I1172"/>
    <mergeCell ref="L1200:M1200"/>
    <mergeCell ref="F1190:I1190"/>
    <mergeCell ref="F1180:I1180"/>
    <mergeCell ref="F1181:I1181"/>
    <mergeCell ref="F1182:I1182"/>
    <mergeCell ref="F1186:I1186"/>
    <mergeCell ref="F1187:I1187"/>
    <mergeCell ref="F1188:I1188"/>
    <mergeCell ref="F1183:I1183"/>
    <mergeCell ref="F1200:I1200"/>
    <mergeCell ref="F1173:I1173"/>
    <mergeCell ref="F1174:I1174"/>
    <mergeCell ref="F1165:I1165"/>
    <mergeCell ref="F1157:I1157"/>
    <mergeCell ref="F1158:I1158"/>
    <mergeCell ref="N1152:Q1152"/>
    <mergeCell ref="F1153:R1153"/>
    <mergeCell ref="F1154:I1154"/>
    <mergeCell ref="L1154:M1154"/>
    <mergeCell ref="F1171:I1171"/>
    <mergeCell ref="F1166:I1166"/>
    <mergeCell ref="F1167:I1167"/>
    <mergeCell ref="F1168:I1168"/>
    <mergeCell ref="F1169:I1169"/>
    <mergeCell ref="F1170:I1170"/>
    <mergeCell ref="N1154:Q1154"/>
    <mergeCell ref="F1163:I1163"/>
    <mergeCell ref="F1164:I1164"/>
    <mergeCell ref="F1152:I1152"/>
    <mergeCell ref="L1152:M1152"/>
    <mergeCell ref="F1161:I1161"/>
    <mergeCell ref="F1162:I1162"/>
    <mergeCell ref="F1155:R1155"/>
    <mergeCell ref="F1156:I1156"/>
    <mergeCell ref="F1159:I1159"/>
    <mergeCell ref="F1160:I1160"/>
    <mergeCell ref="F1135:I1135"/>
    <mergeCell ref="F1133:I1133"/>
    <mergeCell ref="F1145:R1145"/>
    <mergeCell ref="F1146:I1146"/>
    <mergeCell ref="L1146:M1146"/>
    <mergeCell ref="N1146:Q1146"/>
    <mergeCell ref="F1140:R1140"/>
    <mergeCell ref="F1143:I1143"/>
    <mergeCell ref="F1141:R1141"/>
    <mergeCell ref="F1136:I1136"/>
    <mergeCell ref="L1136:M1136"/>
    <mergeCell ref="N1136:Q1136"/>
    <mergeCell ref="F1134:R1134"/>
    <mergeCell ref="F1147:R1147"/>
    <mergeCell ref="F1137:R1137"/>
    <mergeCell ref="F1138:I1138"/>
    <mergeCell ref="F1139:I1139"/>
    <mergeCell ref="F1142:I1142"/>
    <mergeCell ref="L1139:M1139"/>
    <mergeCell ref="N1139:Q1139"/>
    <mergeCell ref="F1144:I1144"/>
    <mergeCell ref="L1144:M1144"/>
    <mergeCell ref="N1144:Q1144"/>
    <mergeCell ref="F1150:R1150"/>
    <mergeCell ref="F1151:I1151"/>
    <mergeCell ref="F1148:I1148"/>
    <mergeCell ref="F1149:I1149"/>
    <mergeCell ref="L1149:M1149"/>
    <mergeCell ref="N1149:Q1149"/>
    <mergeCell ref="F1114:I1114"/>
    <mergeCell ref="L1114:M1114"/>
    <mergeCell ref="N1114:Q1114"/>
    <mergeCell ref="F1115:R1115"/>
    <mergeCell ref="L1117:M1117"/>
    <mergeCell ref="N1117:Q1117"/>
    <mergeCell ref="N1127:Q1127"/>
    <mergeCell ref="F1128:R1128"/>
    <mergeCell ref="F1132:I1132"/>
    <mergeCell ref="L1120:M1120"/>
    <mergeCell ref="N1120:Q1120"/>
    <mergeCell ref="F1121:R1121"/>
    <mergeCell ref="F1122:I1122"/>
    <mergeCell ref="F1123:I1123"/>
    <mergeCell ref="L1123:M1123"/>
    <mergeCell ref="N1123:Q1123"/>
    <mergeCell ref="L1133:M1133"/>
    <mergeCell ref="N1133:Q1133"/>
    <mergeCell ref="F1124:R1124"/>
    <mergeCell ref="F1125:I1125"/>
    <mergeCell ref="F1126:I1126"/>
    <mergeCell ref="F1127:I1127"/>
    <mergeCell ref="F1129:I1129"/>
    <mergeCell ref="F1130:I1130"/>
    <mergeCell ref="F1131:I1131"/>
    <mergeCell ref="L1127:M1127"/>
    <mergeCell ref="F1119:I1119"/>
    <mergeCell ref="F1120:I1120"/>
    <mergeCell ref="F1116:I1116"/>
    <mergeCell ref="F1098:I1098"/>
    <mergeCell ref="F1099:I1099"/>
    <mergeCell ref="F1106:I1106"/>
    <mergeCell ref="F1107:I1107"/>
    <mergeCell ref="F1109:R1109"/>
    <mergeCell ref="F1100:I1100"/>
    <mergeCell ref="F1101:I1101"/>
    <mergeCell ref="N1112:Q1112"/>
    <mergeCell ref="F1117:I1117"/>
    <mergeCell ref="F1118:R1118"/>
    <mergeCell ref="F1104:I1104"/>
    <mergeCell ref="L1104:M1104"/>
    <mergeCell ref="N1104:Q1104"/>
    <mergeCell ref="F1105:I1105"/>
    <mergeCell ref="F1108:I1108"/>
    <mergeCell ref="L1108:M1108"/>
    <mergeCell ref="N1108:Q1108"/>
    <mergeCell ref="F1102:I1102"/>
    <mergeCell ref="F1084:I1084"/>
    <mergeCell ref="L1084:M1084"/>
    <mergeCell ref="F1091:I1091"/>
    <mergeCell ref="L1091:M1091"/>
    <mergeCell ref="F1103:I1103"/>
    <mergeCell ref="F1113:R1113"/>
    <mergeCell ref="F1110:I1110"/>
    <mergeCell ref="L1110:M1110"/>
    <mergeCell ref="N1110:Q1110"/>
    <mergeCell ref="F1111:R1111"/>
    <mergeCell ref="F1112:I1112"/>
    <mergeCell ref="L1107:M1107"/>
    <mergeCell ref="N1107:Q1107"/>
    <mergeCell ref="L1112:M1112"/>
    <mergeCell ref="F1090:R1090"/>
    <mergeCell ref="L1089:M1089"/>
    <mergeCell ref="N1089:Q1089"/>
    <mergeCell ref="F1085:R1085"/>
    <mergeCell ref="F1086:I1086"/>
    <mergeCell ref="L1086:M1086"/>
    <mergeCell ref="N1086:Q1086"/>
    <mergeCell ref="F1092:R1092"/>
    <mergeCell ref="F1097:I1097"/>
    <mergeCell ref="N1091:Q1091"/>
    <mergeCell ref="F1093:I1093"/>
    <mergeCell ref="F1094:I1094"/>
    <mergeCell ref="F1095:I1095"/>
    <mergeCell ref="F1096:I1096"/>
    <mergeCell ref="F1087:R1087"/>
    <mergeCell ref="F1088:I1088"/>
    <mergeCell ref="F1065:I1065"/>
    <mergeCell ref="F1062:I1062"/>
    <mergeCell ref="F1063:R1063"/>
    <mergeCell ref="F1064:I1064"/>
    <mergeCell ref="F1089:I1089"/>
    <mergeCell ref="N1074:Q1074"/>
    <mergeCell ref="F1075:R1075"/>
    <mergeCell ref="F1069:I1069"/>
    <mergeCell ref="F1072:I1072"/>
    <mergeCell ref="F1074:I1074"/>
    <mergeCell ref="L1074:M1074"/>
    <mergeCell ref="F1073:I1073"/>
    <mergeCell ref="F1066:I1066"/>
    <mergeCell ref="F1076:I1076"/>
    <mergeCell ref="L1076:M1076"/>
    <mergeCell ref="N1084:Q1084"/>
    <mergeCell ref="F1079:R1079"/>
    <mergeCell ref="F1080:I1080"/>
    <mergeCell ref="F1081:I1081"/>
    <mergeCell ref="N1081:Q1081"/>
    <mergeCell ref="F1077:R1077"/>
    <mergeCell ref="N1076:Q1076"/>
    <mergeCell ref="F1082:R1082"/>
    <mergeCell ref="F1078:I1078"/>
    <mergeCell ref="L1078:M1078"/>
    <mergeCell ref="N1078:Q1078"/>
    <mergeCell ref="F1067:I1067"/>
    <mergeCell ref="F1068:I1068"/>
    <mergeCell ref="F1070:I1070"/>
    <mergeCell ref="F1071:I1071"/>
    <mergeCell ref="L1081:M1081"/>
    <mergeCell ref="F1083:I1083"/>
    <mergeCell ref="F1052:I1052"/>
    <mergeCell ref="F1053:I1053"/>
    <mergeCell ref="F1054:I1054"/>
    <mergeCell ref="N1054:Q1054"/>
    <mergeCell ref="F1055:R1055"/>
    <mergeCell ref="F1056:I1056"/>
    <mergeCell ref="F1057:I1057"/>
    <mergeCell ref="L1062:M1062"/>
    <mergeCell ref="N1062:Q1062"/>
    <mergeCell ref="N1058:Q1058"/>
    <mergeCell ref="F1059:R1059"/>
    <mergeCell ref="L1054:M1054"/>
    <mergeCell ref="F1060:I1060"/>
    <mergeCell ref="F1061:I1061"/>
    <mergeCell ref="F1058:I1058"/>
    <mergeCell ref="L1058:M1058"/>
    <mergeCell ref="F1044:I1044"/>
    <mergeCell ref="F1045:I1045"/>
    <mergeCell ref="L1038:M1038"/>
    <mergeCell ref="F1042:I1042"/>
    <mergeCell ref="F1043:I1043"/>
    <mergeCell ref="N1050:Q1050"/>
    <mergeCell ref="F1051:R1051"/>
    <mergeCell ref="F1046:I1046"/>
    <mergeCell ref="F1047:I1047"/>
    <mergeCell ref="F1048:I1048"/>
    <mergeCell ref="F1049:I1049"/>
    <mergeCell ref="F1050:I1050"/>
    <mergeCell ref="L1050:M1050"/>
    <mergeCell ref="F1023:I1023"/>
    <mergeCell ref="F1029:I1029"/>
    <mergeCell ref="F1025:I1025"/>
    <mergeCell ref="F1026:I1026"/>
    <mergeCell ref="F1027:I1027"/>
    <mergeCell ref="F1022:R1022"/>
    <mergeCell ref="F1037:I1037"/>
    <mergeCell ref="F1032:I1032"/>
    <mergeCell ref="F1033:I1033"/>
    <mergeCell ref="F1034:I1034"/>
    <mergeCell ref="F1035:I1035"/>
    <mergeCell ref="F1036:I1036"/>
    <mergeCell ref="F1031:I1031"/>
    <mergeCell ref="F1028:I1028"/>
    <mergeCell ref="F1030:I1030"/>
    <mergeCell ref="N1038:Q1038"/>
    <mergeCell ref="F1039:R1039"/>
    <mergeCell ref="F1040:I1040"/>
    <mergeCell ref="F1041:I1041"/>
    <mergeCell ref="F1038:I1038"/>
    <mergeCell ref="N1019:Q1019"/>
    <mergeCell ref="F1013:I1013"/>
    <mergeCell ref="F1014:I1014"/>
    <mergeCell ref="L1014:M1014"/>
    <mergeCell ref="F1017:R1017"/>
    <mergeCell ref="N1014:Q1014"/>
    <mergeCell ref="F1018:I1018"/>
    <mergeCell ref="F1019:I1019"/>
    <mergeCell ref="F1020:R1020"/>
    <mergeCell ref="F1015:R1015"/>
    <mergeCell ref="F1016:I1016"/>
    <mergeCell ref="L1016:M1016"/>
    <mergeCell ref="L1023:M1023"/>
    <mergeCell ref="N1023:Q1023"/>
    <mergeCell ref="F1024:R1024"/>
    <mergeCell ref="F1021:I1021"/>
    <mergeCell ref="L1021:M1021"/>
    <mergeCell ref="N1021:Q1021"/>
    <mergeCell ref="L1019:M1019"/>
    <mergeCell ref="N984:Q984"/>
    <mergeCell ref="F1012:I1012"/>
    <mergeCell ref="F985:R985"/>
    <mergeCell ref="F1004:I1004"/>
    <mergeCell ref="N1016:Q1016"/>
    <mergeCell ref="F1005:I1005"/>
    <mergeCell ref="F1006:I1006"/>
    <mergeCell ref="F1007:I1007"/>
    <mergeCell ref="F1008:I1008"/>
    <mergeCell ref="F997:I997"/>
    <mergeCell ref="N991:Q991"/>
    <mergeCell ref="F990:R990"/>
    <mergeCell ref="F991:I991"/>
    <mergeCell ref="F993:I993"/>
    <mergeCell ref="F994:I994"/>
    <mergeCell ref="F995:I995"/>
    <mergeCell ref="F996:I996"/>
    <mergeCell ref="F1009:I1009"/>
    <mergeCell ref="F1010:I1010"/>
    <mergeCell ref="F1011:I1011"/>
    <mergeCell ref="F998:I998"/>
    <mergeCell ref="F999:I999"/>
    <mergeCell ref="F989:I989"/>
    <mergeCell ref="L989:M989"/>
    <mergeCell ref="L991:M991"/>
    <mergeCell ref="F992:R992"/>
    <mergeCell ref="F986:I986"/>
    <mergeCell ref="L986:M986"/>
    <mergeCell ref="N986:Q986"/>
    <mergeCell ref="N976:Q976"/>
    <mergeCell ref="N975:Q975"/>
    <mergeCell ref="F1002:I1002"/>
    <mergeCell ref="N989:Q989"/>
    <mergeCell ref="F1003:I1003"/>
    <mergeCell ref="F988:I988"/>
    <mergeCell ref="F987:R987"/>
    <mergeCell ref="F1000:I1000"/>
    <mergeCell ref="F1001:I1001"/>
    <mergeCell ref="L962:M962"/>
    <mergeCell ref="N962:Q962"/>
    <mergeCell ref="F963:R963"/>
    <mergeCell ref="L970:M970"/>
    <mergeCell ref="N968:Q968"/>
    <mergeCell ref="F980:R980"/>
    <mergeCell ref="N979:Q979"/>
    <mergeCell ref="L972:M972"/>
    <mergeCell ref="F973:R973"/>
    <mergeCell ref="N972:Q972"/>
    <mergeCell ref="F974:I974"/>
    <mergeCell ref="F976:I976"/>
    <mergeCell ref="F977:R977"/>
    <mergeCell ref="F969:R969"/>
    <mergeCell ref="F983:R983"/>
    <mergeCell ref="F984:I984"/>
    <mergeCell ref="F982:I982"/>
    <mergeCell ref="L982:M982"/>
    <mergeCell ref="N982:Q982"/>
    <mergeCell ref="L984:M984"/>
    <mergeCell ref="F981:I981"/>
    <mergeCell ref="F978:I978"/>
    <mergeCell ref="F979:I979"/>
    <mergeCell ref="L979:M979"/>
    <mergeCell ref="F968:I968"/>
    <mergeCell ref="L968:M968"/>
    <mergeCell ref="F970:I970"/>
    <mergeCell ref="F971:I971"/>
    <mergeCell ref="F972:I972"/>
    <mergeCell ref="L976:M976"/>
    <mergeCell ref="F946:R946"/>
    <mergeCell ref="F947:I947"/>
    <mergeCell ref="F948:I948"/>
    <mergeCell ref="L948:M948"/>
    <mergeCell ref="N948:Q948"/>
    <mergeCell ref="F953:I953"/>
    <mergeCell ref="N970:Q970"/>
    <mergeCell ref="F965:I965"/>
    <mergeCell ref="L965:M965"/>
    <mergeCell ref="N965:Q965"/>
    <mergeCell ref="F966:R966"/>
    <mergeCell ref="F964:I964"/>
    <mergeCell ref="F967:I967"/>
    <mergeCell ref="F955:I955"/>
    <mergeCell ref="L955:M955"/>
    <mergeCell ref="N955:Q955"/>
    <mergeCell ref="N954:Q954"/>
    <mergeCell ref="F958:I958"/>
    <mergeCell ref="F959:I959"/>
    <mergeCell ref="L959:M959"/>
    <mergeCell ref="F957:I957"/>
    <mergeCell ref="N959:Q959"/>
    <mergeCell ref="F949:R949"/>
    <mergeCell ref="F952:R952"/>
    <mergeCell ref="F950:I950"/>
    <mergeCell ref="F951:I951"/>
    <mergeCell ref="L951:M951"/>
    <mergeCell ref="N951:Q951"/>
    <mergeCell ref="F956:R956"/>
    <mergeCell ref="F960:R960"/>
    <mergeCell ref="F961:I961"/>
    <mergeCell ref="F962:I962"/>
    <mergeCell ref="F941:I941"/>
    <mergeCell ref="L941:M941"/>
    <mergeCell ref="N941:Q941"/>
    <mergeCell ref="F933:R933"/>
    <mergeCell ref="F934:I934"/>
    <mergeCell ref="F937:R937"/>
    <mergeCell ref="F938:I938"/>
    <mergeCell ref="F939:I939"/>
    <mergeCell ref="L939:M939"/>
    <mergeCell ref="N939:Q939"/>
    <mergeCell ref="F940:R940"/>
    <mergeCell ref="F944:R944"/>
    <mergeCell ref="F945:I945"/>
    <mergeCell ref="L945:M945"/>
    <mergeCell ref="N945:Q945"/>
    <mergeCell ref="L957:M957"/>
    <mergeCell ref="N957:Q957"/>
    <mergeCell ref="N932:Q932"/>
    <mergeCell ref="F942:R942"/>
    <mergeCell ref="F943:I943"/>
    <mergeCell ref="L943:M943"/>
    <mergeCell ref="N943:Q943"/>
    <mergeCell ref="F924:R924"/>
    <mergeCell ref="F925:I925"/>
    <mergeCell ref="F926:I926"/>
    <mergeCell ref="F927:I927"/>
    <mergeCell ref="L927:M927"/>
    <mergeCell ref="N927:Q927"/>
    <mergeCell ref="F928:R928"/>
    <mergeCell ref="F935:I935"/>
    <mergeCell ref="F936:I936"/>
    <mergeCell ref="L936:M936"/>
    <mergeCell ref="N936:Q936"/>
    <mergeCell ref="F929:I929"/>
    <mergeCell ref="F930:I930"/>
    <mergeCell ref="L930:M930"/>
    <mergeCell ref="N930:Q930"/>
    <mergeCell ref="F932:I932"/>
    <mergeCell ref="L932:M932"/>
    <mergeCell ref="F931:R931"/>
    <mergeCell ref="N923:Q923"/>
    <mergeCell ref="N922:Q922"/>
    <mergeCell ref="L901:M901"/>
    <mergeCell ref="N901:Q901"/>
    <mergeCell ref="F904:R904"/>
    <mergeCell ref="L912:M912"/>
    <mergeCell ref="N912:Q912"/>
    <mergeCell ref="F910:I910"/>
    <mergeCell ref="F906:R906"/>
    <mergeCell ref="F907:I907"/>
    <mergeCell ref="F911:I911"/>
    <mergeCell ref="F912:I912"/>
    <mergeCell ref="F919:I919"/>
    <mergeCell ref="L919:M919"/>
    <mergeCell ref="N919:Q919"/>
    <mergeCell ref="F917:I917"/>
    <mergeCell ref="L917:M917"/>
    <mergeCell ref="N917:Q917"/>
    <mergeCell ref="F920:R920"/>
    <mergeCell ref="F921:I921"/>
    <mergeCell ref="F923:I923"/>
    <mergeCell ref="L923:M923"/>
    <mergeCell ref="N896:Q896"/>
    <mergeCell ref="F894:I894"/>
    <mergeCell ref="L894:M894"/>
    <mergeCell ref="N894:Q894"/>
    <mergeCell ref="F895:I895"/>
    <mergeCell ref="F908:I908"/>
    <mergeCell ref="L908:M908"/>
    <mergeCell ref="N908:Q908"/>
    <mergeCell ref="F902:I902"/>
    <mergeCell ref="F903:I903"/>
    <mergeCell ref="N898:Q898"/>
    <mergeCell ref="F899:R899"/>
    <mergeCell ref="F905:I905"/>
    <mergeCell ref="L905:M905"/>
    <mergeCell ref="F918:R918"/>
    <mergeCell ref="F913:R913"/>
    <mergeCell ref="F914:I914"/>
    <mergeCell ref="F915:I915"/>
    <mergeCell ref="N903:Q903"/>
    <mergeCell ref="N905:Q905"/>
    <mergeCell ref="L915:M915"/>
    <mergeCell ref="N915:Q915"/>
    <mergeCell ref="F916:I916"/>
    <mergeCell ref="F909:R909"/>
    <mergeCell ref="F875:R875"/>
    <mergeCell ref="F877:I877"/>
    <mergeCell ref="L877:M877"/>
    <mergeCell ref="F890:R890"/>
    <mergeCell ref="F878:R878"/>
    <mergeCell ref="N877:Q877"/>
    <mergeCell ref="F879:I879"/>
    <mergeCell ref="F880:I880"/>
    <mergeCell ref="F881:I881"/>
    <mergeCell ref="L881:M881"/>
    <mergeCell ref="F891:I891"/>
    <mergeCell ref="F887:I887"/>
    <mergeCell ref="L887:M887"/>
    <mergeCell ref="N887:Q887"/>
    <mergeCell ref="F888:I888"/>
    <mergeCell ref="F889:I889"/>
    <mergeCell ref="L889:M889"/>
    <mergeCell ref="N889:Q889"/>
    <mergeCell ref="F846:I846"/>
    <mergeCell ref="F861:I861"/>
    <mergeCell ref="F862:I862"/>
    <mergeCell ref="F863:I863"/>
    <mergeCell ref="F857:R857"/>
    <mergeCell ref="F858:I858"/>
    <mergeCell ref="F859:I859"/>
    <mergeCell ref="F860:I860"/>
    <mergeCell ref="L850:M850"/>
    <mergeCell ref="N850:Q850"/>
    <mergeCell ref="F897:I897"/>
    <mergeCell ref="L903:M903"/>
    <mergeCell ref="F892:I892"/>
    <mergeCell ref="F893:I893"/>
    <mergeCell ref="L898:M898"/>
    <mergeCell ref="F896:I896"/>
    <mergeCell ref="L896:M896"/>
    <mergeCell ref="F900:I900"/>
    <mergeCell ref="F898:I898"/>
    <mergeCell ref="F901:I901"/>
    <mergeCell ref="N881:Q881"/>
    <mergeCell ref="F882:I882"/>
    <mergeCell ref="F886:R886"/>
    <mergeCell ref="F883:I883"/>
    <mergeCell ref="L883:M883"/>
    <mergeCell ref="N883:Q883"/>
    <mergeCell ref="F884:I884"/>
    <mergeCell ref="F885:I885"/>
    <mergeCell ref="L885:M885"/>
    <mergeCell ref="N885:Q885"/>
    <mergeCell ref="N855:Q855"/>
    <mergeCell ref="F864:I864"/>
    <mergeCell ref="F852:I852"/>
    <mergeCell ref="L852:M852"/>
    <mergeCell ref="N852:Q852"/>
    <mergeCell ref="F847:I847"/>
    <mergeCell ref="L847:M847"/>
    <mergeCell ref="N847:Q847"/>
    <mergeCell ref="F848:R848"/>
    <mergeCell ref="F849:I849"/>
    <mergeCell ref="F850:I850"/>
    <mergeCell ref="F851:I851"/>
    <mergeCell ref="F876:I876"/>
    <mergeCell ref="F873:I873"/>
    <mergeCell ref="F853:R853"/>
    <mergeCell ref="F854:I854"/>
    <mergeCell ref="F856:I856"/>
    <mergeCell ref="L856:M856"/>
    <mergeCell ref="N856:Q856"/>
    <mergeCell ref="N864:Q864"/>
    <mergeCell ref="F865:R865"/>
    <mergeCell ref="F866:I866"/>
    <mergeCell ref="N872:Q872"/>
    <mergeCell ref="F872:I872"/>
    <mergeCell ref="L872:M872"/>
    <mergeCell ref="F867:I867"/>
    <mergeCell ref="L864:M864"/>
    <mergeCell ref="F874:I874"/>
    <mergeCell ref="L874:M874"/>
    <mergeCell ref="F868:I868"/>
    <mergeCell ref="F869:I869"/>
    <mergeCell ref="F870:I870"/>
    <mergeCell ref="F871:I871"/>
    <mergeCell ref="N874:Q874"/>
    <mergeCell ref="L844:M844"/>
    <mergeCell ref="N844:Q844"/>
    <mergeCell ref="F840:R840"/>
    <mergeCell ref="F834:I834"/>
    <mergeCell ref="F835:I835"/>
    <mergeCell ref="L835:M835"/>
    <mergeCell ref="F838:I838"/>
    <mergeCell ref="L837:M837"/>
    <mergeCell ref="F821:I821"/>
    <mergeCell ref="F822:I822"/>
    <mergeCell ref="F823:I823"/>
    <mergeCell ref="F839:I839"/>
    <mergeCell ref="L839:M839"/>
    <mergeCell ref="F845:R845"/>
    <mergeCell ref="F842:R842"/>
    <mergeCell ref="F843:I843"/>
    <mergeCell ref="N839:Q839"/>
    <mergeCell ref="F844:I844"/>
    <mergeCell ref="N837:Q837"/>
    <mergeCell ref="F837:I837"/>
    <mergeCell ref="N835:Q835"/>
    <mergeCell ref="F836:R836"/>
    <mergeCell ref="F833:I833"/>
    <mergeCell ref="F829:I829"/>
    <mergeCell ref="F841:I841"/>
    <mergeCell ref="L841:M841"/>
    <mergeCell ref="N841:Q841"/>
    <mergeCell ref="F816:R816"/>
    <mergeCell ref="F806:I806"/>
    <mergeCell ref="F807:I807"/>
    <mergeCell ref="L807:M807"/>
    <mergeCell ref="N807:Q807"/>
    <mergeCell ref="N809:Q809"/>
    <mergeCell ref="F815:I815"/>
    <mergeCell ref="L815:M815"/>
    <mergeCell ref="N815:Q815"/>
    <mergeCell ref="F812:R812"/>
    <mergeCell ref="F830:I830"/>
    <mergeCell ref="F831:I831"/>
    <mergeCell ref="F832:I832"/>
    <mergeCell ref="F824:I824"/>
    <mergeCell ref="F825:I825"/>
    <mergeCell ref="F827:I827"/>
    <mergeCell ref="F828:I828"/>
    <mergeCell ref="F826:R826"/>
    <mergeCell ref="L825:M825"/>
    <mergeCell ref="N825:Q825"/>
    <mergeCell ref="F817:I817"/>
    <mergeCell ref="F818:I818"/>
    <mergeCell ref="F819:I819"/>
    <mergeCell ref="F820:I820"/>
    <mergeCell ref="F813:I813"/>
    <mergeCell ref="F810:R810"/>
    <mergeCell ref="F811:I811"/>
    <mergeCell ref="L811:M811"/>
    <mergeCell ref="N811:Q811"/>
    <mergeCell ref="F809:I809"/>
    <mergeCell ref="L809:M809"/>
    <mergeCell ref="F808:I808"/>
    <mergeCell ref="F793:R793"/>
    <mergeCell ref="F805:R805"/>
    <mergeCell ref="L802:M802"/>
    <mergeCell ref="N802:Q802"/>
    <mergeCell ref="F795:I795"/>
    <mergeCell ref="F796:I796"/>
    <mergeCell ref="F800:I800"/>
    <mergeCell ref="F794:I794"/>
    <mergeCell ref="F799:I799"/>
    <mergeCell ref="F791:R791"/>
    <mergeCell ref="F792:I792"/>
    <mergeCell ref="L792:M792"/>
    <mergeCell ref="F797:I797"/>
    <mergeCell ref="F803:R803"/>
    <mergeCell ref="F804:I804"/>
    <mergeCell ref="L804:M804"/>
    <mergeCell ref="N804:Q804"/>
    <mergeCell ref="F801:I801"/>
    <mergeCell ref="F802:I802"/>
    <mergeCell ref="F798:I798"/>
    <mergeCell ref="F790:I790"/>
    <mergeCell ref="L790:M790"/>
    <mergeCell ref="N790:Q790"/>
    <mergeCell ref="N792:Q792"/>
    <mergeCell ref="F785:I785"/>
    <mergeCell ref="L785:M785"/>
    <mergeCell ref="F778:I778"/>
    <mergeCell ref="F779:I779"/>
    <mergeCell ref="L779:M779"/>
    <mergeCell ref="N779:Q779"/>
    <mergeCell ref="N783:Q783"/>
    <mergeCell ref="F783:I783"/>
    <mergeCell ref="L783:M783"/>
    <mergeCell ref="L781:M781"/>
    <mergeCell ref="F784:I784"/>
    <mergeCell ref="F786:R786"/>
    <mergeCell ref="F787:I787"/>
    <mergeCell ref="L787:M787"/>
    <mergeCell ref="N787:Q787"/>
    <mergeCell ref="F780:I780"/>
    <mergeCell ref="N785:Q785"/>
    <mergeCell ref="F788:R788"/>
    <mergeCell ref="F789:I789"/>
    <mergeCell ref="F764:I764"/>
    <mergeCell ref="F765:I765"/>
    <mergeCell ref="F766:I766"/>
    <mergeCell ref="F767:I767"/>
    <mergeCell ref="F775:I775"/>
    <mergeCell ref="F776:I776"/>
    <mergeCell ref="F772:I772"/>
    <mergeCell ref="F773:I773"/>
    <mergeCell ref="N756:Q756"/>
    <mergeCell ref="F757:R757"/>
    <mergeCell ref="F762:I762"/>
    <mergeCell ref="F763:I763"/>
    <mergeCell ref="F760:R760"/>
    <mergeCell ref="F761:I761"/>
    <mergeCell ref="N781:Q781"/>
    <mergeCell ref="F782:R782"/>
    <mergeCell ref="N774:Q774"/>
    <mergeCell ref="L776:M776"/>
    <mergeCell ref="F768:I768"/>
    <mergeCell ref="F769:I769"/>
    <mergeCell ref="F770:I770"/>
    <mergeCell ref="F771:I771"/>
    <mergeCell ref="F781:I781"/>
    <mergeCell ref="L771:M771"/>
    <mergeCell ref="N771:Q771"/>
    <mergeCell ref="F777:R777"/>
    <mergeCell ref="F774:I774"/>
    <mergeCell ref="L774:M774"/>
    <mergeCell ref="N776:Q776"/>
    <mergeCell ref="F742:I742"/>
    <mergeCell ref="F743:I743"/>
    <mergeCell ref="F756:I756"/>
    <mergeCell ref="F758:I758"/>
    <mergeCell ref="N754:Q754"/>
    <mergeCell ref="F759:I759"/>
    <mergeCell ref="L756:M756"/>
    <mergeCell ref="L731:M731"/>
    <mergeCell ref="L759:M759"/>
    <mergeCell ref="F748:I748"/>
    <mergeCell ref="F749:I749"/>
    <mergeCell ref="F731:I731"/>
    <mergeCell ref="F753:I753"/>
    <mergeCell ref="F754:I754"/>
    <mergeCell ref="L754:M754"/>
    <mergeCell ref="F755:I755"/>
    <mergeCell ref="F728:I728"/>
    <mergeCell ref="F729:I729"/>
    <mergeCell ref="L729:M729"/>
    <mergeCell ref="N729:Q729"/>
    <mergeCell ref="L743:M743"/>
    <mergeCell ref="N743:Q743"/>
    <mergeCell ref="F738:I738"/>
    <mergeCell ref="F739:I739"/>
    <mergeCell ref="N759:Q759"/>
    <mergeCell ref="F750:I750"/>
    <mergeCell ref="F751:I751"/>
    <mergeCell ref="F752:I752"/>
    <mergeCell ref="F746:I746"/>
    <mergeCell ref="F747:I747"/>
    <mergeCell ref="F744:R744"/>
    <mergeCell ref="F745:I745"/>
    <mergeCell ref="F730:I730"/>
    <mergeCell ref="F719:I719"/>
    <mergeCell ref="N731:Q731"/>
    <mergeCell ref="F741:I741"/>
    <mergeCell ref="F732:R732"/>
    <mergeCell ref="F733:I733"/>
    <mergeCell ref="F740:I740"/>
    <mergeCell ref="F734:I734"/>
    <mergeCell ref="F735:I735"/>
    <mergeCell ref="F736:I736"/>
    <mergeCell ref="F737:I737"/>
    <mergeCell ref="F726:I726"/>
    <mergeCell ref="F727:I727"/>
    <mergeCell ref="F722:I722"/>
    <mergeCell ref="F723:I723"/>
    <mergeCell ref="F709:R709"/>
    <mergeCell ref="L719:M719"/>
    <mergeCell ref="N719:Q719"/>
    <mergeCell ref="F720:R720"/>
    <mergeCell ref="F721:I721"/>
    <mergeCell ref="F717:R717"/>
    <mergeCell ref="F724:I724"/>
    <mergeCell ref="F725:I725"/>
    <mergeCell ref="F715:I715"/>
    <mergeCell ref="F716:I716"/>
    <mergeCell ref="L716:M716"/>
    <mergeCell ref="N716:Q716"/>
    <mergeCell ref="F697:I697"/>
    <mergeCell ref="L697:M697"/>
    <mergeCell ref="N697:Q697"/>
    <mergeCell ref="F699:I699"/>
    <mergeCell ref="L710:M710"/>
    <mergeCell ref="N710:Q710"/>
    <mergeCell ref="F700:I700"/>
    <mergeCell ref="L700:M700"/>
    <mergeCell ref="N700:Q700"/>
    <mergeCell ref="F698:R698"/>
    <mergeCell ref="F701:R701"/>
    <mergeCell ref="N718:Q718"/>
    <mergeCell ref="N708:Q708"/>
    <mergeCell ref="N713:Q713"/>
    <mergeCell ref="F714:R714"/>
    <mergeCell ref="F696:I696"/>
    <mergeCell ref="F713:I713"/>
    <mergeCell ref="L713:M713"/>
    <mergeCell ref="F702:I702"/>
    <mergeCell ref="L702:M702"/>
    <mergeCell ref="N702:Q702"/>
    <mergeCell ref="F703:R703"/>
    <mergeCell ref="F704:I704"/>
    <mergeCell ref="F706:I706"/>
    <mergeCell ref="L706:M706"/>
    <mergeCell ref="N706:Q706"/>
    <mergeCell ref="F694:I694"/>
    <mergeCell ref="F684:I684"/>
    <mergeCell ref="L684:M684"/>
    <mergeCell ref="F707:R707"/>
    <mergeCell ref="F708:I708"/>
    <mergeCell ref="L708:M708"/>
    <mergeCell ref="F710:I710"/>
    <mergeCell ref="F711:R711"/>
    <mergeCell ref="F712:I712"/>
    <mergeCell ref="F679:R679"/>
    <mergeCell ref="F680:I680"/>
    <mergeCell ref="N684:Q684"/>
    <mergeCell ref="L676:M676"/>
    <mergeCell ref="F683:I683"/>
    <mergeCell ref="N692:Q692"/>
    <mergeCell ref="F695:I695"/>
    <mergeCell ref="L695:M695"/>
    <mergeCell ref="N695:Q695"/>
    <mergeCell ref="F686:I686"/>
    <mergeCell ref="F692:I692"/>
    <mergeCell ref="L692:M692"/>
    <mergeCell ref="F687:R687"/>
    <mergeCell ref="F693:R693"/>
    <mergeCell ref="L680:M680"/>
    <mergeCell ref="N680:Q680"/>
    <mergeCell ref="F681:R681"/>
    <mergeCell ref="F682:I682"/>
    <mergeCell ref="L682:M682"/>
    <mergeCell ref="N682:Q682"/>
    <mergeCell ref="F678:I678"/>
    <mergeCell ref="L678:M678"/>
    <mergeCell ref="N678:Q678"/>
    <mergeCell ref="F688:I688"/>
    <mergeCell ref="F689:I689"/>
    <mergeCell ref="F690:I690"/>
    <mergeCell ref="F691:I691"/>
    <mergeCell ref="F674:R674"/>
    <mergeCell ref="F666:I666"/>
    <mergeCell ref="L673:M673"/>
    <mergeCell ref="N673:Q673"/>
    <mergeCell ref="L686:M686"/>
    <mergeCell ref="N686:Q686"/>
    <mergeCell ref="F685:R685"/>
    <mergeCell ref="F663:I663"/>
    <mergeCell ref="L666:M666"/>
    <mergeCell ref="F672:I672"/>
    <mergeCell ref="F673:I673"/>
    <mergeCell ref="F676:I676"/>
    <mergeCell ref="N656:Q656"/>
    <mergeCell ref="N676:Q676"/>
    <mergeCell ref="F677:R677"/>
    <mergeCell ref="F670:I670"/>
    <mergeCell ref="F671:I671"/>
    <mergeCell ref="F653:I653"/>
    <mergeCell ref="F654:I654"/>
    <mergeCell ref="F655:I655"/>
    <mergeCell ref="F656:I656"/>
    <mergeCell ref="F657:R657"/>
    <mergeCell ref="L656:M656"/>
    <mergeCell ref="F669:R669"/>
    <mergeCell ref="F658:I658"/>
    <mergeCell ref="F659:I659"/>
    <mergeCell ref="L659:M659"/>
    <mergeCell ref="N659:Q659"/>
    <mergeCell ref="F660:R660"/>
    <mergeCell ref="F664:I664"/>
    <mergeCell ref="F665:I665"/>
    <mergeCell ref="F668:I668"/>
    <mergeCell ref="L668:M668"/>
    <mergeCell ref="F661:I661"/>
    <mergeCell ref="F662:I662"/>
    <mergeCell ref="N668:Q668"/>
    <mergeCell ref="N645:Q645"/>
    <mergeCell ref="L630:M630"/>
    <mergeCell ref="N630:Q630"/>
    <mergeCell ref="N666:Q666"/>
    <mergeCell ref="F667:I667"/>
    <mergeCell ref="F643:R643"/>
    <mergeCell ref="F640:I640"/>
    <mergeCell ref="F641:I641"/>
    <mergeCell ref="F632:I632"/>
    <mergeCell ref="F633:I633"/>
    <mergeCell ref="F634:I634"/>
    <mergeCell ref="F646:R646"/>
    <mergeCell ref="F635:I635"/>
    <mergeCell ref="F636:I636"/>
    <mergeCell ref="F637:I637"/>
    <mergeCell ref="F638:I638"/>
    <mergeCell ref="F639:I639"/>
    <mergeCell ref="N642:Q642"/>
    <mergeCell ref="F644:I644"/>
    <mergeCell ref="F645:I645"/>
    <mergeCell ref="L645:M645"/>
    <mergeCell ref="F631:R631"/>
    <mergeCell ref="F650:R650"/>
    <mergeCell ref="F647:I647"/>
    <mergeCell ref="L647:M647"/>
    <mergeCell ref="N647:Q647"/>
    <mergeCell ref="F648:R648"/>
    <mergeCell ref="F649:I649"/>
    <mergeCell ref="L649:M649"/>
    <mergeCell ref="N649:Q649"/>
    <mergeCell ref="F651:I651"/>
    <mergeCell ref="F652:I652"/>
    <mergeCell ref="F609:R609"/>
    <mergeCell ref="F610:I610"/>
    <mergeCell ref="N616:Q616"/>
    <mergeCell ref="N615:Q615"/>
    <mergeCell ref="F611:I611"/>
    <mergeCell ref="L611:M611"/>
    <mergeCell ref="F621:I621"/>
    <mergeCell ref="F622:I622"/>
    <mergeCell ref="N628:Q628"/>
    <mergeCell ref="F629:R629"/>
    <mergeCell ref="F642:I642"/>
    <mergeCell ref="L642:M642"/>
    <mergeCell ref="F623:I623"/>
    <mergeCell ref="F624:I624"/>
    <mergeCell ref="F625:I625"/>
    <mergeCell ref="F626:I626"/>
    <mergeCell ref="N611:Q611"/>
    <mergeCell ref="F618:I618"/>
    <mergeCell ref="F612:I612"/>
    <mergeCell ref="F613:I613"/>
    <mergeCell ref="L613:M613"/>
    <mergeCell ref="N613:Q613"/>
    <mergeCell ref="F628:I628"/>
    <mergeCell ref="L628:M628"/>
    <mergeCell ref="F630:I630"/>
    <mergeCell ref="F607:I607"/>
    <mergeCell ref="F608:I608"/>
    <mergeCell ref="L608:M608"/>
    <mergeCell ref="N608:Q608"/>
    <mergeCell ref="F619:I619"/>
    <mergeCell ref="F620:I620"/>
    <mergeCell ref="F617:R617"/>
    <mergeCell ref="F614:R614"/>
    <mergeCell ref="F616:I616"/>
    <mergeCell ref="L616:M616"/>
    <mergeCell ref="F627:I627"/>
    <mergeCell ref="F599:I599"/>
    <mergeCell ref="L599:M599"/>
    <mergeCell ref="L593:M593"/>
    <mergeCell ref="F576:R576"/>
    <mergeCell ref="F605:I605"/>
    <mergeCell ref="F606:I606"/>
    <mergeCell ref="L606:M606"/>
    <mergeCell ref="N606:Q606"/>
    <mergeCell ref="F594:R594"/>
    <mergeCell ref="F595:I595"/>
    <mergeCell ref="N599:Q599"/>
    <mergeCell ref="F602:R602"/>
    <mergeCell ref="F603:I603"/>
    <mergeCell ref="F604:I604"/>
    <mergeCell ref="L604:M604"/>
    <mergeCell ref="N604:Q604"/>
    <mergeCell ref="L601:M601"/>
    <mergeCell ref="N601:Q601"/>
    <mergeCell ref="F600:I600"/>
    <mergeCell ref="F601:I601"/>
    <mergeCell ref="F597:R597"/>
    <mergeCell ref="F598:I598"/>
    <mergeCell ref="N574:Q574"/>
    <mergeCell ref="F583:I583"/>
    <mergeCell ref="F584:I584"/>
    <mergeCell ref="L584:M584"/>
    <mergeCell ref="N584:Q584"/>
    <mergeCell ref="N575:Q575"/>
    <mergeCell ref="F596:I596"/>
    <mergeCell ref="L596:M596"/>
    <mergeCell ref="F571:I571"/>
    <mergeCell ref="N596:Q596"/>
    <mergeCell ref="F590:I590"/>
    <mergeCell ref="L590:M590"/>
    <mergeCell ref="N590:Q590"/>
    <mergeCell ref="L581:M581"/>
    <mergeCell ref="N581:Q581"/>
    <mergeCell ref="F591:R591"/>
    <mergeCell ref="N593:Q593"/>
    <mergeCell ref="F577:I577"/>
    <mergeCell ref="F572:I572"/>
    <mergeCell ref="L572:M572"/>
    <mergeCell ref="N572:Q572"/>
    <mergeCell ref="F573:R573"/>
    <mergeCell ref="F575:I575"/>
    <mergeCell ref="L575:M575"/>
    <mergeCell ref="F589:I589"/>
    <mergeCell ref="F593:I593"/>
    <mergeCell ref="F578:I578"/>
    <mergeCell ref="L578:M578"/>
    <mergeCell ref="N578:Q578"/>
    <mergeCell ref="F566:R566"/>
    <mergeCell ref="F567:I567"/>
    <mergeCell ref="F568:I568"/>
    <mergeCell ref="F569:I569"/>
    <mergeCell ref="F570:I570"/>
    <mergeCell ref="F592:I592"/>
    <mergeCell ref="F588:R588"/>
    <mergeCell ref="F558:R558"/>
    <mergeCell ref="L557:M557"/>
    <mergeCell ref="N557:Q557"/>
    <mergeCell ref="N562:Q562"/>
    <mergeCell ref="F561:I561"/>
    <mergeCell ref="F562:I562"/>
    <mergeCell ref="L562:M562"/>
    <mergeCell ref="F581:I581"/>
    <mergeCell ref="F582:R582"/>
    <mergeCell ref="F580:I580"/>
    <mergeCell ref="F579:R579"/>
    <mergeCell ref="F585:R585"/>
    <mergeCell ref="N587:Q587"/>
    <mergeCell ref="F586:I586"/>
    <mergeCell ref="F587:I587"/>
    <mergeCell ref="L587:M587"/>
    <mergeCell ref="L570:M570"/>
    <mergeCell ref="N570:Q570"/>
    <mergeCell ref="F565:I565"/>
    <mergeCell ref="L565:M565"/>
    <mergeCell ref="N565:Q565"/>
    <mergeCell ref="F559:I559"/>
    <mergeCell ref="F560:I560"/>
    <mergeCell ref="F564:I564"/>
    <mergeCell ref="L564:M564"/>
    <mergeCell ref="F563:I563"/>
    <mergeCell ref="N564:Q564"/>
    <mergeCell ref="L555:M555"/>
    <mergeCell ref="N555:Q555"/>
    <mergeCell ref="F550:I550"/>
    <mergeCell ref="F551:I551"/>
    <mergeCell ref="F552:I552"/>
    <mergeCell ref="F553:I553"/>
    <mergeCell ref="F554:I554"/>
    <mergeCell ref="F555:I555"/>
    <mergeCell ref="F517:I517"/>
    <mergeCell ref="F521:I521"/>
    <mergeCell ref="F548:I548"/>
    <mergeCell ref="F528:R528"/>
    <mergeCell ref="F529:I529"/>
    <mergeCell ref="F536:I536"/>
    <mergeCell ref="F537:I537"/>
    <mergeCell ref="F542:I542"/>
    <mergeCell ref="F543:I543"/>
    <mergeCell ref="F556:I556"/>
    <mergeCell ref="F557:I557"/>
    <mergeCell ref="F540:I540"/>
    <mergeCell ref="F526:I526"/>
    <mergeCell ref="F527:I527"/>
    <mergeCell ref="F549:I549"/>
    <mergeCell ref="F532:I532"/>
    <mergeCell ref="F533:I533"/>
    <mergeCell ref="F535:I535"/>
    <mergeCell ref="F538:I538"/>
    <mergeCell ref="F539:I539"/>
    <mergeCell ref="N524:Q524"/>
    <mergeCell ref="F525:R525"/>
    <mergeCell ref="L524:M524"/>
    <mergeCell ref="F534:R534"/>
    <mergeCell ref="N527:Q527"/>
    <mergeCell ref="F524:I524"/>
    <mergeCell ref="N533:Q533"/>
    <mergeCell ref="N544:Q544"/>
    <mergeCell ref="F545:R545"/>
    <mergeCell ref="F546:I546"/>
    <mergeCell ref="F547:I547"/>
    <mergeCell ref="F544:I544"/>
    <mergeCell ref="F513:I513"/>
    <mergeCell ref="F518:I518"/>
    <mergeCell ref="F519:I519"/>
    <mergeCell ref="F520:I520"/>
    <mergeCell ref="F541:I541"/>
    <mergeCell ref="L527:M527"/>
    <mergeCell ref="L533:M533"/>
    <mergeCell ref="F530:I530"/>
    <mergeCell ref="F531:I531"/>
    <mergeCell ref="L544:M544"/>
    <mergeCell ref="F523:I523"/>
    <mergeCell ref="F514:R514"/>
    <mergeCell ref="F515:I515"/>
    <mergeCell ref="F516:I516"/>
    <mergeCell ref="F522:I522"/>
    <mergeCell ref="F512:I512"/>
    <mergeCell ref="F511:I511"/>
    <mergeCell ref="F505:I505"/>
    <mergeCell ref="F506:I506"/>
    <mergeCell ref="F507:I507"/>
    <mergeCell ref="N499:Q499"/>
    <mergeCell ref="F500:R500"/>
    <mergeCell ref="L513:M513"/>
    <mergeCell ref="N513:Q513"/>
    <mergeCell ref="F509:I509"/>
    <mergeCell ref="F510:I510"/>
    <mergeCell ref="F504:I504"/>
    <mergeCell ref="N502:Q502"/>
    <mergeCell ref="L502:M502"/>
    <mergeCell ref="F498:I498"/>
    <mergeCell ref="F503:R503"/>
    <mergeCell ref="F508:I508"/>
    <mergeCell ref="F499:I499"/>
    <mergeCell ref="L499:M499"/>
    <mergeCell ref="F484:I484"/>
    <mergeCell ref="F486:I486"/>
    <mergeCell ref="L486:M486"/>
    <mergeCell ref="F489:I489"/>
    <mergeCell ref="L487:M487"/>
    <mergeCell ref="N486:Q486"/>
    <mergeCell ref="F485:I485"/>
    <mergeCell ref="N484:Q484"/>
    <mergeCell ref="F487:I487"/>
    <mergeCell ref="F490:I490"/>
    <mergeCell ref="F470:I470"/>
    <mergeCell ref="F471:I471"/>
    <mergeCell ref="F472:I472"/>
    <mergeCell ref="F469:I469"/>
    <mergeCell ref="F492:I492"/>
    <mergeCell ref="F502:I502"/>
    <mergeCell ref="F497:I497"/>
    <mergeCell ref="N481:Q481"/>
    <mergeCell ref="F479:I479"/>
    <mergeCell ref="F480:I480"/>
    <mergeCell ref="F494:I494"/>
    <mergeCell ref="L494:M494"/>
    <mergeCell ref="N494:Q494"/>
    <mergeCell ref="N487:Q487"/>
    <mergeCell ref="F488:R488"/>
    <mergeCell ref="F493:I493"/>
    <mergeCell ref="F491:I491"/>
    <mergeCell ref="F495:R495"/>
    <mergeCell ref="F496:I496"/>
    <mergeCell ref="F468:R468"/>
    <mergeCell ref="L453:M453"/>
    <mergeCell ref="N453:Q453"/>
    <mergeCell ref="N473:Q473"/>
    <mergeCell ref="L492:M492"/>
    <mergeCell ref="N492:Q492"/>
    <mergeCell ref="L484:M484"/>
    <mergeCell ref="N476:Q476"/>
    <mergeCell ref="F477:R477"/>
    <mergeCell ref="F478:I478"/>
    <mergeCell ref="F481:I481"/>
    <mergeCell ref="L481:M481"/>
    <mergeCell ref="F462:I462"/>
    <mergeCell ref="F463:I463"/>
    <mergeCell ref="F466:I466"/>
    <mergeCell ref="F467:I467"/>
    <mergeCell ref="L467:M467"/>
    <mergeCell ref="N467:Q467"/>
    <mergeCell ref="F464:I464"/>
    <mergeCell ref="L464:M464"/>
    <mergeCell ref="F474:R474"/>
    <mergeCell ref="F473:I473"/>
    <mergeCell ref="L473:M473"/>
    <mergeCell ref="F460:I460"/>
    <mergeCell ref="F475:I475"/>
    <mergeCell ref="F476:I476"/>
    <mergeCell ref="L476:M476"/>
    <mergeCell ref="N464:Q464"/>
    <mergeCell ref="F465:R465"/>
    <mergeCell ref="F461:I461"/>
    <mergeCell ref="F482:R482"/>
    <mergeCell ref="F483:I483"/>
    <mergeCell ref="F457:I457"/>
    <mergeCell ref="F458:I458"/>
    <mergeCell ref="F459:I459"/>
    <mergeCell ref="F452:R452"/>
    <mergeCell ref="F453:I453"/>
    <mergeCell ref="F446:I446"/>
    <mergeCell ref="F447:I447"/>
    <mergeCell ref="F448:I448"/>
    <mergeCell ref="F456:I456"/>
    <mergeCell ref="N437:Q437"/>
    <mergeCell ref="N451:Q451"/>
    <mergeCell ref="F451:I451"/>
    <mergeCell ref="L451:M451"/>
    <mergeCell ref="F441:R441"/>
    <mergeCell ref="F442:I442"/>
    <mergeCell ref="F443:I443"/>
    <mergeCell ref="F444:I444"/>
    <mergeCell ref="F437:I437"/>
    <mergeCell ref="L437:M437"/>
    <mergeCell ref="F454:R454"/>
    <mergeCell ref="F455:I455"/>
    <mergeCell ref="F438:R438"/>
    <mergeCell ref="F440:I440"/>
    <mergeCell ref="L440:M440"/>
    <mergeCell ref="N440:Q440"/>
    <mergeCell ref="F445:I445"/>
    <mergeCell ref="F449:I449"/>
    <mergeCell ref="F450:I450"/>
    <mergeCell ref="F436:R436"/>
    <mergeCell ref="F434:I434"/>
    <mergeCell ref="F435:I435"/>
    <mergeCell ref="L435:M435"/>
    <mergeCell ref="N435:Q435"/>
    <mergeCell ref="F433:R433"/>
    <mergeCell ref="F421:R421"/>
    <mergeCell ref="F422:I422"/>
    <mergeCell ref="F429:I429"/>
    <mergeCell ref="L429:M429"/>
    <mergeCell ref="F427:I427"/>
    <mergeCell ref="L427:M427"/>
    <mergeCell ref="F424:I424"/>
    <mergeCell ref="L424:M424"/>
    <mergeCell ref="F425:I425"/>
    <mergeCell ref="N424:Q424"/>
    <mergeCell ref="N429:Q429"/>
    <mergeCell ref="F423:I423"/>
    <mergeCell ref="F432:I432"/>
    <mergeCell ref="L432:M432"/>
    <mergeCell ref="N432:Q432"/>
    <mergeCell ref="F430:R430"/>
    <mergeCell ref="F431:I431"/>
    <mergeCell ref="L425:M425"/>
    <mergeCell ref="N425:Q425"/>
    <mergeCell ref="N427:Q427"/>
    <mergeCell ref="F428:R428"/>
    <mergeCell ref="L417:M417"/>
    <mergeCell ref="N417:Q417"/>
    <mergeCell ref="F412:I412"/>
    <mergeCell ref="L405:M405"/>
    <mergeCell ref="N405:Q405"/>
    <mergeCell ref="F417:I417"/>
    <mergeCell ref="F405:I405"/>
    <mergeCell ref="F406:R406"/>
    <mergeCell ref="F407:I407"/>
    <mergeCell ref="N412:Q412"/>
    <mergeCell ref="F416:R416"/>
    <mergeCell ref="F415:I415"/>
    <mergeCell ref="L415:M415"/>
    <mergeCell ref="N407:Q407"/>
    <mergeCell ref="F401:R401"/>
    <mergeCell ref="L423:M423"/>
    <mergeCell ref="N423:Q423"/>
    <mergeCell ref="F413:R413"/>
    <mergeCell ref="F414:I414"/>
    <mergeCell ref="F410:R410"/>
    <mergeCell ref="L409:M409"/>
    <mergeCell ref="N409:Q409"/>
    <mergeCell ref="N420:Q420"/>
    <mergeCell ref="F411:I411"/>
    <mergeCell ref="N415:Q415"/>
    <mergeCell ref="F419:I419"/>
    <mergeCell ref="F420:I420"/>
    <mergeCell ref="L420:M420"/>
    <mergeCell ref="L412:M412"/>
    <mergeCell ref="F418:R418"/>
    <mergeCell ref="N387:Q387"/>
    <mergeCell ref="F394:R394"/>
    <mergeCell ref="F395:I395"/>
    <mergeCell ref="L407:M407"/>
    <mergeCell ref="F408:R408"/>
    <mergeCell ref="F409:I409"/>
    <mergeCell ref="F381:R381"/>
    <mergeCell ref="F382:I382"/>
    <mergeCell ref="L382:M382"/>
    <mergeCell ref="N382:Q382"/>
    <mergeCell ref="L389:M389"/>
    <mergeCell ref="F400:I400"/>
    <mergeCell ref="L400:M400"/>
    <mergeCell ref="F390:R390"/>
    <mergeCell ref="F391:I391"/>
    <mergeCell ref="L391:M391"/>
    <mergeCell ref="N391:Q391"/>
    <mergeCell ref="N400:Q400"/>
    <mergeCell ref="F402:I402"/>
    <mergeCell ref="N393:Q393"/>
    <mergeCell ref="F397:I397"/>
    <mergeCell ref="F398:I398"/>
    <mergeCell ref="F399:I399"/>
    <mergeCell ref="L403:M403"/>
    <mergeCell ref="N403:Q403"/>
    <mergeCell ref="F392:R392"/>
    <mergeCell ref="F393:I393"/>
    <mergeCell ref="L393:M393"/>
    <mergeCell ref="F404:R404"/>
    <mergeCell ref="F403:I403"/>
    <mergeCell ref="F396:I396"/>
    <mergeCell ref="F374:I374"/>
    <mergeCell ref="L374:M374"/>
    <mergeCell ref="N374:Q374"/>
    <mergeCell ref="F383:R383"/>
    <mergeCell ref="F376:I376"/>
    <mergeCell ref="L376:M376"/>
    <mergeCell ref="N376:Q376"/>
    <mergeCell ref="F377:R377"/>
    <mergeCell ref="F369:I369"/>
    <mergeCell ref="F378:I378"/>
    <mergeCell ref="L378:M378"/>
    <mergeCell ref="N378:Q378"/>
    <mergeCell ref="F379:R379"/>
    <mergeCell ref="N389:Q389"/>
    <mergeCell ref="F371:R371"/>
    <mergeCell ref="F375:R375"/>
    <mergeCell ref="F372:I372"/>
    <mergeCell ref="L372:M372"/>
    <mergeCell ref="N372:Q372"/>
    <mergeCell ref="F380:I380"/>
    <mergeCell ref="L380:M380"/>
    <mergeCell ref="N380:Q380"/>
    <mergeCell ref="F373:R373"/>
    <mergeCell ref="F384:I384"/>
    <mergeCell ref="F385:I385"/>
    <mergeCell ref="L385:M385"/>
    <mergeCell ref="N385:Q385"/>
    <mergeCell ref="F388:R388"/>
    <mergeCell ref="F389:I389"/>
    <mergeCell ref="F386:R386"/>
    <mergeCell ref="F387:I387"/>
    <mergeCell ref="L387:M387"/>
    <mergeCell ref="F345:I345"/>
    <mergeCell ref="F346:I346"/>
    <mergeCell ref="F347:I347"/>
    <mergeCell ref="F348:I348"/>
    <mergeCell ref="F340:I340"/>
    <mergeCell ref="N370:Q370"/>
    <mergeCell ref="F361:I361"/>
    <mergeCell ref="F362:I362"/>
    <mergeCell ref="F363:I363"/>
    <mergeCell ref="F364:I364"/>
    <mergeCell ref="F365:I365"/>
    <mergeCell ref="F366:I366"/>
    <mergeCell ref="F367:I367"/>
    <mergeCell ref="F370:I370"/>
    <mergeCell ref="L370:M370"/>
    <mergeCell ref="F351:I351"/>
    <mergeCell ref="F352:I352"/>
    <mergeCell ref="F359:I359"/>
    <mergeCell ref="F360:I360"/>
    <mergeCell ref="F368:I368"/>
    <mergeCell ref="F349:I349"/>
    <mergeCell ref="N314:Q314"/>
    <mergeCell ref="F330:I330"/>
    <mergeCell ref="F350:I350"/>
    <mergeCell ref="F357:I357"/>
    <mergeCell ref="F342:I342"/>
    <mergeCell ref="F343:I343"/>
    <mergeCell ref="F344:I344"/>
    <mergeCell ref="F327:R327"/>
    <mergeCell ref="F334:I334"/>
    <mergeCell ref="F335:I335"/>
    <mergeCell ref="F319:I319"/>
    <mergeCell ref="F338:I338"/>
    <mergeCell ref="F339:I339"/>
    <mergeCell ref="F322:R322"/>
    <mergeCell ref="F358:I358"/>
    <mergeCell ref="F353:I353"/>
    <mergeCell ref="F354:I354"/>
    <mergeCell ref="F355:I355"/>
    <mergeCell ref="F356:I356"/>
    <mergeCell ref="F320:R320"/>
    <mergeCell ref="F333:I333"/>
    <mergeCell ref="N328:Q328"/>
    <mergeCell ref="F324:R324"/>
    <mergeCell ref="F325:I325"/>
    <mergeCell ref="F326:I326"/>
    <mergeCell ref="L326:M326"/>
    <mergeCell ref="N326:Q326"/>
    <mergeCell ref="F329:R329"/>
    <mergeCell ref="L328:M328"/>
    <mergeCell ref="F323:I323"/>
    <mergeCell ref="L323:M323"/>
    <mergeCell ref="N323:Q323"/>
    <mergeCell ref="F331:I331"/>
    <mergeCell ref="F332:I332"/>
    <mergeCell ref="F341:I341"/>
    <mergeCell ref="F337:I337"/>
    <mergeCell ref="F336:I336"/>
    <mergeCell ref="F328:I328"/>
    <mergeCell ref="F321:I321"/>
    <mergeCell ref="F315:R315"/>
    <mergeCell ref="F316:I316"/>
    <mergeCell ref="F317:I317"/>
    <mergeCell ref="L317:M317"/>
    <mergeCell ref="N317:Q317"/>
    <mergeCell ref="F318:R318"/>
    <mergeCell ref="L321:M321"/>
    <mergeCell ref="N321:Q321"/>
    <mergeCell ref="N319:Q319"/>
    <mergeCell ref="L319:M319"/>
    <mergeCell ref="L314:M314"/>
    <mergeCell ref="F281:I281"/>
    <mergeCell ref="F282:I282"/>
    <mergeCell ref="F297:I297"/>
    <mergeCell ref="F298:I298"/>
    <mergeCell ref="F305:I305"/>
    <mergeCell ref="F306:I306"/>
    <mergeCell ref="F307:I307"/>
    <mergeCell ref="F308:I308"/>
    <mergeCell ref="F311:I311"/>
    <mergeCell ref="F312:I312"/>
    <mergeCell ref="F314:I314"/>
    <mergeCell ref="F313:I313"/>
    <mergeCell ref="F299:I299"/>
    <mergeCell ref="F300:I300"/>
    <mergeCell ref="F301:I301"/>
    <mergeCell ref="F302:I302"/>
    <mergeCell ref="F303:I303"/>
    <mergeCell ref="F304:I304"/>
    <mergeCell ref="F309:I309"/>
    <mergeCell ref="F310:I310"/>
    <mergeCell ref="F280:R280"/>
    <mergeCell ref="F275:I275"/>
    <mergeCell ref="F276:I276"/>
    <mergeCell ref="L276:M276"/>
    <mergeCell ref="N276:Q276"/>
    <mergeCell ref="F295:I295"/>
    <mergeCell ref="F296:I296"/>
    <mergeCell ref="N288:Q288"/>
    <mergeCell ref="F283:R283"/>
    <mergeCell ref="F284:I284"/>
    <mergeCell ref="F285:I285"/>
    <mergeCell ref="F286:I286"/>
    <mergeCell ref="F287:I287"/>
    <mergeCell ref="N289:Q289"/>
    <mergeCell ref="N282:Q282"/>
    <mergeCell ref="N293:Q293"/>
    <mergeCell ref="F294:R294"/>
    <mergeCell ref="F290:I290"/>
    <mergeCell ref="F291:I291"/>
    <mergeCell ref="F293:I293"/>
    <mergeCell ref="L293:M293"/>
    <mergeCell ref="F289:I289"/>
    <mergeCell ref="L289:M289"/>
    <mergeCell ref="L282:M282"/>
    <mergeCell ref="F279:I279"/>
    <mergeCell ref="L279:M279"/>
    <mergeCell ref="N279:Q279"/>
    <mergeCell ref="F271:R271"/>
    <mergeCell ref="F260:R260"/>
    <mergeCell ref="F261:I261"/>
    <mergeCell ref="F262:I262"/>
    <mergeCell ref="L262:M262"/>
    <mergeCell ref="N262:Q262"/>
    <mergeCell ref="F272:I272"/>
    <mergeCell ref="F273:I273"/>
    <mergeCell ref="L273:M273"/>
    <mergeCell ref="N273:Q273"/>
    <mergeCell ref="F269:I269"/>
    <mergeCell ref="F270:I270"/>
    <mergeCell ref="L270:M270"/>
    <mergeCell ref="N270:Q270"/>
    <mergeCell ref="F277:R277"/>
    <mergeCell ref="F278:I278"/>
    <mergeCell ref="F274:R274"/>
    <mergeCell ref="F256:I256"/>
    <mergeCell ref="L256:M256"/>
    <mergeCell ref="F243:R243"/>
    <mergeCell ref="F246:I246"/>
    <mergeCell ref="L246:M246"/>
    <mergeCell ref="N246:Q246"/>
    <mergeCell ref="F249:I249"/>
    <mergeCell ref="N254:Q254"/>
    <mergeCell ref="F253:R253"/>
    <mergeCell ref="F268:R268"/>
    <mergeCell ref="F264:I264"/>
    <mergeCell ref="F265:I265"/>
    <mergeCell ref="L265:M265"/>
    <mergeCell ref="N265:Q265"/>
    <mergeCell ref="F266:R266"/>
    <mergeCell ref="F267:I267"/>
    <mergeCell ref="L267:M267"/>
    <mergeCell ref="N267:Q267"/>
    <mergeCell ref="F251:I251"/>
    <mergeCell ref="F252:I252"/>
    <mergeCell ref="F263:R263"/>
    <mergeCell ref="F259:I259"/>
    <mergeCell ref="L259:M259"/>
    <mergeCell ref="L252:M252"/>
    <mergeCell ref="N252:Q252"/>
    <mergeCell ref="N256:Q256"/>
    <mergeCell ref="F257:R257"/>
    <mergeCell ref="F254:I254"/>
    <mergeCell ref="L254:M254"/>
    <mergeCell ref="F255:R255"/>
    <mergeCell ref="F258:I258"/>
    <mergeCell ref="N259:Q259"/>
    <mergeCell ref="F234:I234"/>
    <mergeCell ref="F241:R241"/>
    <mergeCell ref="F222:R222"/>
    <mergeCell ref="F223:I223"/>
    <mergeCell ref="F224:I224"/>
    <mergeCell ref="L224:M224"/>
    <mergeCell ref="N224:Q224"/>
    <mergeCell ref="F229:R229"/>
    <mergeCell ref="F227:R227"/>
    <mergeCell ref="L228:M228"/>
    <mergeCell ref="N228:Q228"/>
    <mergeCell ref="F225:R225"/>
    <mergeCell ref="F250:I250"/>
    <mergeCell ref="F244:I244"/>
    <mergeCell ref="L244:M244"/>
    <mergeCell ref="N244:Q244"/>
    <mergeCell ref="F247:R247"/>
    <mergeCell ref="F248:I248"/>
    <mergeCell ref="L216:M216"/>
    <mergeCell ref="F212:I212"/>
    <mergeCell ref="F213:I213"/>
    <mergeCell ref="L213:M213"/>
    <mergeCell ref="N213:Q213"/>
    <mergeCell ref="F220:R220"/>
    <mergeCell ref="F221:I221"/>
    <mergeCell ref="L221:M221"/>
    <mergeCell ref="F217:R217"/>
    <mergeCell ref="F218:I218"/>
    <mergeCell ref="F219:I219"/>
    <mergeCell ref="L219:M219"/>
    <mergeCell ref="N219:Q219"/>
    <mergeCell ref="N216:Q216"/>
    <mergeCell ref="N221:Q221"/>
    <mergeCell ref="L233:M233"/>
    <mergeCell ref="F245:R245"/>
    <mergeCell ref="N240:Q240"/>
    <mergeCell ref="F235:I235"/>
    <mergeCell ref="F236:I236"/>
    <mergeCell ref="F237:I237"/>
    <mergeCell ref="L238:M238"/>
    <mergeCell ref="N238:Q238"/>
    <mergeCell ref="F238:I238"/>
    <mergeCell ref="F230:I230"/>
    <mergeCell ref="F232:I232"/>
    <mergeCell ref="L232:M232"/>
    <mergeCell ref="N232:Q232"/>
    <mergeCell ref="F242:I242"/>
    <mergeCell ref="L242:M242"/>
    <mergeCell ref="N242:Q242"/>
    <mergeCell ref="N233:Q233"/>
    <mergeCell ref="N209:Q209"/>
    <mergeCell ref="N207:Q207"/>
    <mergeCell ref="N200:Q200"/>
    <mergeCell ref="F184:R184"/>
    <mergeCell ref="F205:R205"/>
    <mergeCell ref="F206:I206"/>
    <mergeCell ref="F207:I207"/>
    <mergeCell ref="L207:M207"/>
    <mergeCell ref="F191:R191"/>
    <mergeCell ref="F192:I192"/>
    <mergeCell ref="F240:I240"/>
    <mergeCell ref="L240:M240"/>
    <mergeCell ref="F239:R239"/>
    <mergeCell ref="F211:R211"/>
    <mergeCell ref="F199:I199"/>
    <mergeCell ref="F200:I200"/>
    <mergeCell ref="L200:M200"/>
    <mergeCell ref="F208:R208"/>
    <mergeCell ref="F209:I209"/>
    <mergeCell ref="L209:M209"/>
    <mergeCell ref="F226:I226"/>
    <mergeCell ref="L226:M226"/>
    <mergeCell ref="N226:Q226"/>
    <mergeCell ref="F228:I228"/>
    <mergeCell ref="N231:Q231"/>
    <mergeCell ref="F233:I233"/>
    <mergeCell ref="F210:I210"/>
    <mergeCell ref="L210:M210"/>
    <mergeCell ref="N210:Q210"/>
    <mergeCell ref="F214:R214"/>
    <mergeCell ref="F215:I215"/>
    <mergeCell ref="F216:I216"/>
    <mergeCell ref="F204:R204"/>
    <mergeCell ref="F201:R201"/>
    <mergeCell ref="F202:I202"/>
    <mergeCell ref="F186:R186"/>
    <mergeCell ref="F187:I187"/>
    <mergeCell ref="F193:I193"/>
    <mergeCell ref="F203:I203"/>
    <mergeCell ref="L203:M203"/>
    <mergeCell ref="N203:Q203"/>
    <mergeCell ref="L194:M194"/>
    <mergeCell ref="F197:R197"/>
    <mergeCell ref="F195:R195"/>
    <mergeCell ref="F196:I196"/>
    <mergeCell ref="F198:I198"/>
    <mergeCell ref="N194:Q194"/>
    <mergeCell ref="F194:I194"/>
    <mergeCell ref="L196:M196"/>
    <mergeCell ref="N196:Q196"/>
    <mergeCell ref="L190:M190"/>
    <mergeCell ref="N185:Q185"/>
    <mergeCell ref="N190:Q190"/>
    <mergeCell ref="F188:R188"/>
    <mergeCell ref="F189:I189"/>
    <mergeCell ref="F190:I190"/>
    <mergeCell ref="F172:I172"/>
    <mergeCell ref="L172:M172"/>
    <mergeCell ref="N172:Q172"/>
    <mergeCell ref="F180:I180"/>
    <mergeCell ref="L180:M180"/>
    <mergeCell ref="F178:R178"/>
    <mergeCell ref="F179:I179"/>
    <mergeCell ref="F176:R176"/>
    <mergeCell ref="F177:I177"/>
    <mergeCell ref="L177:M177"/>
    <mergeCell ref="N177:Q177"/>
    <mergeCell ref="F173:R173"/>
    <mergeCell ref="L187:M187"/>
    <mergeCell ref="N187:Q187"/>
    <mergeCell ref="F181:R181"/>
    <mergeCell ref="F182:I182"/>
    <mergeCell ref="F183:I183"/>
    <mergeCell ref="L183:M183"/>
    <mergeCell ref="N183:Q183"/>
    <mergeCell ref="F185:I185"/>
    <mergeCell ref="L185:M185"/>
    <mergeCell ref="F166:I166"/>
    <mergeCell ref="F167:I167"/>
    <mergeCell ref="F168:I168"/>
    <mergeCell ref="F169:I169"/>
    <mergeCell ref="F162:R162"/>
    <mergeCell ref="F163:I163"/>
    <mergeCell ref="F164:I164"/>
    <mergeCell ref="F165:I165"/>
    <mergeCell ref="N180:Q180"/>
    <mergeCell ref="F174:I174"/>
    <mergeCell ref="F175:I175"/>
    <mergeCell ref="L175:M175"/>
    <mergeCell ref="N175:Q175"/>
    <mergeCell ref="F170:I170"/>
    <mergeCell ref="L170:M170"/>
    <mergeCell ref="N170:Q170"/>
    <mergeCell ref="F171:R171"/>
    <mergeCell ref="F161:I161"/>
    <mergeCell ref="L161:M161"/>
    <mergeCell ref="N161:Q161"/>
    <mergeCell ref="F156:R156"/>
    <mergeCell ref="F157:I157"/>
    <mergeCell ref="N160:Q160"/>
    <mergeCell ref="F158:R158"/>
    <mergeCell ref="F159:I159"/>
    <mergeCell ref="F148:I148"/>
    <mergeCell ref="F149:I149"/>
    <mergeCell ref="L149:M149"/>
    <mergeCell ref="N149:Q149"/>
    <mergeCell ref="F152:R152"/>
    <mergeCell ref="F153:I153"/>
    <mergeCell ref="L157:M157"/>
    <mergeCell ref="N157:Q157"/>
    <mergeCell ref="F150:R150"/>
    <mergeCell ref="F151:I151"/>
    <mergeCell ref="L151:M151"/>
    <mergeCell ref="N151:Q151"/>
    <mergeCell ref="F154:I154"/>
    <mergeCell ref="F155:I155"/>
    <mergeCell ref="L155:M155"/>
    <mergeCell ref="N155:Q155"/>
    <mergeCell ref="N144:Q144"/>
    <mergeCell ref="L136:M136"/>
    <mergeCell ref="F142:I142"/>
    <mergeCell ref="F143:I143"/>
    <mergeCell ref="F144:I144"/>
    <mergeCell ref="F133:I133"/>
    <mergeCell ref="L133:M133"/>
    <mergeCell ref="N133:Q133"/>
    <mergeCell ref="L144:M144"/>
    <mergeCell ref="F140:R140"/>
    <mergeCell ref="F141:I141"/>
    <mergeCell ref="L141:M141"/>
    <mergeCell ref="N141:Q141"/>
    <mergeCell ref="F147:R147"/>
    <mergeCell ref="F145:R145"/>
    <mergeCell ref="F146:I146"/>
    <mergeCell ref="L146:M146"/>
    <mergeCell ref="N146:Q146"/>
    <mergeCell ref="F137:R137"/>
    <mergeCell ref="F138:I138"/>
    <mergeCell ref="N136:Q136"/>
    <mergeCell ref="F130:I130"/>
    <mergeCell ref="L130:M130"/>
    <mergeCell ref="N130:Q130"/>
    <mergeCell ref="F131:R131"/>
    <mergeCell ref="F132:I132"/>
    <mergeCell ref="F120:I120"/>
    <mergeCell ref="L120:M120"/>
    <mergeCell ref="N120:Q120"/>
    <mergeCell ref="F121:R121"/>
    <mergeCell ref="F139:I139"/>
    <mergeCell ref="L139:M139"/>
    <mergeCell ref="N139:Q139"/>
    <mergeCell ref="F134:R134"/>
    <mergeCell ref="F135:I135"/>
    <mergeCell ref="F136:I136"/>
    <mergeCell ref="L126:M126"/>
    <mergeCell ref="N126:Q126"/>
    <mergeCell ref="F122:I122"/>
    <mergeCell ref="L122:M122"/>
    <mergeCell ref="N122:Q122"/>
    <mergeCell ref="F124:I124"/>
    <mergeCell ref="F123:R123"/>
    <mergeCell ref="F125:I125"/>
    <mergeCell ref="F127:I127"/>
    <mergeCell ref="F129:I129"/>
    <mergeCell ref="F128:I128"/>
    <mergeCell ref="L128:M128"/>
    <mergeCell ref="N128:Q128"/>
    <mergeCell ref="F126:I126"/>
    <mergeCell ref="F118:I118"/>
    <mergeCell ref="F119:I119"/>
    <mergeCell ref="N106:Q106"/>
    <mergeCell ref="F115:I115"/>
    <mergeCell ref="F110:I110"/>
    <mergeCell ref="F111:I111"/>
    <mergeCell ref="L111:M111"/>
    <mergeCell ref="N111:Q111"/>
    <mergeCell ref="F116:I116"/>
    <mergeCell ref="F117:I117"/>
    <mergeCell ref="N105:Q105"/>
    <mergeCell ref="N107:Q107"/>
    <mergeCell ref="F109:R109"/>
    <mergeCell ref="F112:R112"/>
    <mergeCell ref="F113:I113"/>
    <mergeCell ref="F114:I114"/>
    <mergeCell ref="F108:I108"/>
    <mergeCell ref="L108:M108"/>
    <mergeCell ref="N108:Q108"/>
    <mergeCell ref="M101:R101"/>
    <mergeCell ref="N81:Q81"/>
    <mergeCell ref="N82:Q82"/>
    <mergeCell ref="N83:Q83"/>
    <mergeCell ref="N84:Q84"/>
    <mergeCell ref="N85:Q85"/>
    <mergeCell ref="C95:R95"/>
    <mergeCell ref="F97:P97"/>
    <mergeCell ref="F104:I104"/>
    <mergeCell ref="L104:M104"/>
    <mergeCell ref="N104:Q104"/>
    <mergeCell ref="N78:Q78"/>
    <mergeCell ref="N79:Q79"/>
    <mergeCell ref="N80:Q80"/>
    <mergeCell ref="M99:N99"/>
    <mergeCell ref="N73:Q73"/>
    <mergeCell ref="N74:Q74"/>
    <mergeCell ref="N75:Q75"/>
    <mergeCell ref="N76:Q76"/>
    <mergeCell ref="N88:Q88"/>
    <mergeCell ref="N86:Q86"/>
    <mergeCell ref="N77:Q77"/>
    <mergeCell ref="N87:Q87"/>
    <mergeCell ref="N55:Q55"/>
    <mergeCell ref="N57:Q57"/>
    <mergeCell ref="N58:Q58"/>
    <mergeCell ref="N59:Q59"/>
    <mergeCell ref="N67:Q67"/>
    <mergeCell ref="N68:Q68"/>
    <mergeCell ref="N62:Q62"/>
    <mergeCell ref="N63:Q63"/>
    <mergeCell ref="N64:Q64"/>
    <mergeCell ref="N71:Q71"/>
    <mergeCell ref="N72:Q72"/>
    <mergeCell ref="N65:Q65"/>
    <mergeCell ref="N51:Q51"/>
    <mergeCell ref="N52:Q52"/>
    <mergeCell ref="N53:Q53"/>
    <mergeCell ref="N54:Q54"/>
    <mergeCell ref="N49:Q49"/>
    <mergeCell ref="N50:Q50"/>
    <mergeCell ref="N60:Q60"/>
    <mergeCell ref="N61:Q61"/>
    <mergeCell ref="N56:Q56"/>
    <mergeCell ref="N66:Q66"/>
    <mergeCell ref="N69:Q69"/>
    <mergeCell ref="N70:Q70"/>
    <mergeCell ref="H30:J30"/>
    <mergeCell ref="M30:P30"/>
    <mergeCell ref="L32:P32"/>
    <mergeCell ref="C38:R38"/>
    <mergeCell ref="H28:J28"/>
    <mergeCell ref="M28:P28"/>
    <mergeCell ref="N47:Q47"/>
    <mergeCell ref="H29:J29"/>
    <mergeCell ref="M29:P29"/>
    <mergeCell ref="O11:P11"/>
    <mergeCell ref="O12:P12"/>
    <mergeCell ref="O14:P14"/>
    <mergeCell ref="O15:P15"/>
    <mergeCell ref="C2:R2"/>
    <mergeCell ref="C4:R4"/>
    <mergeCell ref="F6:Q6"/>
    <mergeCell ref="O9:P9"/>
    <mergeCell ref="C47:G47"/>
    <mergeCell ref="F40:P40"/>
    <mergeCell ref="M42:N42"/>
    <mergeCell ref="M44:R44"/>
    <mergeCell ref="O17:P17"/>
    <mergeCell ref="O18:P18"/>
    <mergeCell ref="E21:P21"/>
    <mergeCell ref="M24:P24"/>
    <mergeCell ref="H26:J26"/>
    <mergeCell ref="M26:P26"/>
    <mergeCell ref="H27:J27"/>
    <mergeCell ref="M27:P27"/>
  </mergeCells>
  <hyperlinks>
    <hyperlink ref="F1:G1" location="C2" tooltip="Krycí list soupisu" display="1) Krycí list soupisu"/>
    <hyperlink ref="H1:K1" location="C47" tooltip="Rekapitulace" display="2) Rekapitulace"/>
    <hyperlink ref="L1:M1" location="C104" tooltip="Soupis prací" display="3) Soupis prací"/>
    <hyperlink ref="S1:T1" location="'Rekapitulace stavby'!C2" tooltip="Rekapitulace stavby" display="Rekapitulace stavby"/>
  </hyperlink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2"/>
  <headerFooter scaleWithDoc="0" alignWithMargins="0">
    <oddFooter>&amp;LStránka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7"/>
  <sheetViews>
    <sheetView showGridLines="0" workbookViewId="0" topLeftCell="A1">
      <selection activeCell="D16" sqref="D16"/>
    </sheetView>
  </sheetViews>
  <sheetFormatPr defaultColWidth="8.00390625" defaultRowHeight="15"/>
  <cols>
    <col min="1" max="1" width="7.140625" style="648" customWidth="1"/>
    <col min="2" max="2" width="1.421875" style="648" customWidth="1"/>
    <col min="3" max="4" width="4.28125" style="648" customWidth="1"/>
    <col min="5" max="5" width="10.00390625" style="648" customWidth="1"/>
    <col min="6" max="6" width="7.8515625" style="648" customWidth="1"/>
    <col min="7" max="7" width="4.28125" style="648" customWidth="1"/>
    <col min="8" max="8" width="66.7109375" style="648" customWidth="1"/>
    <col min="9" max="10" width="17.140625" style="648" customWidth="1"/>
    <col min="11" max="11" width="1.421875" style="648" customWidth="1"/>
    <col min="12" max="16384" width="8.00390625" style="648" customWidth="1"/>
  </cols>
  <sheetData>
    <row r="1" ht="37.5" customHeight="1"/>
    <row r="2" spans="2:11" ht="7.5" customHeight="1">
      <c r="B2" s="649"/>
      <c r="C2" s="650"/>
      <c r="D2" s="650"/>
      <c r="E2" s="650"/>
      <c r="F2" s="650"/>
      <c r="G2" s="650"/>
      <c r="H2" s="650"/>
      <c r="I2" s="650"/>
      <c r="J2" s="650"/>
      <c r="K2" s="651"/>
    </row>
    <row r="3" spans="2:11" s="654" customFormat="1" ht="45" customHeight="1">
      <c r="B3" s="652"/>
      <c r="C3" s="990" t="s">
        <v>3281</v>
      </c>
      <c r="D3" s="990"/>
      <c r="E3" s="990"/>
      <c r="F3" s="990"/>
      <c r="G3" s="990"/>
      <c r="H3" s="990"/>
      <c r="I3" s="990"/>
      <c r="J3" s="990"/>
      <c r="K3" s="653"/>
    </row>
    <row r="4" spans="2:11" ht="25.5" customHeight="1">
      <c r="B4" s="655"/>
      <c r="C4" s="991" t="s">
        <v>3282</v>
      </c>
      <c r="D4" s="991"/>
      <c r="E4" s="991"/>
      <c r="F4" s="991"/>
      <c r="G4" s="991"/>
      <c r="H4" s="991"/>
      <c r="I4" s="991"/>
      <c r="J4" s="991"/>
      <c r="K4" s="656"/>
    </row>
    <row r="5" spans="2:11" ht="5.25" customHeight="1">
      <c r="B5" s="655"/>
      <c r="C5" s="657"/>
      <c r="D5" s="657"/>
      <c r="E5" s="657"/>
      <c r="F5" s="657"/>
      <c r="G5" s="657"/>
      <c r="H5" s="657"/>
      <c r="I5" s="657"/>
      <c r="J5" s="657"/>
      <c r="K5" s="656"/>
    </row>
    <row r="6" spans="2:11" ht="15" customHeight="1">
      <c r="B6" s="655"/>
      <c r="C6" s="989" t="s">
        <v>3283</v>
      </c>
      <c r="D6" s="989"/>
      <c r="E6" s="989"/>
      <c r="F6" s="989"/>
      <c r="G6" s="989"/>
      <c r="H6" s="989"/>
      <c r="I6" s="989"/>
      <c r="J6" s="989"/>
      <c r="K6" s="656"/>
    </row>
    <row r="7" spans="2:11" ht="15" customHeight="1">
      <c r="B7" s="659"/>
      <c r="C7" s="989" t="s">
        <v>3284</v>
      </c>
      <c r="D7" s="989"/>
      <c r="E7" s="989"/>
      <c r="F7" s="989"/>
      <c r="G7" s="989"/>
      <c r="H7" s="989"/>
      <c r="I7" s="989"/>
      <c r="J7" s="989"/>
      <c r="K7" s="656"/>
    </row>
    <row r="8" spans="2:11" ht="12.75" customHeight="1">
      <c r="B8" s="659"/>
      <c r="C8" s="658"/>
      <c r="D8" s="658"/>
      <c r="E8" s="658"/>
      <c r="F8" s="658"/>
      <c r="G8" s="658"/>
      <c r="H8" s="658"/>
      <c r="I8" s="658"/>
      <c r="J8" s="658"/>
      <c r="K8" s="656"/>
    </row>
    <row r="9" spans="2:11" ht="15" customHeight="1">
      <c r="B9" s="659"/>
      <c r="C9" s="989" t="s">
        <v>3436</v>
      </c>
      <c r="D9" s="989"/>
      <c r="E9" s="989"/>
      <c r="F9" s="989"/>
      <c r="G9" s="989"/>
      <c r="H9" s="989"/>
      <c r="I9" s="989"/>
      <c r="J9" s="989"/>
      <c r="K9" s="656"/>
    </row>
    <row r="10" spans="2:11" ht="15" customHeight="1">
      <c r="B10" s="659"/>
      <c r="C10" s="658"/>
      <c r="D10" s="989" t="s">
        <v>3437</v>
      </c>
      <c r="E10" s="989"/>
      <c r="F10" s="989"/>
      <c r="G10" s="989"/>
      <c r="H10" s="989"/>
      <c r="I10" s="989"/>
      <c r="J10" s="989"/>
      <c r="K10" s="656"/>
    </row>
    <row r="11" spans="2:11" ht="15" customHeight="1">
      <c r="B11" s="659"/>
      <c r="C11" s="660"/>
      <c r="D11" s="989" t="s">
        <v>3285</v>
      </c>
      <c r="E11" s="989"/>
      <c r="F11" s="989"/>
      <c r="G11" s="989"/>
      <c r="H11" s="989"/>
      <c r="I11" s="989"/>
      <c r="J11" s="989"/>
      <c r="K11" s="656"/>
    </row>
    <row r="12" spans="2:11" ht="12.75" customHeight="1">
      <c r="B12" s="659"/>
      <c r="C12" s="660"/>
      <c r="D12" s="660"/>
      <c r="E12" s="660"/>
      <c r="F12" s="660"/>
      <c r="G12" s="660"/>
      <c r="H12" s="660"/>
      <c r="I12" s="660"/>
      <c r="J12" s="660"/>
      <c r="K12" s="656"/>
    </row>
    <row r="13" spans="2:11" ht="15" customHeight="1">
      <c r="B13" s="659"/>
      <c r="C13" s="660"/>
      <c r="D13" s="989" t="s">
        <v>3438</v>
      </c>
      <c r="E13" s="989"/>
      <c r="F13" s="989"/>
      <c r="G13" s="989"/>
      <c r="H13" s="989"/>
      <c r="I13" s="989"/>
      <c r="J13" s="989"/>
      <c r="K13" s="656"/>
    </row>
    <row r="14" spans="2:11" ht="15" customHeight="1">
      <c r="B14" s="659"/>
      <c r="C14" s="660"/>
      <c r="D14" s="989" t="s">
        <v>3286</v>
      </c>
      <c r="E14" s="989"/>
      <c r="F14" s="989"/>
      <c r="G14" s="989"/>
      <c r="H14" s="989"/>
      <c r="I14" s="989"/>
      <c r="J14" s="989"/>
      <c r="K14" s="656"/>
    </row>
    <row r="15" spans="2:11" ht="15" customHeight="1">
      <c r="B15" s="659"/>
      <c r="C15" s="660"/>
      <c r="D15" s="989" t="s">
        <v>3287</v>
      </c>
      <c r="E15" s="989"/>
      <c r="F15" s="989"/>
      <c r="G15" s="989"/>
      <c r="H15" s="989"/>
      <c r="I15" s="989"/>
      <c r="J15" s="989"/>
      <c r="K15" s="656"/>
    </row>
    <row r="16" spans="2:11" ht="15" customHeight="1">
      <c r="B16" s="659"/>
      <c r="C16" s="660"/>
      <c r="D16" s="660"/>
      <c r="E16" s="661" t="s">
        <v>3288</v>
      </c>
      <c r="F16" s="989" t="s">
        <v>3289</v>
      </c>
      <c r="G16" s="989"/>
      <c r="H16" s="989"/>
      <c r="I16" s="989"/>
      <c r="J16" s="989"/>
      <c r="K16" s="656"/>
    </row>
    <row r="17" spans="2:11" ht="15" customHeight="1">
      <c r="B17" s="659"/>
      <c r="C17" s="660"/>
      <c r="D17" s="660"/>
      <c r="E17" s="661" t="s">
        <v>3290</v>
      </c>
      <c r="F17" s="989" t="s">
        <v>3291</v>
      </c>
      <c r="G17" s="989"/>
      <c r="H17" s="989"/>
      <c r="I17" s="989"/>
      <c r="J17" s="989"/>
      <c r="K17" s="656"/>
    </row>
    <row r="18" spans="2:11" ht="15" customHeight="1">
      <c r="B18" s="659"/>
      <c r="C18" s="660"/>
      <c r="D18" s="660"/>
      <c r="E18" s="661" t="s">
        <v>3292</v>
      </c>
      <c r="F18" s="989" t="s">
        <v>3293</v>
      </c>
      <c r="G18" s="989"/>
      <c r="H18" s="989"/>
      <c r="I18" s="989"/>
      <c r="J18" s="989"/>
      <c r="K18" s="656"/>
    </row>
    <row r="19" spans="2:11" ht="15" customHeight="1">
      <c r="B19" s="659"/>
      <c r="C19" s="660"/>
      <c r="D19" s="660"/>
      <c r="E19" s="661" t="s">
        <v>3294</v>
      </c>
      <c r="F19" s="989" t="s">
        <v>3295</v>
      </c>
      <c r="G19" s="989"/>
      <c r="H19" s="989"/>
      <c r="I19" s="989"/>
      <c r="J19" s="989"/>
      <c r="K19" s="656"/>
    </row>
    <row r="20" spans="2:11" ht="15" customHeight="1">
      <c r="B20" s="659"/>
      <c r="C20" s="660"/>
      <c r="D20" s="660"/>
      <c r="E20" s="661" t="s">
        <v>3296</v>
      </c>
      <c r="F20" s="989" t="s">
        <v>3297</v>
      </c>
      <c r="G20" s="989"/>
      <c r="H20" s="989"/>
      <c r="I20" s="989"/>
      <c r="J20" s="989"/>
      <c r="K20" s="656"/>
    </row>
    <row r="21" spans="2:11" ht="15" customHeight="1">
      <c r="B21" s="659"/>
      <c r="C21" s="660"/>
      <c r="D21" s="660"/>
      <c r="E21" s="661" t="s">
        <v>3298</v>
      </c>
      <c r="F21" s="989" t="s">
        <v>3299</v>
      </c>
      <c r="G21" s="989"/>
      <c r="H21" s="989"/>
      <c r="I21" s="989"/>
      <c r="J21" s="989"/>
      <c r="K21" s="656"/>
    </row>
    <row r="22" spans="2:11" ht="12.75" customHeight="1">
      <c r="B22" s="659"/>
      <c r="C22" s="660"/>
      <c r="D22" s="660"/>
      <c r="E22" s="660"/>
      <c r="F22" s="660"/>
      <c r="G22" s="660"/>
      <c r="H22" s="660"/>
      <c r="I22" s="660"/>
      <c r="J22" s="660"/>
      <c r="K22" s="656"/>
    </row>
    <row r="23" spans="2:11" ht="15" customHeight="1">
      <c r="B23" s="659"/>
      <c r="C23" s="989" t="s">
        <v>3439</v>
      </c>
      <c r="D23" s="989"/>
      <c r="E23" s="989"/>
      <c r="F23" s="989"/>
      <c r="G23" s="989"/>
      <c r="H23" s="989"/>
      <c r="I23" s="989"/>
      <c r="J23" s="989"/>
      <c r="K23" s="656"/>
    </row>
    <row r="24" spans="2:11" ht="15" customHeight="1">
      <c r="B24" s="659"/>
      <c r="C24" s="989" t="s">
        <v>3300</v>
      </c>
      <c r="D24" s="989"/>
      <c r="E24" s="989"/>
      <c r="F24" s="989"/>
      <c r="G24" s="989"/>
      <c r="H24" s="989"/>
      <c r="I24" s="989"/>
      <c r="J24" s="989"/>
      <c r="K24" s="656"/>
    </row>
    <row r="25" spans="2:11" ht="15" customHeight="1">
      <c r="B25" s="659"/>
      <c r="C25" s="658"/>
      <c r="D25" s="989" t="s">
        <v>3440</v>
      </c>
      <c r="E25" s="989"/>
      <c r="F25" s="989"/>
      <c r="G25" s="989"/>
      <c r="H25" s="989"/>
      <c r="I25" s="989"/>
      <c r="J25" s="989"/>
      <c r="K25" s="656"/>
    </row>
    <row r="26" spans="2:11" ht="15" customHeight="1">
      <c r="B26" s="659"/>
      <c r="C26" s="660"/>
      <c r="D26" s="989" t="s">
        <v>3301</v>
      </c>
      <c r="E26" s="989"/>
      <c r="F26" s="989"/>
      <c r="G26" s="989"/>
      <c r="H26" s="989"/>
      <c r="I26" s="989"/>
      <c r="J26" s="989"/>
      <c r="K26" s="656"/>
    </row>
    <row r="27" spans="2:11" ht="12.75" customHeight="1">
      <c r="B27" s="659"/>
      <c r="C27" s="660"/>
      <c r="D27" s="660"/>
      <c r="E27" s="660"/>
      <c r="F27" s="660"/>
      <c r="G27" s="660"/>
      <c r="H27" s="660"/>
      <c r="I27" s="660"/>
      <c r="J27" s="660"/>
      <c r="K27" s="656"/>
    </row>
    <row r="28" spans="2:11" ht="15" customHeight="1">
      <c r="B28" s="659"/>
      <c r="C28" s="660"/>
      <c r="D28" s="989" t="s">
        <v>3441</v>
      </c>
      <c r="E28" s="989"/>
      <c r="F28" s="989"/>
      <c r="G28" s="989"/>
      <c r="H28" s="989"/>
      <c r="I28" s="989"/>
      <c r="J28" s="989"/>
      <c r="K28" s="656"/>
    </row>
    <row r="29" spans="2:11" ht="15" customHeight="1">
      <c r="B29" s="659"/>
      <c r="C29" s="660"/>
      <c r="D29" s="989" t="s">
        <v>3302</v>
      </c>
      <c r="E29" s="989"/>
      <c r="F29" s="989"/>
      <c r="G29" s="989"/>
      <c r="H29" s="989"/>
      <c r="I29" s="989"/>
      <c r="J29" s="989"/>
      <c r="K29" s="656"/>
    </row>
    <row r="30" spans="2:11" ht="12.75" customHeight="1">
      <c r="B30" s="659"/>
      <c r="C30" s="660"/>
      <c r="D30" s="660"/>
      <c r="E30" s="660"/>
      <c r="F30" s="660"/>
      <c r="G30" s="660"/>
      <c r="H30" s="660"/>
      <c r="I30" s="660"/>
      <c r="J30" s="660"/>
      <c r="K30" s="656"/>
    </row>
    <row r="31" spans="2:11" ht="15" customHeight="1">
      <c r="B31" s="659"/>
      <c r="C31" s="660"/>
      <c r="D31" s="989" t="s">
        <v>3442</v>
      </c>
      <c r="E31" s="989"/>
      <c r="F31" s="989"/>
      <c r="G31" s="989"/>
      <c r="H31" s="989"/>
      <c r="I31" s="989"/>
      <c r="J31" s="989"/>
      <c r="K31" s="656"/>
    </row>
    <row r="32" spans="2:11" ht="15" customHeight="1">
      <c r="B32" s="659"/>
      <c r="C32" s="660"/>
      <c r="D32" s="989" t="s">
        <v>3303</v>
      </c>
      <c r="E32" s="989"/>
      <c r="F32" s="989"/>
      <c r="G32" s="989"/>
      <c r="H32" s="989"/>
      <c r="I32" s="989"/>
      <c r="J32" s="989"/>
      <c r="K32" s="656"/>
    </row>
    <row r="33" spans="2:11" ht="15" customHeight="1">
      <c r="B33" s="659"/>
      <c r="C33" s="660"/>
      <c r="D33" s="989" t="s">
        <v>3304</v>
      </c>
      <c r="E33" s="989"/>
      <c r="F33" s="989"/>
      <c r="G33" s="989"/>
      <c r="H33" s="989"/>
      <c r="I33" s="989"/>
      <c r="J33" s="989"/>
      <c r="K33" s="656"/>
    </row>
    <row r="34" spans="2:11" ht="15" customHeight="1">
      <c r="B34" s="659"/>
      <c r="C34" s="660"/>
      <c r="D34" s="658"/>
      <c r="E34" s="662" t="s">
        <v>2412</v>
      </c>
      <c r="F34" s="658"/>
      <c r="G34" s="989" t="s">
        <v>3305</v>
      </c>
      <c r="H34" s="989"/>
      <c r="I34" s="989"/>
      <c r="J34" s="989"/>
      <c r="K34" s="656"/>
    </row>
    <row r="35" spans="2:11" ht="15" customHeight="1">
      <c r="B35" s="659"/>
      <c r="C35" s="660"/>
      <c r="D35" s="658"/>
      <c r="E35" s="662" t="s">
        <v>3306</v>
      </c>
      <c r="F35" s="658"/>
      <c r="G35" s="989" t="s">
        <v>3307</v>
      </c>
      <c r="H35" s="989"/>
      <c r="I35" s="989"/>
      <c r="J35" s="989"/>
      <c r="K35" s="656"/>
    </row>
    <row r="36" spans="2:11" ht="15" customHeight="1">
      <c r="B36" s="659"/>
      <c r="C36" s="660"/>
      <c r="D36" s="658"/>
      <c r="E36" s="662" t="s">
        <v>2414</v>
      </c>
      <c r="F36" s="658"/>
      <c r="G36" s="989" t="s">
        <v>3308</v>
      </c>
      <c r="H36" s="989"/>
      <c r="I36" s="989"/>
      <c r="J36" s="989"/>
      <c r="K36" s="656"/>
    </row>
    <row r="37" spans="2:11" ht="15" customHeight="1">
      <c r="B37" s="659"/>
      <c r="C37" s="660"/>
      <c r="D37" s="658"/>
      <c r="E37" s="662" t="s">
        <v>3887</v>
      </c>
      <c r="F37" s="658"/>
      <c r="G37" s="989" t="s">
        <v>3309</v>
      </c>
      <c r="H37" s="989"/>
      <c r="I37" s="989"/>
      <c r="J37" s="989"/>
      <c r="K37" s="656"/>
    </row>
    <row r="38" spans="2:11" ht="15" customHeight="1">
      <c r="B38" s="659"/>
      <c r="C38" s="660"/>
      <c r="D38" s="658"/>
      <c r="E38" s="662" t="s">
        <v>3925</v>
      </c>
      <c r="F38" s="658"/>
      <c r="G38" s="989" t="s">
        <v>3310</v>
      </c>
      <c r="H38" s="989"/>
      <c r="I38" s="989"/>
      <c r="J38" s="989"/>
      <c r="K38" s="656"/>
    </row>
    <row r="39" spans="2:11" ht="15" customHeight="1">
      <c r="B39" s="659"/>
      <c r="C39" s="660"/>
      <c r="D39" s="658"/>
      <c r="E39" s="662" t="s">
        <v>3924</v>
      </c>
      <c r="F39" s="658"/>
      <c r="G39" s="989" t="s">
        <v>3311</v>
      </c>
      <c r="H39" s="989"/>
      <c r="I39" s="989"/>
      <c r="J39" s="989"/>
      <c r="K39" s="656"/>
    </row>
    <row r="40" spans="2:11" ht="15" customHeight="1">
      <c r="B40" s="659"/>
      <c r="C40" s="660"/>
      <c r="D40" s="658"/>
      <c r="E40" s="662" t="s">
        <v>2278</v>
      </c>
      <c r="F40" s="658"/>
      <c r="G40" s="989" t="s">
        <v>3312</v>
      </c>
      <c r="H40" s="989"/>
      <c r="I40" s="989"/>
      <c r="J40" s="989"/>
      <c r="K40" s="656"/>
    </row>
    <row r="41" spans="2:11" ht="15" customHeight="1">
      <c r="B41" s="659"/>
      <c r="C41" s="660"/>
      <c r="D41" s="658"/>
      <c r="E41" s="662"/>
      <c r="F41" s="658"/>
      <c r="G41" s="989" t="s">
        <v>3313</v>
      </c>
      <c r="H41" s="989"/>
      <c r="I41" s="989"/>
      <c r="J41" s="989"/>
      <c r="K41" s="656"/>
    </row>
    <row r="42" spans="2:11" ht="15" customHeight="1">
      <c r="B42" s="659"/>
      <c r="C42" s="660"/>
      <c r="D42" s="658"/>
      <c r="E42" s="662" t="s">
        <v>3314</v>
      </c>
      <c r="F42" s="658"/>
      <c r="G42" s="989" t="s">
        <v>3315</v>
      </c>
      <c r="H42" s="989"/>
      <c r="I42" s="989"/>
      <c r="J42" s="989"/>
      <c r="K42" s="656"/>
    </row>
    <row r="43" spans="2:11" ht="15" customHeight="1">
      <c r="B43" s="659"/>
      <c r="C43" s="660"/>
      <c r="D43" s="658"/>
      <c r="E43" s="662" t="s">
        <v>2417</v>
      </c>
      <c r="F43" s="658"/>
      <c r="G43" s="989" t="s">
        <v>3316</v>
      </c>
      <c r="H43" s="989"/>
      <c r="I43" s="989"/>
      <c r="J43" s="989"/>
      <c r="K43" s="656"/>
    </row>
    <row r="44" spans="2:11" ht="12.75" customHeight="1">
      <c r="B44" s="659"/>
      <c r="C44" s="660"/>
      <c r="D44" s="658"/>
      <c r="E44" s="658"/>
      <c r="F44" s="658"/>
      <c r="G44" s="658"/>
      <c r="H44" s="658"/>
      <c r="I44" s="658"/>
      <c r="J44" s="658"/>
      <c r="K44" s="656"/>
    </row>
    <row r="45" spans="2:11" ht="15" customHeight="1">
      <c r="B45" s="659"/>
      <c r="C45" s="660"/>
      <c r="D45" s="989" t="s">
        <v>3317</v>
      </c>
      <c r="E45" s="989"/>
      <c r="F45" s="989"/>
      <c r="G45" s="989"/>
      <c r="H45" s="989"/>
      <c r="I45" s="989"/>
      <c r="J45" s="989"/>
      <c r="K45" s="656"/>
    </row>
    <row r="46" spans="2:11" ht="15" customHeight="1">
      <c r="B46" s="659"/>
      <c r="C46" s="660"/>
      <c r="D46" s="660"/>
      <c r="E46" s="989" t="s">
        <v>3318</v>
      </c>
      <c r="F46" s="989"/>
      <c r="G46" s="989"/>
      <c r="H46" s="989"/>
      <c r="I46" s="989"/>
      <c r="J46" s="989"/>
      <c r="K46" s="656"/>
    </row>
    <row r="47" spans="2:11" ht="15" customHeight="1">
      <c r="B47" s="659"/>
      <c r="C47" s="660"/>
      <c r="D47" s="660"/>
      <c r="E47" s="989" t="s">
        <v>3319</v>
      </c>
      <c r="F47" s="989"/>
      <c r="G47" s="989"/>
      <c r="H47" s="989"/>
      <c r="I47" s="989"/>
      <c r="J47" s="989"/>
      <c r="K47" s="656"/>
    </row>
    <row r="48" spans="2:11" ht="15" customHeight="1">
      <c r="B48" s="659"/>
      <c r="C48" s="660"/>
      <c r="D48" s="660"/>
      <c r="E48" s="989" t="s">
        <v>3320</v>
      </c>
      <c r="F48" s="989"/>
      <c r="G48" s="989"/>
      <c r="H48" s="989"/>
      <c r="I48" s="989"/>
      <c r="J48" s="989"/>
      <c r="K48" s="656"/>
    </row>
    <row r="49" spans="2:11" ht="15" customHeight="1">
      <c r="B49" s="659"/>
      <c r="C49" s="660"/>
      <c r="D49" s="989" t="s">
        <v>3321</v>
      </c>
      <c r="E49" s="989"/>
      <c r="F49" s="989"/>
      <c r="G49" s="989"/>
      <c r="H49" s="989"/>
      <c r="I49" s="989"/>
      <c r="J49" s="989"/>
      <c r="K49" s="656"/>
    </row>
    <row r="50" spans="2:11" ht="25.5" customHeight="1">
      <c r="B50" s="655"/>
      <c r="C50" s="991" t="s">
        <v>3322</v>
      </c>
      <c r="D50" s="991"/>
      <c r="E50" s="991"/>
      <c r="F50" s="991"/>
      <c r="G50" s="991"/>
      <c r="H50" s="991"/>
      <c r="I50" s="991"/>
      <c r="J50" s="991"/>
      <c r="K50" s="656"/>
    </row>
    <row r="51" spans="2:11" ht="5.25" customHeight="1">
      <c r="B51" s="655"/>
      <c r="C51" s="657"/>
      <c r="D51" s="657"/>
      <c r="E51" s="657"/>
      <c r="F51" s="657"/>
      <c r="G51" s="657"/>
      <c r="H51" s="657"/>
      <c r="I51" s="657"/>
      <c r="J51" s="657"/>
      <c r="K51" s="656"/>
    </row>
    <row r="52" spans="2:11" ht="15" customHeight="1">
      <c r="B52" s="655"/>
      <c r="C52" s="989" t="s">
        <v>3323</v>
      </c>
      <c r="D52" s="989"/>
      <c r="E52" s="989"/>
      <c r="F52" s="989"/>
      <c r="G52" s="989"/>
      <c r="H52" s="989"/>
      <c r="I52" s="989"/>
      <c r="J52" s="989"/>
      <c r="K52" s="656"/>
    </row>
    <row r="53" spans="2:11" ht="15" customHeight="1">
      <c r="B53" s="655"/>
      <c r="C53" s="989" t="s">
        <v>3324</v>
      </c>
      <c r="D53" s="989"/>
      <c r="E53" s="989"/>
      <c r="F53" s="989"/>
      <c r="G53" s="989"/>
      <c r="H53" s="989"/>
      <c r="I53" s="989"/>
      <c r="J53" s="989"/>
      <c r="K53" s="656"/>
    </row>
    <row r="54" spans="2:11" ht="12.75" customHeight="1">
      <c r="B54" s="655"/>
      <c r="C54" s="658"/>
      <c r="D54" s="658"/>
      <c r="E54" s="658"/>
      <c r="F54" s="658"/>
      <c r="G54" s="658"/>
      <c r="H54" s="658"/>
      <c r="I54" s="658"/>
      <c r="J54" s="658"/>
      <c r="K54" s="656"/>
    </row>
    <row r="55" spans="2:11" ht="15" customHeight="1">
      <c r="B55" s="655"/>
      <c r="C55" s="989" t="s">
        <v>3325</v>
      </c>
      <c r="D55" s="989"/>
      <c r="E55" s="989"/>
      <c r="F55" s="989"/>
      <c r="G55" s="989"/>
      <c r="H55" s="989"/>
      <c r="I55" s="989"/>
      <c r="J55" s="989"/>
      <c r="K55" s="656"/>
    </row>
    <row r="56" spans="2:11" ht="15" customHeight="1">
      <c r="B56" s="655"/>
      <c r="C56" s="660"/>
      <c r="D56" s="989" t="s">
        <v>3326</v>
      </c>
      <c r="E56" s="989"/>
      <c r="F56" s="989"/>
      <c r="G56" s="989"/>
      <c r="H56" s="989"/>
      <c r="I56" s="989"/>
      <c r="J56" s="989"/>
      <c r="K56" s="656"/>
    </row>
    <row r="57" spans="2:11" ht="15" customHeight="1">
      <c r="B57" s="655"/>
      <c r="C57" s="660"/>
      <c r="D57" s="989" t="s">
        <v>3327</v>
      </c>
      <c r="E57" s="989"/>
      <c r="F57" s="989"/>
      <c r="G57" s="989"/>
      <c r="H57" s="989"/>
      <c r="I57" s="989"/>
      <c r="J57" s="989"/>
      <c r="K57" s="656"/>
    </row>
    <row r="58" spans="2:11" ht="15" customHeight="1">
      <c r="B58" s="655"/>
      <c r="C58" s="660"/>
      <c r="D58" s="989" t="s">
        <v>3328</v>
      </c>
      <c r="E58" s="989"/>
      <c r="F58" s="989"/>
      <c r="G58" s="989"/>
      <c r="H58" s="989"/>
      <c r="I58" s="989"/>
      <c r="J58" s="989"/>
      <c r="K58" s="656"/>
    </row>
    <row r="59" spans="2:11" ht="15" customHeight="1">
      <c r="B59" s="655"/>
      <c r="C59" s="660"/>
      <c r="D59" s="989" t="s">
        <v>3329</v>
      </c>
      <c r="E59" s="989"/>
      <c r="F59" s="989"/>
      <c r="G59" s="989"/>
      <c r="H59" s="989"/>
      <c r="I59" s="989"/>
      <c r="J59" s="989"/>
      <c r="K59" s="656"/>
    </row>
    <row r="60" spans="2:11" ht="15" customHeight="1">
      <c r="B60" s="655"/>
      <c r="C60" s="660"/>
      <c r="D60" s="992" t="s">
        <v>3330</v>
      </c>
      <c r="E60" s="992"/>
      <c r="F60" s="992"/>
      <c r="G60" s="992"/>
      <c r="H60" s="992"/>
      <c r="I60" s="992"/>
      <c r="J60" s="992"/>
      <c r="K60" s="656"/>
    </row>
    <row r="61" spans="2:11" ht="15" customHeight="1">
      <c r="B61" s="655"/>
      <c r="C61" s="660"/>
      <c r="D61" s="989" t="s">
        <v>3331</v>
      </c>
      <c r="E61" s="989"/>
      <c r="F61" s="989"/>
      <c r="G61" s="989"/>
      <c r="H61" s="989"/>
      <c r="I61" s="989"/>
      <c r="J61" s="989"/>
      <c r="K61" s="656"/>
    </row>
    <row r="62" spans="2:11" ht="12.75" customHeight="1">
      <c r="B62" s="655"/>
      <c r="C62" s="660"/>
      <c r="D62" s="660"/>
      <c r="E62" s="663"/>
      <c r="F62" s="660"/>
      <c r="G62" s="660"/>
      <c r="H62" s="660"/>
      <c r="I62" s="660"/>
      <c r="J62" s="660"/>
      <c r="K62" s="656"/>
    </row>
    <row r="63" spans="2:11" ht="15" customHeight="1">
      <c r="B63" s="655"/>
      <c r="C63" s="660"/>
      <c r="D63" s="989" t="s">
        <v>3332</v>
      </c>
      <c r="E63" s="989"/>
      <c r="F63" s="989"/>
      <c r="G63" s="989"/>
      <c r="H63" s="989"/>
      <c r="I63" s="989"/>
      <c r="J63" s="989"/>
      <c r="K63" s="656"/>
    </row>
    <row r="64" spans="2:11" ht="15" customHeight="1">
      <c r="B64" s="655"/>
      <c r="C64" s="660"/>
      <c r="D64" s="992" t="s">
        <v>3333</v>
      </c>
      <c r="E64" s="992"/>
      <c r="F64" s="992"/>
      <c r="G64" s="992"/>
      <c r="H64" s="992"/>
      <c r="I64" s="992"/>
      <c r="J64" s="992"/>
      <c r="K64" s="656"/>
    </row>
    <row r="65" spans="2:11" ht="15" customHeight="1">
      <c r="B65" s="655"/>
      <c r="C65" s="660"/>
      <c r="D65" s="989" t="s">
        <v>3334</v>
      </c>
      <c r="E65" s="989"/>
      <c r="F65" s="989"/>
      <c r="G65" s="989"/>
      <c r="H65" s="989"/>
      <c r="I65" s="989"/>
      <c r="J65" s="989"/>
      <c r="K65" s="656"/>
    </row>
    <row r="66" spans="2:11" ht="15" customHeight="1">
      <c r="B66" s="655"/>
      <c r="C66" s="660"/>
      <c r="D66" s="989" t="s">
        <v>3335</v>
      </c>
      <c r="E66" s="989"/>
      <c r="F66" s="989"/>
      <c r="G66" s="989"/>
      <c r="H66" s="989"/>
      <c r="I66" s="989"/>
      <c r="J66" s="989"/>
      <c r="K66" s="656"/>
    </row>
    <row r="67" spans="2:11" ht="15" customHeight="1">
      <c r="B67" s="655"/>
      <c r="C67" s="660"/>
      <c r="D67" s="989" t="s">
        <v>3336</v>
      </c>
      <c r="E67" s="989"/>
      <c r="F67" s="989"/>
      <c r="G67" s="989"/>
      <c r="H67" s="989"/>
      <c r="I67" s="989"/>
      <c r="J67" s="989"/>
      <c r="K67" s="656"/>
    </row>
    <row r="68" spans="2:11" ht="15" customHeight="1">
      <c r="B68" s="655"/>
      <c r="C68" s="660"/>
      <c r="D68" s="989" t="s">
        <v>3337</v>
      </c>
      <c r="E68" s="989"/>
      <c r="F68" s="989"/>
      <c r="G68" s="989"/>
      <c r="H68" s="989"/>
      <c r="I68" s="989"/>
      <c r="J68" s="989"/>
      <c r="K68" s="656"/>
    </row>
    <row r="69" spans="2:11" ht="12.75" customHeight="1">
      <c r="B69" s="664"/>
      <c r="C69" s="665"/>
      <c r="D69" s="665"/>
      <c r="E69" s="665"/>
      <c r="F69" s="665"/>
      <c r="G69" s="665"/>
      <c r="H69" s="665"/>
      <c r="I69" s="665"/>
      <c r="J69" s="665"/>
      <c r="K69" s="666"/>
    </row>
    <row r="70" spans="2:11" ht="18.75" customHeight="1">
      <c r="B70" s="667"/>
      <c r="C70" s="667"/>
      <c r="D70" s="667"/>
      <c r="E70" s="667"/>
      <c r="F70" s="667"/>
      <c r="G70" s="667"/>
      <c r="H70" s="667"/>
      <c r="I70" s="667"/>
      <c r="J70" s="667"/>
      <c r="K70" s="668"/>
    </row>
    <row r="71" spans="2:11" ht="18.75" customHeight="1">
      <c r="B71" s="668"/>
      <c r="C71" s="668"/>
      <c r="D71" s="668"/>
      <c r="E71" s="668"/>
      <c r="F71" s="668"/>
      <c r="G71" s="668"/>
      <c r="H71" s="668"/>
      <c r="I71" s="668"/>
      <c r="J71" s="668"/>
      <c r="K71" s="668"/>
    </row>
    <row r="72" spans="2:11" ht="7.5" customHeight="1">
      <c r="B72" s="669"/>
      <c r="C72" s="670"/>
      <c r="D72" s="670"/>
      <c r="E72" s="670"/>
      <c r="F72" s="670"/>
      <c r="G72" s="670"/>
      <c r="H72" s="670"/>
      <c r="I72" s="670"/>
      <c r="J72" s="670"/>
      <c r="K72" s="671"/>
    </row>
    <row r="73" spans="2:11" ht="45" customHeight="1">
      <c r="B73" s="672"/>
      <c r="C73" s="993" t="s">
        <v>2332</v>
      </c>
      <c r="D73" s="993"/>
      <c r="E73" s="993"/>
      <c r="F73" s="993"/>
      <c r="G73" s="993"/>
      <c r="H73" s="993"/>
      <c r="I73" s="993"/>
      <c r="J73" s="993"/>
      <c r="K73" s="673"/>
    </row>
    <row r="74" spans="2:11" ht="17.25" customHeight="1">
      <c r="B74" s="672"/>
      <c r="C74" s="674" t="s">
        <v>2274</v>
      </c>
      <c r="D74" s="674"/>
      <c r="E74" s="674"/>
      <c r="F74" s="674" t="s">
        <v>3338</v>
      </c>
      <c r="G74" s="675"/>
      <c r="H74" s="674" t="s">
        <v>3887</v>
      </c>
      <c r="I74" s="674" t="s">
        <v>2413</v>
      </c>
      <c r="J74" s="674" t="s">
        <v>3339</v>
      </c>
      <c r="K74" s="673"/>
    </row>
    <row r="75" spans="2:11" ht="17.25" customHeight="1">
      <c r="B75" s="672"/>
      <c r="C75" s="676" t="s">
        <v>3340</v>
      </c>
      <c r="D75" s="676"/>
      <c r="E75" s="676"/>
      <c r="F75" s="677" t="s">
        <v>3341</v>
      </c>
      <c r="G75" s="678"/>
      <c r="H75" s="676"/>
      <c r="I75" s="676"/>
      <c r="J75" s="676" t="s">
        <v>3342</v>
      </c>
      <c r="K75" s="673"/>
    </row>
    <row r="76" spans="2:11" ht="5.25" customHeight="1">
      <c r="B76" s="672"/>
      <c r="C76" s="679"/>
      <c r="D76" s="679"/>
      <c r="E76" s="679"/>
      <c r="F76" s="679"/>
      <c r="G76" s="680"/>
      <c r="H76" s="679"/>
      <c r="I76" s="679"/>
      <c r="J76" s="679"/>
      <c r="K76" s="673"/>
    </row>
    <row r="77" spans="2:11" ht="15" customHeight="1">
      <c r="B77" s="672"/>
      <c r="C77" s="662" t="s">
        <v>2414</v>
      </c>
      <c r="D77" s="679"/>
      <c r="E77" s="679"/>
      <c r="F77" s="681" t="s">
        <v>3343</v>
      </c>
      <c r="G77" s="680"/>
      <c r="H77" s="662" t="s">
        <v>3344</v>
      </c>
      <c r="I77" s="662" t="s">
        <v>3345</v>
      </c>
      <c r="J77" s="662">
        <v>20</v>
      </c>
      <c r="K77" s="673"/>
    </row>
    <row r="78" spans="2:11" ht="15" customHeight="1">
      <c r="B78" s="672"/>
      <c r="C78" s="662" t="s">
        <v>3346</v>
      </c>
      <c r="D78" s="662"/>
      <c r="E78" s="662"/>
      <c r="F78" s="681" t="s">
        <v>3343</v>
      </c>
      <c r="G78" s="680"/>
      <c r="H78" s="662" t="s">
        <v>3347</v>
      </c>
      <c r="I78" s="662" t="s">
        <v>3345</v>
      </c>
      <c r="J78" s="662">
        <v>120</v>
      </c>
      <c r="K78" s="673"/>
    </row>
    <row r="79" spans="2:11" ht="15" customHeight="1">
      <c r="B79" s="682"/>
      <c r="C79" s="662" t="s">
        <v>3348</v>
      </c>
      <c r="D79" s="662"/>
      <c r="E79" s="662"/>
      <c r="F79" s="681" t="s">
        <v>3899</v>
      </c>
      <c r="G79" s="680"/>
      <c r="H79" s="662" t="s">
        <v>3349</v>
      </c>
      <c r="I79" s="662" t="s">
        <v>3345</v>
      </c>
      <c r="J79" s="662">
        <v>50</v>
      </c>
      <c r="K79" s="673"/>
    </row>
    <row r="80" spans="2:11" ht="15" customHeight="1">
      <c r="B80" s="682"/>
      <c r="C80" s="662" t="s">
        <v>3350</v>
      </c>
      <c r="D80" s="662"/>
      <c r="E80" s="662"/>
      <c r="F80" s="681" t="s">
        <v>3343</v>
      </c>
      <c r="G80" s="680"/>
      <c r="H80" s="662" t="s">
        <v>3351</v>
      </c>
      <c r="I80" s="662" t="s">
        <v>3352</v>
      </c>
      <c r="J80" s="662"/>
      <c r="K80" s="673"/>
    </row>
    <row r="81" spans="2:11" ht="15" customHeight="1">
      <c r="B81" s="682"/>
      <c r="C81" s="683" t="s">
        <v>3353</v>
      </c>
      <c r="D81" s="683"/>
      <c r="E81" s="683"/>
      <c r="F81" s="684" t="s">
        <v>3899</v>
      </c>
      <c r="G81" s="683"/>
      <c r="H81" s="683" t="s">
        <v>3354</v>
      </c>
      <c r="I81" s="683" t="s">
        <v>3345</v>
      </c>
      <c r="J81" s="683">
        <v>15</v>
      </c>
      <c r="K81" s="673"/>
    </row>
    <row r="82" spans="2:11" ht="15" customHeight="1">
      <c r="B82" s="682"/>
      <c r="C82" s="683" t="s">
        <v>3355</v>
      </c>
      <c r="D82" s="683"/>
      <c r="E82" s="683"/>
      <c r="F82" s="684" t="s">
        <v>3899</v>
      </c>
      <c r="G82" s="683"/>
      <c r="H82" s="683" t="s">
        <v>3356</v>
      </c>
      <c r="I82" s="683" t="s">
        <v>3345</v>
      </c>
      <c r="J82" s="683">
        <v>15</v>
      </c>
      <c r="K82" s="673"/>
    </row>
    <row r="83" spans="2:11" ht="15" customHeight="1">
      <c r="B83" s="682"/>
      <c r="C83" s="683" t="s">
        <v>3357</v>
      </c>
      <c r="D83" s="683"/>
      <c r="E83" s="683"/>
      <c r="F83" s="684" t="s">
        <v>3899</v>
      </c>
      <c r="G83" s="683"/>
      <c r="H83" s="683" t="s">
        <v>3358</v>
      </c>
      <c r="I83" s="683" t="s">
        <v>3345</v>
      </c>
      <c r="J83" s="683">
        <v>20</v>
      </c>
      <c r="K83" s="673"/>
    </row>
    <row r="84" spans="2:11" ht="15" customHeight="1">
      <c r="B84" s="682"/>
      <c r="C84" s="683" t="s">
        <v>3359</v>
      </c>
      <c r="D84" s="683"/>
      <c r="E84" s="683"/>
      <c r="F84" s="684" t="s">
        <v>3899</v>
      </c>
      <c r="G84" s="683"/>
      <c r="H84" s="683" t="s">
        <v>3360</v>
      </c>
      <c r="I84" s="683" t="s">
        <v>3345</v>
      </c>
      <c r="J84" s="683">
        <v>20</v>
      </c>
      <c r="K84" s="673"/>
    </row>
    <row r="85" spans="2:11" ht="15" customHeight="1">
      <c r="B85" s="682"/>
      <c r="C85" s="662" t="s">
        <v>3361</v>
      </c>
      <c r="D85" s="662"/>
      <c r="E85" s="662"/>
      <c r="F85" s="681" t="s">
        <v>3899</v>
      </c>
      <c r="G85" s="680"/>
      <c r="H85" s="662" t="s">
        <v>3362</v>
      </c>
      <c r="I85" s="662" t="s">
        <v>3345</v>
      </c>
      <c r="J85" s="662">
        <v>50</v>
      </c>
      <c r="K85" s="673"/>
    </row>
    <row r="86" spans="2:11" ht="15" customHeight="1">
      <c r="B86" s="682"/>
      <c r="C86" s="662" t="s">
        <v>3363</v>
      </c>
      <c r="D86" s="662"/>
      <c r="E86" s="662"/>
      <c r="F86" s="681" t="s">
        <v>3899</v>
      </c>
      <c r="G86" s="680"/>
      <c r="H86" s="662" t="s">
        <v>3364</v>
      </c>
      <c r="I86" s="662" t="s">
        <v>3345</v>
      </c>
      <c r="J86" s="662">
        <v>20</v>
      </c>
      <c r="K86" s="673"/>
    </row>
    <row r="87" spans="2:11" ht="15" customHeight="1">
      <c r="B87" s="682"/>
      <c r="C87" s="662" t="s">
        <v>3365</v>
      </c>
      <c r="D87" s="662"/>
      <c r="E87" s="662"/>
      <c r="F87" s="681" t="s">
        <v>3899</v>
      </c>
      <c r="G87" s="680"/>
      <c r="H87" s="662" t="s">
        <v>3366</v>
      </c>
      <c r="I87" s="662" t="s">
        <v>3345</v>
      </c>
      <c r="J87" s="662">
        <v>20</v>
      </c>
      <c r="K87" s="673"/>
    </row>
    <row r="88" spans="2:11" ht="15" customHeight="1">
      <c r="B88" s="682"/>
      <c r="C88" s="662" t="s">
        <v>3367</v>
      </c>
      <c r="D88" s="662"/>
      <c r="E88" s="662"/>
      <c r="F88" s="681" t="s">
        <v>3899</v>
      </c>
      <c r="G88" s="680"/>
      <c r="H88" s="662" t="s">
        <v>3368</v>
      </c>
      <c r="I88" s="662" t="s">
        <v>3345</v>
      </c>
      <c r="J88" s="662">
        <v>50</v>
      </c>
      <c r="K88" s="673"/>
    </row>
    <row r="89" spans="2:11" ht="15" customHeight="1">
      <c r="B89" s="682"/>
      <c r="C89" s="662" t="s">
        <v>3369</v>
      </c>
      <c r="D89" s="662"/>
      <c r="E89" s="662"/>
      <c r="F89" s="681" t="s">
        <v>3899</v>
      </c>
      <c r="G89" s="680"/>
      <c r="H89" s="662" t="s">
        <v>3369</v>
      </c>
      <c r="I89" s="662" t="s">
        <v>3345</v>
      </c>
      <c r="J89" s="662">
        <v>50</v>
      </c>
      <c r="K89" s="673"/>
    </row>
    <row r="90" spans="2:11" ht="15" customHeight="1">
      <c r="B90" s="682"/>
      <c r="C90" s="662" t="s">
        <v>2418</v>
      </c>
      <c r="D90" s="662"/>
      <c r="E90" s="662"/>
      <c r="F90" s="681" t="s">
        <v>3899</v>
      </c>
      <c r="G90" s="680"/>
      <c r="H90" s="662" t="s">
        <v>3370</v>
      </c>
      <c r="I90" s="662" t="s">
        <v>3345</v>
      </c>
      <c r="J90" s="662">
        <v>255</v>
      </c>
      <c r="K90" s="673"/>
    </row>
    <row r="91" spans="2:11" ht="15" customHeight="1">
      <c r="B91" s="682"/>
      <c r="C91" s="662" t="s">
        <v>3371</v>
      </c>
      <c r="D91" s="662"/>
      <c r="E91" s="662"/>
      <c r="F91" s="681" t="s">
        <v>3343</v>
      </c>
      <c r="G91" s="680"/>
      <c r="H91" s="662" t="s">
        <v>3372</v>
      </c>
      <c r="I91" s="662" t="s">
        <v>3373</v>
      </c>
      <c r="J91" s="662"/>
      <c r="K91" s="673"/>
    </row>
    <row r="92" spans="2:11" ht="15" customHeight="1">
      <c r="B92" s="682"/>
      <c r="C92" s="662" t="s">
        <v>3374</v>
      </c>
      <c r="D92" s="662"/>
      <c r="E92" s="662"/>
      <c r="F92" s="681" t="s">
        <v>3343</v>
      </c>
      <c r="G92" s="680"/>
      <c r="H92" s="662" t="s">
        <v>3375</v>
      </c>
      <c r="I92" s="662" t="s">
        <v>3376</v>
      </c>
      <c r="J92" s="662"/>
      <c r="K92" s="673"/>
    </row>
    <row r="93" spans="2:11" ht="15" customHeight="1">
      <c r="B93" s="682"/>
      <c r="C93" s="662" t="s">
        <v>3377</v>
      </c>
      <c r="D93" s="662"/>
      <c r="E93" s="662"/>
      <c r="F93" s="681" t="s">
        <v>3343</v>
      </c>
      <c r="G93" s="680"/>
      <c r="H93" s="662" t="s">
        <v>3377</v>
      </c>
      <c r="I93" s="662" t="s">
        <v>3376</v>
      </c>
      <c r="J93" s="662"/>
      <c r="K93" s="673"/>
    </row>
    <row r="94" spans="2:11" ht="15" customHeight="1">
      <c r="B94" s="682"/>
      <c r="C94" s="662" t="s">
        <v>2356</v>
      </c>
      <c r="D94" s="662"/>
      <c r="E94" s="662"/>
      <c r="F94" s="681" t="s">
        <v>3343</v>
      </c>
      <c r="G94" s="680"/>
      <c r="H94" s="662" t="s">
        <v>3378</v>
      </c>
      <c r="I94" s="662" t="s">
        <v>3376</v>
      </c>
      <c r="J94" s="662"/>
      <c r="K94" s="673"/>
    </row>
    <row r="95" spans="2:11" ht="15" customHeight="1">
      <c r="B95" s="682"/>
      <c r="C95" s="662" t="s">
        <v>2364</v>
      </c>
      <c r="D95" s="662"/>
      <c r="E95" s="662"/>
      <c r="F95" s="681" t="s">
        <v>3343</v>
      </c>
      <c r="G95" s="680"/>
      <c r="H95" s="662" t="s">
        <v>3379</v>
      </c>
      <c r="I95" s="662" t="s">
        <v>3376</v>
      </c>
      <c r="J95" s="662"/>
      <c r="K95" s="673"/>
    </row>
    <row r="96" spans="2:11" ht="15" customHeight="1">
      <c r="B96" s="685"/>
      <c r="C96" s="686"/>
      <c r="D96" s="686"/>
      <c r="E96" s="686"/>
      <c r="F96" s="686"/>
      <c r="G96" s="686"/>
      <c r="H96" s="686"/>
      <c r="I96" s="686"/>
      <c r="J96" s="686"/>
      <c r="K96" s="687"/>
    </row>
    <row r="97" spans="2:11" ht="18.75" customHeight="1">
      <c r="B97" s="688"/>
      <c r="C97" s="689"/>
      <c r="D97" s="689"/>
      <c r="E97" s="689"/>
      <c r="F97" s="689"/>
      <c r="G97" s="689"/>
      <c r="H97" s="689"/>
      <c r="I97" s="689"/>
      <c r="J97" s="689"/>
      <c r="K97" s="688"/>
    </row>
    <row r="98" spans="2:11" ht="18.75" customHeight="1">
      <c r="B98" s="668"/>
      <c r="C98" s="668"/>
      <c r="D98" s="668"/>
      <c r="E98" s="668"/>
      <c r="F98" s="668"/>
      <c r="G98" s="668"/>
      <c r="H98" s="668"/>
      <c r="I98" s="668"/>
      <c r="J98" s="668"/>
      <c r="K98" s="668"/>
    </row>
    <row r="99" spans="2:11" ht="7.5" customHeight="1">
      <c r="B99" s="669"/>
      <c r="C99" s="670"/>
      <c r="D99" s="670"/>
      <c r="E99" s="670"/>
      <c r="F99" s="670"/>
      <c r="G99" s="670"/>
      <c r="H99" s="670"/>
      <c r="I99" s="670"/>
      <c r="J99" s="670"/>
      <c r="K99" s="671"/>
    </row>
    <row r="100" spans="2:11" ht="45" customHeight="1">
      <c r="B100" s="672"/>
      <c r="C100" s="993" t="s">
        <v>3380</v>
      </c>
      <c r="D100" s="993"/>
      <c r="E100" s="993"/>
      <c r="F100" s="993"/>
      <c r="G100" s="993"/>
      <c r="H100" s="993"/>
      <c r="I100" s="993"/>
      <c r="J100" s="993"/>
      <c r="K100" s="673"/>
    </row>
    <row r="101" spans="2:11" ht="17.25" customHeight="1">
      <c r="B101" s="672"/>
      <c r="C101" s="674" t="s">
        <v>2274</v>
      </c>
      <c r="D101" s="674"/>
      <c r="E101" s="674"/>
      <c r="F101" s="674" t="s">
        <v>3338</v>
      </c>
      <c r="G101" s="675"/>
      <c r="H101" s="674" t="s">
        <v>3887</v>
      </c>
      <c r="I101" s="674" t="s">
        <v>2413</v>
      </c>
      <c r="J101" s="674" t="s">
        <v>3339</v>
      </c>
      <c r="K101" s="673"/>
    </row>
    <row r="102" spans="2:11" ht="17.25" customHeight="1">
      <c r="B102" s="672"/>
      <c r="C102" s="676" t="s">
        <v>3340</v>
      </c>
      <c r="D102" s="676"/>
      <c r="E102" s="676"/>
      <c r="F102" s="677" t="s">
        <v>3341</v>
      </c>
      <c r="G102" s="678"/>
      <c r="H102" s="676"/>
      <c r="I102" s="676"/>
      <c r="J102" s="676" t="s">
        <v>3342</v>
      </c>
      <c r="K102" s="673"/>
    </row>
    <row r="103" spans="2:11" ht="5.25" customHeight="1">
      <c r="B103" s="672"/>
      <c r="C103" s="674"/>
      <c r="D103" s="674"/>
      <c r="E103" s="674"/>
      <c r="F103" s="674"/>
      <c r="G103" s="690"/>
      <c r="H103" s="674"/>
      <c r="I103" s="674"/>
      <c r="J103" s="674"/>
      <c r="K103" s="673"/>
    </row>
    <row r="104" spans="2:11" ht="15" customHeight="1">
      <c r="B104" s="672"/>
      <c r="C104" s="662" t="s">
        <v>2414</v>
      </c>
      <c r="D104" s="679"/>
      <c r="E104" s="679"/>
      <c r="F104" s="681" t="s">
        <v>3343</v>
      </c>
      <c r="G104" s="690"/>
      <c r="H104" s="662" t="s">
        <v>3381</v>
      </c>
      <c r="I104" s="662" t="s">
        <v>3345</v>
      </c>
      <c r="J104" s="662">
        <v>20</v>
      </c>
      <c r="K104" s="673"/>
    </row>
    <row r="105" spans="2:11" ht="15" customHeight="1">
      <c r="B105" s="672"/>
      <c r="C105" s="662" t="s">
        <v>3346</v>
      </c>
      <c r="D105" s="662"/>
      <c r="E105" s="662"/>
      <c r="F105" s="681" t="s">
        <v>3343</v>
      </c>
      <c r="G105" s="662"/>
      <c r="H105" s="662" t="s">
        <v>3381</v>
      </c>
      <c r="I105" s="662" t="s">
        <v>3345</v>
      </c>
      <c r="J105" s="662">
        <v>120</v>
      </c>
      <c r="K105" s="673"/>
    </row>
    <row r="106" spans="2:11" ht="15" customHeight="1">
      <c r="B106" s="682"/>
      <c r="C106" s="662" t="s">
        <v>3348</v>
      </c>
      <c r="D106" s="662"/>
      <c r="E106" s="662"/>
      <c r="F106" s="681" t="s">
        <v>3899</v>
      </c>
      <c r="G106" s="662"/>
      <c r="H106" s="662" t="s">
        <v>3381</v>
      </c>
      <c r="I106" s="662" t="s">
        <v>3345</v>
      </c>
      <c r="J106" s="662">
        <v>50</v>
      </c>
      <c r="K106" s="673"/>
    </row>
    <row r="107" spans="2:11" ht="15" customHeight="1">
      <c r="B107" s="682"/>
      <c r="C107" s="662" t="s">
        <v>3350</v>
      </c>
      <c r="D107" s="662"/>
      <c r="E107" s="662"/>
      <c r="F107" s="681" t="s">
        <v>3343</v>
      </c>
      <c r="G107" s="662"/>
      <c r="H107" s="662" t="s">
        <v>3381</v>
      </c>
      <c r="I107" s="662" t="s">
        <v>3352</v>
      </c>
      <c r="J107" s="662"/>
      <c r="K107" s="673"/>
    </row>
    <row r="108" spans="2:11" ht="15" customHeight="1">
      <c r="B108" s="682"/>
      <c r="C108" s="662" t="s">
        <v>3361</v>
      </c>
      <c r="D108" s="662"/>
      <c r="E108" s="662"/>
      <c r="F108" s="681" t="s">
        <v>3899</v>
      </c>
      <c r="G108" s="662"/>
      <c r="H108" s="662" t="s">
        <v>3381</v>
      </c>
      <c r="I108" s="662" t="s">
        <v>3345</v>
      </c>
      <c r="J108" s="662">
        <v>50</v>
      </c>
      <c r="K108" s="673"/>
    </row>
    <row r="109" spans="2:11" ht="15" customHeight="1">
      <c r="B109" s="682"/>
      <c r="C109" s="662" t="s">
        <v>3369</v>
      </c>
      <c r="D109" s="662"/>
      <c r="E109" s="662"/>
      <c r="F109" s="681" t="s">
        <v>3899</v>
      </c>
      <c r="G109" s="662"/>
      <c r="H109" s="662" t="s">
        <v>3381</v>
      </c>
      <c r="I109" s="662" t="s">
        <v>3345</v>
      </c>
      <c r="J109" s="662">
        <v>50</v>
      </c>
      <c r="K109" s="673"/>
    </row>
    <row r="110" spans="2:11" ht="15" customHeight="1">
      <c r="B110" s="682"/>
      <c r="C110" s="662" t="s">
        <v>3367</v>
      </c>
      <c r="D110" s="662"/>
      <c r="E110" s="662"/>
      <c r="F110" s="681" t="s">
        <v>3899</v>
      </c>
      <c r="G110" s="662"/>
      <c r="H110" s="662" t="s">
        <v>3381</v>
      </c>
      <c r="I110" s="662" t="s">
        <v>3345</v>
      </c>
      <c r="J110" s="662">
        <v>50</v>
      </c>
      <c r="K110" s="673"/>
    </row>
    <row r="111" spans="2:11" ht="15" customHeight="1">
      <c r="B111" s="682"/>
      <c r="C111" s="662" t="s">
        <v>2414</v>
      </c>
      <c r="D111" s="662"/>
      <c r="E111" s="662"/>
      <c r="F111" s="681" t="s">
        <v>3343</v>
      </c>
      <c r="G111" s="662"/>
      <c r="H111" s="662" t="s">
        <v>3382</v>
      </c>
      <c r="I111" s="662" t="s">
        <v>3345</v>
      </c>
      <c r="J111" s="662">
        <v>20</v>
      </c>
      <c r="K111" s="673"/>
    </row>
    <row r="112" spans="2:11" ht="15" customHeight="1">
      <c r="B112" s="682"/>
      <c r="C112" s="662" t="s">
        <v>3383</v>
      </c>
      <c r="D112" s="662"/>
      <c r="E112" s="662"/>
      <c r="F112" s="681" t="s">
        <v>3343</v>
      </c>
      <c r="G112" s="662"/>
      <c r="H112" s="662" t="s">
        <v>3384</v>
      </c>
      <c r="I112" s="662" t="s">
        <v>3345</v>
      </c>
      <c r="J112" s="662">
        <v>120</v>
      </c>
      <c r="K112" s="673"/>
    </row>
    <row r="113" spans="2:11" ht="15" customHeight="1">
      <c r="B113" s="682"/>
      <c r="C113" s="662" t="s">
        <v>2356</v>
      </c>
      <c r="D113" s="662"/>
      <c r="E113" s="662"/>
      <c r="F113" s="681" t="s">
        <v>3343</v>
      </c>
      <c r="G113" s="662"/>
      <c r="H113" s="662" t="s">
        <v>3385</v>
      </c>
      <c r="I113" s="662" t="s">
        <v>3376</v>
      </c>
      <c r="J113" s="662"/>
      <c r="K113" s="673"/>
    </row>
    <row r="114" spans="2:11" ht="15" customHeight="1">
      <c r="B114" s="682"/>
      <c r="C114" s="662" t="s">
        <v>2364</v>
      </c>
      <c r="D114" s="662"/>
      <c r="E114" s="662"/>
      <c r="F114" s="681" t="s">
        <v>3343</v>
      </c>
      <c r="G114" s="662"/>
      <c r="H114" s="662" t="s">
        <v>3386</v>
      </c>
      <c r="I114" s="662" t="s">
        <v>3376</v>
      </c>
      <c r="J114" s="662"/>
      <c r="K114" s="673"/>
    </row>
    <row r="115" spans="2:11" ht="15" customHeight="1">
      <c r="B115" s="682"/>
      <c r="C115" s="662" t="s">
        <v>2413</v>
      </c>
      <c r="D115" s="662"/>
      <c r="E115" s="662"/>
      <c r="F115" s="681" t="s">
        <v>3343</v>
      </c>
      <c r="G115" s="662"/>
      <c r="H115" s="662" t="s">
        <v>3387</v>
      </c>
      <c r="I115" s="662" t="s">
        <v>3388</v>
      </c>
      <c r="J115" s="662"/>
      <c r="K115" s="673"/>
    </row>
    <row r="116" spans="2:11" ht="15" customHeight="1">
      <c r="B116" s="685"/>
      <c r="C116" s="691"/>
      <c r="D116" s="691"/>
      <c r="E116" s="691"/>
      <c r="F116" s="691"/>
      <c r="G116" s="691"/>
      <c r="H116" s="691"/>
      <c r="I116" s="691"/>
      <c r="J116" s="691"/>
      <c r="K116" s="687"/>
    </row>
    <row r="117" spans="2:11" ht="18.75" customHeight="1">
      <c r="B117" s="692"/>
      <c r="C117" s="658"/>
      <c r="D117" s="658"/>
      <c r="E117" s="658"/>
      <c r="F117" s="693"/>
      <c r="G117" s="658"/>
      <c r="H117" s="658"/>
      <c r="I117" s="658"/>
      <c r="J117" s="658"/>
      <c r="K117" s="692"/>
    </row>
    <row r="118" spans="2:11" ht="18.75" customHeight="1">
      <c r="B118" s="668"/>
      <c r="C118" s="668"/>
      <c r="D118" s="668"/>
      <c r="E118" s="668"/>
      <c r="F118" s="668"/>
      <c r="G118" s="668"/>
      <c r="H118" s="668"/>
      <c r="I118" s="668"/>
      <c r="J118" s="668"/>
      <c r="K118" s="668"/>
    </row>
    <row r="119" spans="2:11" ht="7.5" customHeight="1">
      <c r="B119" s="694"/>
      <c r="C119" s="695"/>
      <c r="D119" s="695"/>
      <c r="E119" s="695"/>
      <c r="F119" s="695"/>
      <c r="G119" s="695"/>
      <c r="H119" s="695"/>
      <c r="I119" s="695"/>
      <c r="J119" s="695"/>
      <c r="K119" s="696"/>
    </row>
    <row r="120" spans="2:11" ht="45" customHeight="1">
      <c r="B120" s="697"/>
      <c r="C120" s="990" t="s">
        <v>3389</v>
      </c>
      <c r="D120" s="990"/>
      <c r="E120" s="990"/>
      <c r="F120" s="990"/>
      <c r="G120" s="990"/>
      <c r="H120" s="990"/>
      <c r="I120" s="990"/>
      <c r="J120" s="990"/>
      <c r="K120" s="698"/>
    </row>
    <row r="121" spans="2:11" ht="17.25" customHeight="1">
      <c r="B121" s="699"/>
      <c r="C121" s="674" t="s">
        <v>2274</v>
      </c>
      <c r="D121" s="674"/>
      <c r="E121" s="674"/>
      <c r="F121" s="674" t="s">
        <v>3338</v>
      </c>
      <c r="G121" s="675"/>
      <c r="H121" s="674" t="s">
        <v>3887</v>
      </c>
      <c r="I121" s="674" t="s">
        <v>2413</v>
      </c>
      <c r="J121" s="674" t="s">
        <v>3339</v>
      </c>
      <c r="K121" s="700"/>
    </row>
    <row r="122" spans="2:11" ht="17.25" customHeight="1">
      <c r="B122" s="699"/>
      <c r="C122" s="676" t="s">
        <v>3340</v>
      </c>
      <c r="D122" s="676"/>
      <c r="E122" s="676"/>
      <c r="F122" s="677" t="s">
        <v>3341</v>
      </c>
      <c r="G122" s="678"/>
      <c r="H122" s="676"/>
      <c r="I122" s="676"/>
      <c r="J122" s="676" t="s">
        <v>3342</v>
      </c>
      <c r="K122" s="700"/>
    </row>
    <row r="123" spans="2:11" ht="5.25" customHeight="1">
      <c r="B123" s="701"/>
      <c r="C123" s="679"/>
      <c r="D123" s="679"/>
      <c r="E123" s="679"/>
      <c r="F123" s="679"/>
      <c r="G123" s="662"/>
      <c r="H123" s="679"/>
      <c r="I123" s="679"/>
      <c r="J123" s="679"/>
      <c r="K123" s="702"/>
    </row>
    <row r="124" spans="2:11" ht="15" customHeight="1">
      <c r="B124" s="701"/>
      <c r="C124" s="662" t="s">
        <v>3346</v>
      </c>
      <c r="D124" s="679"/>
      <c r="E124" s="679"/>
      <c r="F124" s="681" t="s">
        <v>3343</v>
      </c>
      <c r="G124" s="662"/>
      <c r="H124" s="662" t="s">
        <v>3381</v>
      </c>
      <c r="I124" s="662" t="s">
        <v>3345</v>
      </c>
      <c r="J124" s="662">
        <v>120</v>
      </c>
      <c r="K124" s="703"/>
    </row>
    <row r="125" spans="2:11" ht="15" customHeight="1">
      <c r="B125" s="701"/>
      <c r="C125" s="662" t="s">
        <v>3390</v>
      </c>
      <c r="D125" s="662"/>
      <c r="E125" s="662"/>
      <c r="F125" s="681" t="s">
        <v>3343</v>
      </c>
      <c r="G125" s="662"/>
      <c r="H125" s="662" t="s">
        <v>3391</v>
      </c>
      <c r="I125" s="662" t="s">
        <v>3345</v>
      </c>
      <c r="J125" s="662" t="s">
        <v>3392</v>
      </c>
      <c r="K125" s="703"/>
    </row>
    <row r="126" spans="2:11" ht="15" customHeight="1">
      <c r="B126" s="701"/>
      <c r="C126" s="662" t="s">
        <v>3298</v>
      </c>
      <c r="D126" s="662"/>
      <c r="E126" s="662"/>
      <c r="F126" s="681" t="s">
        <v>3343</v>
      </c>
      <c r="G126" s="662"/>
      <c r="H126" s="662" t="s">
        <v>3393</v>
      </c>
      <c r="I126" s="662" t="s">
        <v>3345</v>
      </c>
      <c r="J126" s="662" t="s">
        <v>3392</v>
      </c>
      <c r="K126" s="703"/>
    </row>
    <row r="127" spans="2:11" ht="15" customHeight="1">
      <c r="B127" s="701"/>
      <c r="C127" s="662" t="s">
        <v>3353</v>
      </c>
      <c r="D127" s="662"/>
      <c r="E127" s="662"/>
      <c r="F127" s="681" t="s">
        <v>3899</v>
      </c>
      <c r="G127" s="662"/>
      <c r="H127" s="662" t="s">
        <v>3354</v>
      </c>
      <c r="I127" s="662" t="s">
        <v>3345</v>
      </c>
      <c r="J127" s="662">
        <v>15</v>
      </c>
      <c r="K127" s="703"/>
    </row>
    <row r="128" spans="2:11" ht="15" customHeight="1">
      <c r="B128" s="701"/>
      <c r="C128" s="683" t="s">
        <v>3355</v>
      </c>
      <c r="D128" s="683"/>
      <c r="E128" s="683"/>
      <c r="F128" s="684" t="s">
        <v>3899</v>
      </c>
      <c r="G128" s="683"/>
      <c r="H128" s="683" t="s">
        <v>3356</v>
      </c>
      <c r="I128" s="683" t="s">
        <v>3345</v>
      </c>
      <c r="J128" s="683">
        <v>15</v>
      </c>
      <c r="K128" s="703"/>
    </row>
    <row r="129" spans="2:11" ht="15" customHeight="1">
      <c r="B129" s="701"/>
      <c r="C129" s="683" t="s">
        <v>3357</v>
      </c>
      <c r="D129" s="683"/>
      <c r="E129" s="683"/>
      <c r="F129" s="684" t="s">
        <v>3899</v>
      </c>
      <c r="G129" s="683"/>
      <c r="H129" s="683" t="s">
        <v>3358</v>
      </c>
      <c r="I129" s="683" t="s">
        <v>3345</v>
      </c>
      <c r="J129" s="683">
        <v>20</v>
      </c>
      <c r="K129" s="703"/>
    </row>
    <row r="130" spans="2:11" ht="15" customHeight="1">
      <c r="B130" s="701"/>
      <c r="C130" s="683" t="s">
        <v>3359</v>
      </c>
      <c r="D130" s="683"/>
      <c r="E130" s="683"/>
      <c r="F130" s="684" t="s">
        <v>3899</v>
      </c>
      <c r="G130" s="683"/>
      <c r="H130" s="683" t="s">
        <v>3360</v>
      </c>
      <c r="I130" s="683" t="s">
        <v>3345</v>
      </c>
      <c r="J130" s="683">
        <v>20</v>
      </c>
      <c r="K130" s="703"/>
    </row>
    <row r="131" spans="2:11" ht="15" customHeight="1">
      <c r="B131" s="701"/>
      <c r="C131" s="662" t="s">
        <v>3348</v>
      </c>
      <c r="D131" s="662"/>
      <c r="E131" s="662"/>
      <c r="F131" s="681" t="s">
        <v>3899</v>
      </c>
      <c r="G131" s="662"/>
      <c r="H131" s="662" t="s">
        <v>3381</v>
      </c>
      <c r="I131" s="662" t="s">
        <v>3345</v>
      </c>
      <c r="J131" s="662">
        <v>50</v>
      </c>
      <c r="K131" s="703"/>
    </row>
    <row r="132" spans="2:11" ht="15" customHeight="1">
      <c r="B132" s="701"/>
      <c r="C132" s="662" t="s">
        <v>3361</v>
      </c>
      <c r="D132" s="662"/>
      <c r="E132" s="662"/>
      <c r="F132" s="681" t="s">
        <v>3899</v>
      </c>
      <c r="G132" s="662"/>
      <c r="H132" s="662" t="s">
        <v>3381</v>
      </c>
      <c r="I132" s="662" t="s">
        <v>3345</v>
      </c>
      <c r="J132" s="662">
        <v>50</v>
      </c>
      <c r="K132" s="703"/>
    </row>
    <row r="133" spans="2:11" ht="15" customHeight="1">
      <c r="B133" s="701"/>
      <c r="C133" s="662" t="s">
        <v>3367</v>
      </c>
      <c r="D133" s="662"/>
      <c r="E133" s="662"/>
      <c r="F133" s="681" t="s">
        <v>3899</v>
      </c>
      <c r="G133" s="662"/>
      <c r="H133" s="662" t="s">
        <v>3381</v>
      </c>
      <c r="I133" s="662" t="s">
        <v>3345</v>
      </c>
      <c r="J133" s="662">
        <v>50</v>
      </c>
      <c r="K133" s="703"/>
    </row>
    <row r="134" spans="2:11" ht="15" customHeight="1">
      <c r="B134" s="701"/>
      <c r="C134" s="662" t="s">
        <v>3369</v>
      </c>
      <c r="D134" s="662"/>
      <c r="E134" s="662"/>
      <c r="F134" s="681" t="s">
        <v>3899</v>
      </c>
      <c r="G134" s="662"/>
      <c r="H134" s="662" t="s">
        <v>3381</v>
      </c>
      <c r="I134" s="662" t="s">
        <v>3345</v>
      </c>
      <c r="J134" s="662">
        <v>50</v>
      </c>
      <c r="K134" s="703"/>
    </row>
    <row r="135" spans="2:11" ht="15" customHeight="1">
      <c r="B135" s="701"/>
      <c r="C135" s="662" t="s">
        <v>2418</v>
      </c>
      <c r="D135" s="662"/>
      <c r="E135" s="662"/>
      <c r="F135" s="681" t="s">
        <v>3899</v>
      </c>
      <c r="G135" s="662"/>
      <c r="H135" s="662" t="s">
        <v>3394</v>
      </c>
      <c r="I135" s="662" t="s">
        <v>3345</v>
      </c>
      <c r="J135" s="662">
        <v>255</v>
      </c>
      <c r="K135" s="703"/>
    </row>
    <row r="136" spans="2:11" ht="15" customHeight="1">
      <c r="B136" s="701"/>
      <c r="C136" s="662" t="s">
        <v>3371</v>
      </c>
      <c r="D136" s="662"/>
      <c r="E136" s="662"/>
      <c r="F136" s="681" t="s">
        <v>3343</v>
      </c>
      <c r="G136" s="662"/>
      <c r="H136" s="662" t="s">
        <v>3395</v>
      </c>
      <c r="I136" s="662" t="s">
        <v>3373</v>
      </c>
      <c r="J136" s="662"/>
      <c r="K136" s="703"/>
    </row>
    <row r="137" spans="2:11" ht="15" customHeight="1">
      <c r="B137" s="701"/>
      <c r="C137" s="662" t="s">
        <v>3374</v>
      </c>
      <c r="D137" s="662"/>
      <c r="E137" s="662"/>
      <c r="F137" s="681" t="s">
        <v>3343</v>
      </c>
      <c r="G137" s="662"/>
      <c r="H137" s="662" t="s">
        <v>3396</v>
      </c>
      <c r="I137" s="662" t="s">
        <v>3376</v>
      </c>
      <c r="J137" s="662"/>
      <c r="K137" s="703"/>
    </row>
    <row r="138" spans="2:11" ht="15" customHeight="1">
      <c r="B138" s="701"/>
      <c r="C138" s="662" t="s">
        <v>3377</v>
      </c>
      <c r="D138" s="662"/>
      <c r="E138" s="662"/>
      <c r="F138" s="681" t="s">
        <v>3343</v>
      </c>
      <c r="G138" s="662"/>
      <c r="H138" s="662" t="s">
        <v>3377</v>
      </c>
      <c r="I138" s="662" t="s">
        <v>3376</v>
      </c>
      <c r="J138" s="662"/>
      <c r="K138" s="703"/>
    </row>
    <row r="139" spans="2:11" ht="15" customHeight="1">
      <c r="B139" s="701"/>
      <c r="C139" s="662" t="s">
        <v>2356</v>
      </c>
      <c r="D139" s="662"/>
      <c r="E139" s="662"/>
      <c r="F139" s="681" t="s">
        <v>3343</v>
      </c>
      <c r="G139" s="662"/>
      <c r="H139" s="662" t="s">
        <v>3397</v>
      </c>
      <c r="I139" s="662" t="s">
        <v>3376</v>
      </c>
      <c r="J139" s="662"/>
      <c r="K139" s="703"/>
    </row>
    <row r="140" spans="2:11" ht="15" customHeight="1">
      <c r="B140" s="701"/>
      <c r="C140" s="662" t="s">
        <v>3398</v>
      </c>
      <c r="D140" s="662"/>
      <c r="E140" s="662"/>
      <c r="F140" s="681" t="s">
        <v>3343</v>
      </c>
      <c r="G140" s="662"/>
      <c r="H140" s="662" t="s">
        <v>3399</v>
      </c>
      <c r="I140" s="662" t="s">
        <v>3376</v>
      </c>
      <c r="J140" s="662"/>
      <c r="K140" s="703"/>
    </row>
    <row r="141" spans="2:11" ht="15" customHeight="1">
      <c r="B141" s="704"/>
      <c r="C141" s="705"/>
      <c r="D141" s="705"/>
      <c r="E141" s="705"/>
      <c r="F141" s="705"/>
      <c r="G141" s="705"/>
      <c r="H141" s="705"/>
      <c r="I141" s="705"/>
      <c r="J141" s="705"/>
      <c r="K141" s="706"/>
    </row>
    <row r="142" spans="2:11" ht="18.75" customHeight="1">
      <c r="B142" s="658"/>
      <c r="C142" s="658"/>
      <c r="D142" s="658"/>
      <c r="E142" s="658"/>
      <c r="F142" s="693"/>
      <c r="G142" s="658"/>
      <c r="H142" s="658"/>
      <c r="I142" s="658"/>
      <c r="J142" s="658"/>
      <c r="K142" s="658"/>
    </row>
    <row r="143" spans="2:11" ht="18.75" customHeight="1">
      <c r="B143" s="668"/>
      <c r="C143" s="668"/>
      <c r="D143" s="668"/>
      <c r="E143" s="668"/>
      <c r="F143" s="668"/>
      <c r="G143" s="668"/>
      <c r="H143" s="668"/>
      <c r="I143" s="668"/>
      <c r="J143" s="668"/>
      <c r="K143" s="668"/>
    </row>
    <row r="144" spans="2:11" ht="7.5" customHeight="1">
      <c r="B144" s="669"/>
      <c r="C144" s="670"/>
      <c r="D144" s="670"/>
      <c r="E144" s="670"/>
      <c r="F144" s="670"/>
      <c r="G144" s="670"/>
      <c r="H144" s="670"/>
      <c r="I144" s="670"/>
      <c r="J144" s="670"/>
      <c r="K144" s="671"/>
    </row>
    <row r="145" spans="2:11" ht="45" customHeight="1">
      <c r="B145" s="672"/>
      <c r="C145" s="993" t="s">
        <v>3400</v>
      </c>
      <c r="D145" s="993"/>
      <c r="E145" s="993"/>
      <c r="F145" s="993"/>
      <c r="G145" s="993"/>
      <c r="H145" s="993"/>
      <c r="I145" s="993"/>
      <c r="J145" s="993"/>
      <c r="K145" s="673"/>
    </row>
    <row r="146" spans="2:11" ht="17.25" customHeight="1">
      <c r="B146" s="672"/>
      <c r="C146" s="674" t="s">
        <v>2274</v>
      </c>
      <c r="D146" s="674"/>
      <c r="E146" s="674"/>
      <c r="F146" s="674" t="s">
        <v>3338</v>
      </c>
      <c r="G146" s="675"/>
      <c r="H146" s="674" t="s">
        <v>3887</v>
      </c>
      <c r="I146" s="674" t="s">
        <v>2413</v>
      </c>
      <c r="J146" s="674" t="s">
        <v>3339</v>
      </c>
      <c r="K146" s="673"/>
    </row>
    <row r="147" spans="2:11" ht="17.25" customHeight="1">
      <c r="B147" s="672"/>
      <c r="C147" s="676" t="s">
        <v>3340</v>
      </c>
      <c r="D147" s="676"/>
      <c r="E147" s="676"/>
      <c r="F147" s="677" t="s">
        <v>3341</v>
      </c>
      <c r="G147" s="678"/>
      <c r="H147" s="676"/>
      <c r="I147" s="676"/>
      <c r="J147" s="676" t="s">
        <v>3342</v>
      </c>
      <c r="K147" s="673"/>
    </row>
    <row r="148" spans="2:11" ht="5.25" customHeight="1">
      <c r="B148" s="682"/>
      <c r="C148" s="679"/>
      <c r="D148" s="679"/>
      <c r="E148" s="679"/>
      <c r="F148" s="679"/>
      <c r="G148" s="680"/>
      <c r="H148" s="679"/>
      <c r="I148" s="679"/>
      <c r="J148" s="679"/>
      <c r="K148" s="703"/>
    </row>
    <row r="149" spans="2:11" ht="15" customHeight="1">
      <c r="B149" s="682"/>
      <c r="C149" s="707" t="s">
        <v>3346</v>
      </c>
      <c r="D149" s="662"/>
      <c r="E149" s="662"/>
      <c r="F149" s="708" t="s">
        <v>3343</v>
      </c>
      <c r="G149" s="662"/>
      <c r="H149" s="707" t="s">
        <v>3381</v>
      </c>
      <c r="I149" s="707" t="s">
        <v>3345</v>
      </c>
      <c r="J149" s="707">
        <v>120</v>
      </c>
      <c r="K149" s="703"/>
    </row>
    <row r="150" spans="2:11" ht="15" customHeight="1">
      <c r="B150" s="682"/>
      <c r="C150" s="707" t="s">
        <v>3390</v>
      </c>
      <c r="D150" s="662"/>
      <c r="E150" s="662"/>
      <c r="F150" s="708" t="s">
        <v>3343</v>
      </c>
      <c r="G150" s="662"/>
      <c r="H150" s="707" t="s">
        <v>3401</v>
      </c>
      <c r="I150" s="707" t="s">
        <v>3345</v>
      </c>
      <c r="J150" s="707" t="s">
        <v>3392</v>
      </c>
      <c r="K150" s="703"/>
    </row>
    <row r="151" spans="2:11" ht="15" customHeight="1">
      <c r="B151" s="682"/>
      <c r="C151" s="707" t="s">
        <v>3298</v>
      </c>
      <c r="D151" s="662"/>
      <c r="E151" s="662"/>
      <c r="F151" s="708" t="s">
        <v>3343</v>
      </c>
      <c r="G151" s="662"/>
      <c r="H151" s="707" t="s">
        <v>3402</v>
      </c>
      <c r="I151" s="707" t="s">
        <v>3345</v>
      </c>
      <c r="J151" s="707" t="s">
        <v>3392</v>
      </c>
      <c r="K151" s="703"/>
    </row>
    <row r="152" spans="2:11" ht="15" customHeight="1">
      <c r="B152" s="682"/>
      <c r="C152" s="707" t="s">
        <v>3348</v>
      </c>
      <c r="D152" s="662"/>
      <c r="E152" s="662"/>
      <c r="F152" s="708" t="s">
        <v>3899</v>
      </c>
      <c r="G152" s="662"/>
      <c r="H152" s="707" t="s">
        <v>3381</v>
      </c>
      <c r="I152" s="707" t="s">
        <v>3345</v>
      </c>
      <c r="J152" s="707">
        <v>50</v>
      </c>
      <c r="K152" s="703"/>
    </row>
    <row r="153" spans="2:11" ht="15" customHeight="1">
      <c r="B153" s="682"/>
      <c r="C153" s="707" t="s">
        <v>3350</v>
      </c>
      <c r="D153" s="662"/>
      <c r="E153" s="662"/>
      <c r="F153" s="708" t="s">
        <v>3343</v>
      </c>
      <c r="G153" s="662"/>
      <c r="H153" s="707" t="s">
        <v>3381</v>
      </c>
      <c r="I153" s="707" t="s">
        <v>3352</v>
      </c>
      <c r="J153" s="707"/>
      <c r="K153" s="703"/>
    </row>
    <row r="154" spans="2:11" ht="15" customHeight="1">
      <c r="B154" s="682"/>
      <c r="C154" s="707" t="s">
        <v>3361</v>
      </c>
      <c r="D154" s="662"/>
      <c r="E154" s="662"/>
      <c r="F154" s="708" t="s">
        <v>3899</v>
      </c>
      <c r="G154" s="662"/>
      <c r="H154" s="707" t="s">
        <v>3381</v>
      </c>
      <c r="I154" s="707" t="s">
        <v>3345</v>
      </c>
      <c r="J154" s="707">
        <v>50</v>
      </c>
      <c r="K154" s="703"/>
    </row>
    <row r="155" spans="2:11" ht="15" customHeight="1">
      <c r="B155" s="682"/>
      <c r="C155" s="707" t="s">
        <v>3369</v>
      </c>
      <c r="D155" s="662"/>
      <c r="E155" s="662"/>
      <c r="F155" s="708" t="s">
        <v>3899</v>
      </c>
      <c r="G155" s="662"/>
      <c r="H155" s="707" t="s">
        <v>3381</v>
      </c>
      <c r="I155" s="707" t="s">
        <v>3345</v>
      </c>
      <c r="J155" s="707">
        <v>50</v>
      </c>
      <c r="K155" s="703"/>
    </row>
    <row r="156" spans="2:11" ht="15" customHeight="1">
      <c r="B156" s="682"/>
      <c r="C156" s="707" t="s">
        <v>3367</v>
      </c>
      <c r="D156" s="662"/>
      <c r="E156" s="662"/>
      <c r="F156" s="708" t="s">
        <v>3899</v>
      </c>
      <c r="G156" s="662"/>
      <c r="H156" s="707" t="s">
        <v>3381</v>
      </c>
      <c r="I156" s="707" t="s">
        <v>3345</v>
      </c>
      <c r="J156" s="707">
        <v>50</v>
      </c>
      <c r="K156" s="703"/>
    </row>
    <row r="157" spans="2:11" ht="15" customHeight="1">
      <c r="B157" s="682"/>
      <c r="C157" s="707" t="s">
        <v>3255</v>
      </c>
      <c r="D157" s="662"/>
      <c r="E157" s="662"/>
      <c r="F157" s="708" t="s">
        <v>3343</v>
      </c>
      <c r="G157" s="662"/>
      <c r="H157" s="707" t="s">
        <v>3403</v>
      </c>
      <c r="I157" s="707" t="s">
        <v>3345</v>
      </c>
      <c r="J157" s="707" t="s">
        <v>3404</v>
      </c>
      <c r="K157" s="703"/>
    </row>
    <row r="158" spans="2:11" ht="15" customHeight="1">
      <c r="B158" s="682"/>
      <c r="C158" s="707" t="s">
        <v>3892</v>
      </c>
      <c r="D158" s="662"/>
      <c r="E158" s="662"/>
      <c r="F158" s="708" t="s">
        <v>3343</v>
      </c>
      <c r="G158" s="662"/>
      <c r="H158" s="707" t="s">
        <v>3405</v>
      </c>
      <c r="I158" s="707" t="s">
        <v>3376</v>
      </c>
      <c r="J158" s="707"/>
      <c r="K158" s="703"/>
    </row>
    <row r="159" spans="2:11" ht="15" customHeight="1">
      <c r="B159" s="709"/>
      <c r="C159" s="691"/>
      <c r="D159" s="691"/>
      <c r="E159" s="691"/>
      <c r="F159" s="691"/>
      <c r="G159" s="691"/>
      <c r="H159" s="691"/>
      <c r="I159" s="691"/>
      <c r="J159" s="691"/>
      <c r="K159" s="710"/>
    </row>
    <row r="160" spans="2:11" ht="18.75" customHeight="1">
      <c r="B160" s="658"/>
      <c r="C160" s="662"/>
      <c r="D160" s="662"/>
      <c r="E160" s="662"/>
      <c r="F160" s="681"/>
      <c r="G160" s="662"/>
      <c r="H160" s="662"/>
      <c r="I160" s="662"/>
      <c r="J160" s="662"/>
      <c r="K160" s="658"/>
    </row>
    <row r="161" spans="2:11" ht="18.75" customHeight="1">
      <c r="B161" s="668"/>
      <c r="C161" s="668"/>
      <c r="D161" s="668"/>
      <c r="E161" s="668"/>
      <c r="F161" s="668"/>
      <c r="G161" s="668"/>
      <c r="H161" s="668"/>
      <c r="I161" s="668"/>
      <c r="J161" s="668"/>
      <c r="K161" s="668"/>
    </row>
    <row r="162" spans="2:11" ht="7.5" customHeight="1">
      <c r="B162" s="649"/>
      <c r="C162" s="650"/>
      <c r="D162" s="650"/>
      <c r="E162" s="650"/>
      <c r="F162" s="650"/>
      <c r="G162" s="650"/>
      <c r="H162" s="650"/>
      <c r="I162" s="650"/>
      <c r="J162" s="650"/>
      <c r="K162" s="651"/>
    </row>
    <row r="163" spans="2:11" ht="45" customHeight="1">
      <c r="B163" s="652"/>
      <c r="C163" s="990" t="s">
        <v>3406</v>
      </c>
      <c r="D163" s="990"/>
      <c r="E163" s="990"/>
      <c r="F163" s="990"/>
      <c r="G163" s="990"/>
      <c r="H163" s="990"/>
      <c r="I163" s="990"/>
      <c r="J163" s="990"/>
      <c r="K163" s="653"/>
    </row>
    <row r="164" spans="2:11" ht="17.25" customHeight="1">
      <c r="B164" s="652"/>
      <c r="C164" s="674" t="s">
        <v>2274</v>
      </c>
      <c r="D164" s="674"/>
      <c r="E164" s="674"/>
      <c r="F164" s="674" t="s">
        <v>3338</v>
      </c>
      <c r="G164" s="711"/>
      <c r="H164" s="712" t="s">
        <v>3887</v>
      </c>
      <c r="I164" s="712" t="s">
        <v>2413</v>
      </c>
      <c r="J164" s="674" t="s">
        <v>3339</v>
      </c>
      <c r="K164" s="653"/>
    </row>
    <row r="165" spans="2:11" ht="17.25" customHeight="1">
      <c r="B165" s="655"/>
      <c r="C165" s="676" t="s">
        <v>3340</v>
      </c>
      <c r="D165" s="676"/>
      <c r="E165" s="676"/>
      <c r="F165" s="677" t="s">
        <v>3341</v>
      </c>
      <c r="G165" s="713"/>
      <c r="H165" s="714"/>
      <c r="I165" s="714"/>
      <c r="J165" s="676" t="s">
        <v>3342</v>
      </c>
      <c r="K165" s="656"/>
    </row>
    <row r="166" spans="2:11" ht="5.25" customHeight="1">
      <c r="B166" s="682"/>
      <c r="C166" s="679"/>
      <c r="D166" s="679"/>
      <c r="E166" s="679"/>
      <c r="F166" s="679"/>
      <c r="G166" s="680"/>
      <c r="H166" s="679"/>
      <c r="I166" s="679"/>
      <c r="J166" s="679"/>
      <c r="K166" s="703"/>
    </row>
    <row r="167" spans="2:11" ht="15" customHeight="1">
      <c r="B167" s="682"/>
      <c r="C167" s="662" t="s">
        <v>3346</v>
      </c>
      <c r="D167" s="662"/>
      <c r="E167" s="662"/>
      <c r="F167" s="681" t="s">
        <v>3343</v>
      </c>
      <c r="G167" s="662"/>
      <c r="H167" s="662" t="s">
        <v>3381</v>
      </c>
      <c r="I167" s="662" t="s">
        <v>3345</v>
      </c>
      <c r="J167" s="662">
        <v>120</v>
      </c>
      <c r="K167" s="703"/>
    </row>
    <row r="168" spans="2:11" ht="15" customHeight="1">
      <c r="B168" s="682"/>
      <c r="C168" s="662" t="s">
        <v>3390</v>
      </c>
      <c r="D168" s="662"/>
      <c r="E168" s="662"/>
      <c r="F168" s="681" t="s">
        <v>3343</v>
      </c>
      <c r="G168" s="662"/>
      <c r="H168" s="662" t="s">
        <v>3391</v>
      </c>
      <c r="I168" s="662" t="s">
        <v>3345</v>
      </c>
      <c r="J168" s="662" t="s">
        <v>3392</v>
      </c>
      <c r="K168" s="703"/>
    </row>
    <row r="169" spans="2:11" ht="15" customHeight="1">
      <c r="B169" s="682"/>
      <c r="C169" s="662" t="s">
        <v>3298</v>
      </c>
      <c r="D169" s="662"/>
      <c r="E169" s="662"/>
      <c r="F169" s="681" t="s">
        <v>3343</v>
      </c>
      <c r="G169" s="662"/>
      <c r="H169" s="662" t="s">
        <v>3407</v>
      </c>
      <c r="I169" s="662" t="s">
        <v>3345</v>
      </c>
      <c r="J169" s="662" t="s">
        <v>3392</v>
      </c>
      <c r="K169" s="703"/>
    </row>
    <row r="170" spans="2:11" ht="15" customHeight="1">
      <c r="B170" s="682"/>
      <c r="C170" s="662" t="s">
        <v>3348</v>
      </c>
      <c r="D170" s="662"/>
      <c r="E170" s="662"/>
      <c r="F170" s="681" t="s">
        <v>3899</v>
      </c>
      <c r="G170" s="662"/>
      <c r="H170" s="662" t="s">
        <v>3407</v>
      </c>
      <c r="I170" s="662" t="s">
        <v>3345</v>
      </c>
      <c r="J170" s="662">
        <v>50</v>
      </c>
      <c r="K170" s="703"/>
    </row>
    <row r="171" spans="2:11" ht="15" customHeight="1">
      <c r="B171" s="682"/>
      <c r="C171" s="662" t="s">
        <v>3350</v>
      </c>
      <c r="D171" s="662"/>
      <c r="E171" s="662"/>
      <c r="F171" s="681" t="s">
        <v>3343</v>
      </c>
      <c r="G171" s="662"/>
      <c r="H171" s="662" t="s">
        <v>3407</v>
      </c>
      <c r="I171" s="662" t="s">
        <v>3352</v>
      </c>
      <c r="J171" s="662"/>
      <c r="K171" s="703"/>
    </row>
    <row r="172" spans="2:11" ht="15" customHeight="1">
      <c r="B172" s="682"/>
      <c r="C172" s="662" t="s">
        <v>3361</v>
      </c>
      <c r="D172" s="662"/>
      <c r="E172" s="662"/>
      <c r="F172" s="681" t="s">
        <v>3899</v>
      </c>
      <c r="G172" s="662"/>
      <c r="H172" s="662" t="s">
        <v>3407</v>
      </c>
      <c r="I172" s="662" t="s">
        <v>3345</v>
      </c>
      <c r="J172" s="662">
        <v>50</v>
      </c>
      <c r="K172" s="703"/>
    </row>
    <row r="173" spans="2:11" ht="15" customHeight="1">
      <c r="B173" s="682"/>
      <c r="C173" s="662" t="s">
        <v>3369</v>
      </c>
      <c r="D173" s="662"/>
      <c r="E173" s="662"/>
      <c r="F173" s="681" t="s">
        <v>3899</v>
      </c>
      <c r="G173" s="662"/>
      <c r="H173" s="662" t="s">
        <v>3407</v>
      </c>
      <c r="I173" s="662" t="s">
        <v>3345</v>
      </c>
      <c r="J173" s="662">
        <v>50</v>
      </c>
      <c r="K173" s="703"/>
    </row>
    <row r="174" spans="2:11" ht="15" customHeight="1">
      <c r="B174" s="682"/>
      <c r="C174" s="662" t="s">
        <v>3367</v>
      </c>
      <c r="D174" s="662"/>
      <c r="E174" s="662"/>
      <c r="F174" s="681" t="s">
        <v>3899</v>
      </c>
      <c r="G174" s="662"/>
      <c r="H174" s="662" t="s">
        <v>3407</v>
      </c>
      <c r="I174" s="662" t="s">
        <v>3345</v>
      </c>
      <c r="J174" s="662">
        <v>50</v>
      </c>
      <c r="K174" s="703"/>
    </row>
    <row r="175" spans="2:11" ht="15" customHeight="1">
      <c r="B175" s="682"/>
      <c r="C175" s="662" t="s">
        <v>2412</v>
      </c>
      <c r="D175" s="662"/>
      <c r="E175" s="662"/>
      <c r="F175" s="681" t="s">
        <v>3343</v>
      </c>
      <c r="G175" s="662"/>
      <c r="H175" s="662" t="s">
        <v>3408</v>
      </c>
      <c r="I175" s="662" t="s">
        <v>3409</v>
      </c>
      <c r="J175" s="662"/>
      <c r="K175" s="703"/>
    </row>
    <row r="176" spans="2:11" ht="15" customHeight="1">
      <c r="B176" s="682"/>
      <c r="C176" s="662" t="s">
        <v>2413</v>
      </c>
      <c r="D176" s="662"/>
      <c r="E176" s="662"/>
      <c r="F176" s="681" t="s">
        <v>3343</v>
      </c>
      <c r="G176" s="662"/>
      <c r="H176" s="662" t="s">
        <v>3410</v>
      </c>
      <c r="I176" s="662" t="s">
        <v>3411</v>
      </c>
      <c r="J176" s="662">
        <v>1</v>
      </c>
      <c r="K176" s="703"/>
    </row>
    <row r="177" spans="2:11" ht="15" customHeight="1">
      <c r="B177" s="682"/>
      <c r="C177" s="662" t="s">
        <v>2414</v>
      </c>
      <c r="D177" s="662"/>
      <c r="E177" s="662"/>
      <c r="F177" s="681" t="s">
        <v>3343</v>
      </c>
      <c r="G177" s="662"/>
      <c r="H177" s="662" t="s">
        <v>3412</v>
      </c>
      <c r="I177" s="662" t="s">
        <v>3345</v>
      </c>
      <c r="J177" s="662">
        <v>20</v>
      </c>
      <c r="K177" s="703"/>
    </row>
    <row r="178" spans="2:11" ht="15" customHeight="1">
      <c r="B178" s="682"/>
      <c r="C178" s="662" t="s">
        <v>3887</v>
      </c>
      <c r="D178" s="662"/>
      <c r="E178" s="662"/>
      <c r="F178" s="681" t="s">
        <v>3343</v>
      </c>
      <c r="G178" s="662"/>
      <c r="H178" s="662" t="s">
        <v>3413</v>
      </c>
      <c r="I178" s="662" t="s">
        <v>3345</v>
      </c>
      <c r="J178" s="662">
        <v>255</v>
      </c>
      <c r="K178" s="703"/>
    </row>
    <row r="179" spans="2:11" ht="15" customHeight="1">
      <c r="B179" s="682"/>
      <c r="C179" s="662" t="s">
        <v>3925</v>
      </c>
      <c r="D179" s="662"/>
      <c r="E179" s="662"/>
      <c r="F179" s="681" t="s">
        <v>3343</v>
      </c>
      <c r="G179" s="662"/>
      <c r="H179" s="662" t="s">
        <v>3310</v>
      </c>
      <c r="I179" s="662" t="s">
        <v>3345</v>
      </c>
      <c r="J179" s="662">
        <v>10</v>
      </c>
      <c r="K179" s="703"/>
    </row>
    <row r="180" spans="2:11" ht="15" customHeight="1">
      <c r="B180" s="682"/>
      <c r="C180" s="662" t="s">
        <v>3924</v>
      </c>
      <c r="D180" s="662"/>
      <c r="E180" s="662"/>
      <c r="F180" s="681" t="s">
        <v>3343</v>
      </c>
      <c r="G180" s="662"/>
      <c r="H180" s="662" t="s">
        <v>3414</v>
      </c>
      <c r="I180" s="662" t="s">
        <v>3376</v>
      </c>
      <c r="J180" s="662"/>
      <c r="K180" s="703"/>
    </row>
    <row r="181" spans="2:11" ht="15" customHeight="1">
      <c r="B181" s="682"/>
      <c r="C181" s="662" t="s">
        <v>3415</v>
      </c>
      <c r="D181" s="662"/>
      <c r="E181" s="662"/>
      <c r="F181" s="681" t="s">
        <v>3343</v>
      </c>
      <c r="G181" s="662"/>
      <c r="H181" s="662" t="s">
        <v>3416</v>
      </c>
      <c r="I181" s="662" t="s">
        <v>3376</v>
      </c>
      <c r="J181" s="662"/>
      <c r="K181" s="703"/>
    </row>
    <row r="182" spans="2:11" ht="15" customHeight="1">
      <c r="B182" s="682"/>
      <c r="C182" s="662" t="s">
        <v>3892</v>
      </c>
      <c r="D182" s="662"/>
      <c r="E182" s="662"/>
      <c r="F182" s="681" t="s">
        <v>3343</v>
      </c>
      <c r="G182" s="662"/>
      <c r="H182" s="662" t="s">
        <v>3417</v>
      </c>
      <c r="I182" s="662" t="s">
        <v>3376</v>
      </c>
      <c r="J182" s="662"/>
      <c r="K182" s="703"/>
    </row>
    <row r="183" spans="2:11" ht="15" customHeight="1">
      <c r="B183" s="682"/>
      <c r="C183" s="662" t="s">
        <v>2417</v>
      </c>
      <c r="D183" s="662"/>
      <c r="E183" s="662"/>
      <c r="F183" s="681" t="s">
        <v>3899</v>
      </c>
      <c r="G183" s="662"/>
      <c r="H183" s="662" t="s">
        <v>3418</v>
      </c>
      <c r="I183" s="662" t="s">
        <v>3345</v>
      </c>
      <c r="J183" s="662">
        <v>50</v>
      </c>
      <c r="K183" s="703"/>
    </row>
    <row r="184" spans="2:11" ht="15" customHeight="1">
      <c r="B184" s="709"/>
      <c r="C184" s="691"/>
      <c r="D184" s="691"/>
      <c r="E184" s="691"/>
      <c r="F184" s="691"/>
      <c r="G184" s="691"/>
      <c r="H184" s="691"/>
      <c r="I184" s="691"/>
      <c r="J184" s="691"/>
      <c r="K184" s="710"/>
    </row>
    <row r="185" spans="2:11" ht="18.75" customHeight="1">
      <c r="B185" s="658"/>
      <c r="C185" s="662"/>
      <c r="D185" s="662"/>
      <c r="E185" s="662"/>
      <c r="F185" s="681"/>
      <c r="G185" s="662"/>
      <c r="H185" s="662"/>
      <c r="I185" s="662"/>
      <c r="J185" s="662"/>
      <c r="K185" s="658"/>
    </row>
    <row r="186" spans="2:11" ht="18.75" customHeight="1">
      <c r="B186" s="668"/>
      <c r="C186" s="668"/>
      <c r="D186" s="668"/>
      <c r="E186" s="668"/>
      <c r="F186" s="668"/>
      <c r="G186" s="668"/>
      <c r="H186" s="668"/>
      <c r="I186" s="668"/>
      <c r="J186" s="668"/>
      <c r="K186" s="668"/>
    </row>
    <row r="187" spans="2:11" ht="15">
      <c r="B187" s="649"/>
      <c r="C187" s="650"/>
      <c r="D187" s="650"/>
      <c r="E187" s="650"/>
      <c r="F187" s="650"/>
      <c r="G187" s="650"/>
      <c r="H187" s="650"/>
      <c r="I187" s="650"/>
      <c r="J187" s="650"/>
      <c r="K187" s="651"/>
    </row>
    <row r="188" spans="2:11" ht="21">
      <c r="B188" s="652"/>
      <c r="C188" s="990" t="s">
        <v>3419</v>
      </c>
      <c r="D188" s="990"/>
      <c r="E188" s="990"/>
      <c r="F188" s="990"/>
      <c r="G188" s="990"/>
      <c r="H188" s="990"/>
      <c r="I188" s="990"/>
      <c r="J188" s="990"/>
      <c r="K188" s="653"/>
    </row>
    <row r="189" spans="2:11" ht="25.5" customHeight="1">
      <c r="B189" s="652"/>
      <c r="C189" s="715" t="s">
        <v>3420</v>
      </c>
      <c r="D189" s="715"/>
      <c r="E189" s="715"/>
      <c r="F189" s="715" t="s">
        <v>3421</v>
      </c>
      <c r="G189" s="716"/>
      <c r="H189" s="995" t="s">
        <v>3422</v>
      </c>
      <c r="I189" s="995"/>
      <c r="J189" s="995"/>
      <c r="K189" s="653"/>
    </row>
    <row r="190" spans="2:11" ht="5.25" customHeight="1">
      <c r="B190" s="682"/>
      <c r="C190" s="679"/>
      <c r="D190" s="679"/>
      <c r="E190" s="679"/>
      <c r="F190" s="679"/>
      <c r="G190" s="662"/>
      <c r="H190" s="679"/>
      <c r="I190" s="679"/>
      <c r="J190" s="679"/>
      <c r="K190" s="703"/>
    </row>
    <row r="191" spans="2:11" ht="15" customHeight="1">
      <c r="B191" s="682"/>
      <c r="C191" s="662" t="s">
        <v>3423</v>
      </c>
      <c r="D191" s="662"/>
      <c r="E191" s="662"/>
      <c r="F191" s="681" t="s">
        <v>2358</v>
      </c>
      <c r="G191" s="662"/>
      <c r="H191" s="994" t="s">
        <v>3424</v>
      </c>
      <c r="I191" s="994"/>
      <c r="J191" s="994"/>
      <c r="K191" s="703"/>
    </row>
    <row r="192" spans="2:11" ht="15" customHeight="1">
      <c r="B192" s="682"/>
      <c r="C192" s="688"/>
      <c r="D192" s="662"/>
      <c r="E192" s="662"/>
      <c r="F192" s="681" t="s">
        <v>2360</v>
      </c>
      <c r="G192" s="662"/>
      <c r="H192" s="994" t="s">
        <v>3425</v>
      </c>
      <c r="I192" s="994"/>
      <c r="J192" s="994"/>
      <c r="K192" s="703"/>
    </row>
    <row r="193" spans="2:11" ht="15" customHeight="1">
      <c r="B193" s="682"/>
      <c r="C193" s="688"/>
      <c r="D193" s="662"/>
      <c r="E193" s="662"/>
      <c r="F193" s="681" t="s">
        <v>2363</v>
      </c>
      <c r="G193" s="662"/>
      <c r="H193" s="994" t="s">
        <v>3426</v>
      </c>
      <c r="I193" s="994"/>
      <c r="J193" s="994"/>
      <c r="K193" s="703"/>
    </row>
    <row r="194" spans="2:11" ht="15" customHeight="1">
      <c r="B194" s="682"/>
      <c r="C194" s="662"/>
      <c r="D194" s="662"/>
      <c r="E194" s="662"/>
      <c r="F194" s="681" t="s">
        <v>2361</v>
      </c>
      <c r="G194" s="662"/>
      <c r="H194" s="994" t="s">
        <v>3427</v>
      </c>
      <c r="I194" s="994"/>
      <c r="J194" s="994"/>
      <c r="K194" s="703"/>
    </row>
    <row r="195" spans="2:11" ht="15" customHeight="1">
      <c r="B195" s="682"/>
      <c r="C195" s="662"/>
      <c r="D195" s="662"/>
      <c r="E195" s="662"/>
      <c r="F195" s="681" t="s">
        <v>2362</v>
      </c>
      <c r="G195" s="662"/>
      <c r="H195" s="994" t="s">
        <v>3428</v>
      </c>
      <c r="I195" s="994"/>
      <c r="J195" s="994"/>
      <c r="K195" s="703"/>
    </row>
    <row r="196" spans="2:11" ht="15" customHeight="1">
      <c r="B196" s="682"/>
      <c r="C196" s="662"/>
      <c r="D196" s="662"/>
      <c r="E196" s="662"/>
      <c r="F196" s="681"/>
      <c r="G196" s="662"/>
      <c r="H196" s="662"/>
      <c r="I196" s="662"/>
      <c r="J196" s="662"/>
      <c r="K196" s="703"/>
    </row>
    <row r="197" spans="2:11" ht="15" customHeight="1">
      <c r="B197" s="682"/>
      <c r="C197" s="662" t="s">
        <v>3388</v>
      </c>
      <c r="D197" s="662"/>
      <c r="E197" s="662"/>
      <c r="F197" s="681" t="s">
        <v>3288</v>
      </c>
      <c r="G197" s="662"/>
      <c r="H197" s="994" t="s">
        <v>3429</v>
      </c>
      <c r="I197" s="994"/>
      <c r="J197" s="994"/>
      <c r="K197" s="703"/>
    </row>
    <row r="198" spans="2:11" ht="15" customHeight="1">
      <c r="B198" s="682"/>
      <c r="C198" s="688"/>
      <c r="D198" s="662"/>
      <c r="E198" s="662"/>
      <c r="F198" s="681" t="s">
        <v>3292</v>
      </c>
      <c r="G198" s="662"/>
      <c r="H198" s="994" t="s">
        <v>3293</v>
      </c>
      <c r="I198" s="994"/>
      <c r="J198" s="994"/>
      <c r="K198" s="703"/>
    </row>
    <row r="199" spans="2:11" ht="15" customHeight="1">
      <c r="B199" s="682"/>
      <c r="C199" s="662"/>
      <c r="D199" s="662"/>
      <c r="E199" s="662"/>
      <c r="F199" s="681" t="s">
        <v>3290</v>
      </c>
      <c r="G199" s="662"/>
      <c r="H199" s="994" t="s">
        <v>3430</v>
      </c>
      <c r="I199" s="994"/>
      <c r="J199" s="994"/>
      <c r="K199" s="703"/>
    </row>
    <row r="200" spans="2:11" ht="15" customHeight="1">
      <c r="B200" s="717"/>
      <c r="C200" s="688"/>
      <c r="D200" s="688"/>
      <c r="E200" s="688"/>
      <c r="F200" s="681" t="s">
        <v>3294</v>
      </c>
      <c r="G200" s="667"/>
      <c r="H200" s="996" t="s">
        <v>3295</v>
      </c>
      <c r="I200" s="996"/>
      <c r="J200" s="996"/>
      <c r="K200" s="718"/>
    </row>
    <row r="201" spans="2:11" ht="15" customHeight="1">
      <c r="B201" s="717"/>
      <c r="C201" s="688"/>
      <c r="D201" s="688"/>
      <c r="E201" s="688"/>
      <c r="F201" s="681" t="s">
        <v>3296</v>
      </c>
      <c r="G201" s="667"/>
      <c r="H201" s="996" t="s">
        <v>3431</v>
      </c>
      <c r="I201" s="996"/>
      <c r="J201" s="996"/>
      <c r="K201" s="718"/>
    </row>
    <row r="202" spans="2:11" ht="15" customHeight="1">
      <c r="B202" s="717"/>
      <c r="C202" s="688"/>
      <c r="D202" s="688"/>
      <c r="E202" s="688"/>
      <c r="F202" s="719"/>
      <c r="G202" s="667"/>
      <c r="H202" s="720"/>
      <c r="I202" s="720"/>
      <c r="J202" s="720"/>
      <c r="K202" s="718"/>
    </row>
    <row r="203" spans="2:11" ht="15" customHeight="1">
      <c r="B203" s="717"/>
      <c r="C203" s="662" t="s">
        <v>3411</v>
      </c>
      <c r="D203" s="688"/>
      <c r="E203" s="688"/>
      <c r="F203" s="681">
        <v>1</v>
      </c>
      <c r="G203" s="667"/>
      <c r="H203" s="996" t="s">
        <v>3432</v>
      </c>
      <c r="I203" s="996"/>
      <c r="J203" s="996"/>
      <c r="K203" s="718"/>
    </row>
    <row r="204" spans="2:11" ht="15" customHeight="1">
      <c r="B204" s="717"/>
      <c r="C204" s="688"/>
      <c r="D204" s="688"/>
      <c r="E204" s="688"/>
      <c r="F204" s="681">
        <v>2</v>
      </c>
      <c r="G204" s="667"/>
      <c r="H204" s="996" t="s">
        <v>3433</v>
      </c>
      <c r="I204" s="996"/>
      <c r="J204" s="996"/>
      <c r="K204" s="718"/>
    </row>
    <row r="205" spans="2:11" ht="15" customHeight="1">
      <c r="B205" s="717"/>
      <c r="C205" s="688"/>
      <c r="D205" s="688"/>
      <c r="E205" s="688"/>
      <c r="F205" s="681">
        <v>3</v>
      </c>
      <c r="G205" s="667"/>
      <c r="H205" s="996" t="s">
        <v>3434</v>
      </c>
      <c r="I205" s="996"/>
      <c r="J205" s="996"/>
      <c r="K205" s="718"/>
    </row>
    <row r="206" spans="2:11" ht="15" customHeight="1">
      <c r="B206" s="717"/>
      <c r="C206" s="688"/>
      <c r="D206" s="688"/>
      <c r="E206" s="688"/>
      <c r="F206" s="681">
        <v>4</v>
      </c>
      <c r="G206" s="667"/>
      <c r="H206" s="996" t="s">
        <v>3435</v>
      </c>
      <c r="I206" s="996"/>
      <c r="J206" s="996"/>
      <c r="K206" s="718"/>
    </row>
    <row r="207" spans="2:11" ht="12.75" customHeight="1">
      <c r="B207" s="721"/>
      <c r="C207" s="722"/>
      <c r="D207" s="722"/>
      <c r="E207" s="722"/>
      <c r="F207" s="722"/>
      <c r="G207" s="722"/>
      <c r="H207" s="722"/>
      <c r="I207" s="722"/>
      <c r="J207" s="722"/>
      <c r="K207" s="723"/>
    </row>
  </sheetData>
  <mergeCells count="77">
    <mergeCell ref="H206:J206"/>
    <mergeCell ref="H204:J204"/>
    <mergeCell ref="H199:J199"/>
    <mergeCell ref="H194:J194"/>
    <mergeCell ref="H201:J201"/>
    <mergeCell ref="H200:J200"/>
    <mergeCell ref="H203:J203"/>
    <mergeCell ref="H205:J205"/>
    <mergeCell ref="H192:J192"/>
    <mergeCell ref="H198:J198"/>
    <mergeCell ref="C188:J188"/>
    <mergeCell ref="H197:J197"/>
    <mergeCell ref="H195:J195"/>
    <mergeCell ref="H193:J193"/>
    <mergeCell ref="H191:J191"/>
    <mergeCell ref="H189:J189"/>
    <mergeCell ref="C163:J163"/>
    <mergeCell ref="C120:J120"/>
    <mergeCell ref="C145:J145"/>
    <mergeCell ref="D66:J66"/>
    <mergeCell ref="D67:J67"/>
    <mergeCell ref="D68:J68"/>
    <mergeCell ref="C73:J73"/>
    <mergeCell ref="D63:J63"/>
    <mergeCell ref="C100:J100"/>
    <mergeCell ref="D61:J61"/>
    <mergeCell ref="D65:J65"/>
    <mergeCell ref="D64:J64"/>
    <mergeCell ref="D57:J57"/>
    <mergeCell ref="D60:J60"/>
    <mergeCell ref="C50:J50"/>
    <mergeCell ref="C52:J52"/>
    <mergeCell ref="C53:J53"/>
    <mergeCell ref="C55:J55"/>
    <mergeCell ref="D56:J56"/>
    <mergeCell ref="D58:J58"/>
    <mergeCell ref="D59:J59"/>
    <mergeCell ref="E48:J48"/>
    <mergeCell ref="D49:J49"/>
    <mergeCell ref="G36:J36"/>
    <mergeCell ref="G37:J37"/>
    <mergeCell ref="G43:J43"/>
    <mergeCell ref="G42:J42"/>
    <mergeCell ref="E46:J46"/>
    <mergeCell ref="E47:J47"/>
    <mergeCell ref="G38:J38"/>
    <mergeCell ref="G39:J39"/>
    <mergeCell ref="G40:J40"/>
    <mergeCell ref="G41:J41"/>
    <mergeCell ref="D45:J45"/>
    <mergeCell ref="G34:J34"/>
    <mergeCell ref="G35:J35"/>
    <mergeCell ref="D31:J31"/>
    <mergeCell ref="D32:J32"/>
    <mergeCell ref="D33:J33"/>
    <mergeCell ref="F19:J19"/>
    <mergeCell ref="F20:J20"/>
    <mergeCell ref="D29:J29"/>
    <mergeCell ref="D14:J14"/>
    <mergeCell ref="D15:J15"/>
    <mergeCell ref="F16:J16"/>
    <mergeCell ref="F17:J17"/>
    <mergeCell ref="F18:J18"/>
    <mergeCell ref="F21:J21"/>
    <mergeCell ref="C23:J23"/>
    <mergeCell ref="D25:J25"/>
    <mergeCell ref="C24:J24"/>
    <mergeCell ref="D26:J26"/>
    <mergeCell ref="D28:J28"/>
    <mergeCell ref="C9:J9"/>
    <mergeCell ref="D10:J10"/>
    <mergeCell ref="D13:J13"/>
    <mergeCell ref="C3:J3"/>
    <mergeCell ref="C4:J4"/>
    <mergeCell ref="C6:J6"/>
    <mergeCell ref="C7:J7"/>
    <mergeCell ref="D11:J11"/>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169"/>
  <sheetViews>
    <sheetView showGridLines="0" zoomScaleSheetLayoutView="100" workbookViewId="0" topLeftCell="A13">
      <selection activeCell="B52" sqref="B52"/>
    </sheetView>
  </sheetViews>
  <sheetFormatPr defaultColWidth="9.00390625" defaultRowHeight="15"/>
  <cols>
    <col min="1" max="1" width="7.8515625" style="452" customWidth="1"/>
    <col min="2" max="2" width="49.421875" style="516" customWidth="1"/>
    <col min="3" max="3" width="7.28125" style="452" customWidth="1"/>
    <col min="4" max="4" width="6.00390625" style="452" customWidth="1"/>
    <col min="5" max="5" width="14.140625" style="519" customWidth="1"/>
    <col min="6" max="6" width="14.7109375" style="520" customWidth="1"/>
    <col min="7" max="7" width="12.8515625" style="450" customWidth="1"/>
    <col min="8" max="8" width="11.28125" style="451" customWidth="1"/>
    <col min="9" max="9" width="14.57421875" style="452" customWidth="1"/>
    <col min="10" max="11" width="9.00390625" style="452" customWidth="1"/>
    <col min="12" max="16384" width="9.00390625" style="451" customWidth="1"/>
  </cols>
  <sheetData>
    <row r="1" spans="1:6" ht="25.5" customHeight="1">
      <c r="A1" s="942" t="s">
        <v>856</v>
      </c>
      <c r="B1" s="944" t="s">
        <v>3887</v>
      </c>
      <c r="C1" s="449" t="s">
        <v>857</v>
      </c>
      <c r="D1" s="944" t="s">
        <v>858</v>
      </c>
      <c r="E1" s="940" t="s">
        <v>859</v>
      </c>
      <c r="F1" s="941"/>
    </row>
    <row r="2" spans="1:6" ht="25.5" customHeight="1" thickBot="1">
      <c r="A2" s="943"/>
      <c r="B2" s="945"/>
      <c r="C2" s="453" t="s">
        <v>860</v>
      </c>
      <c r="D2" s="945"/>
      <c r="E2" s="454" t="s">
        <v>861</v>
      </c>
      <c r="F2" s="455" t="s">
        <v>3872</v>
      </c>
    </row>
    <row r="3" spans="1:8" ht="18" customHeight="1">
      <c r="A3" s="456"/>
      <c r="B3" s="457"/>
      <c r="C3" s="458"/>
      <c r="D3" s="457"/>
      <c r="E3" s="459"/>
      <c r="F3" s="460"/>
      <c r="G3" s="461"/>
      <c r="H3" s="462"/>
    </row>
    <row r="4" spans="1:16" ht="18">
      <c r="A4" s="463" t="s">
        <v>2340</v>
      </c>
      <c r="B4" s="464" t="s">
        <v>2341</v>
      </c>
      <c r="C4" s="465"/>
      <c r="D4" s="465"/>
      <c r="E4" s="465"/>
      <c r="F4" s="465"/>
      <c r="G4" s="465"/>
      <c r="H4" s="465"/>
      <c r="I4" s="465"/>
      <c r="J4" s="465"/>
      <c r="K4" s="465"/>
      <c r="L4" s="466"/>
      <c r="M4" s="466"/>
      <c r="N4" s="466"/>
      <c r="O4" s="466"/>
      <c r="P4" s="466"/>
    </row>
    <row r="5" spans="1:16" ht="6" customHeight="1">
      <c r="A5" s="467"/>
      <c r="B5" s="468"/>
      <c r="C5" s="468"/>
      <c r="D5" s="468"/>
      <c r="E5" s="468"/>
      <c r="F5" s="469"/>
      <c r="G5" s="470"/>
      <c r="H5" s="471"/>
      <c r="I5" s="472"/>
      <c r="J5" s="472"/>
      <c r="K5" s="472"/>
      <c r="L5" s="466"/>
      <c r="M5" s="466"/>
      <c r="N5" s="466"/>
      <c r="O5" s="466"/>
      <c r="P5" s="466"/>
    </row>
    <row r="6" spans="1:16" ht="8.25" customHeight="1">
      <c r="A6" s="473"/>
      <c r="B6" s="474"/>
      <c r="C6" s="475"/>
      <c r="D6" s="475"/>
      <c r="E6" s="476"/>
      <c r="F6" s="477"/>
      <c r="G6" s="478"/>
      <c r="H6" s="472"/>
      <c r="I6" s="472"/>
      <c r="J6" s="472"/>
      <c r="K6" s="472"/>
      <c r="L6" s="466"/>
      <c r="M6" s="466"/>
      <c r="N6" s="466"/>
      <c r="O6" s="466"/>
      <c r="P6" s="466"/>
    </row>
    <row r="7" spans="1:16" ht="24" customHeight="1">
      <c r="A7" s="479"/>
      <c r="B7" s="480" t="s">
        <v>758</v>
      </c>
      <c r="C7" s="481"/>
      <c r="D7" s="481"/>
      <c r="E7" s="482"/>
      <c r="F7" s="483"/>
      <c r="G7" s="478"/>
      <c r="H7" s="472"/>
      <c r="I7" s="472"/>
      <c r="J7" s="472"/>
      <c r="K7" s="472"/>
      <c r="L7" s="466"/>
      <c r="M7" s="466"/>
      <c r="N7" s="466"/>
      <c r="O7" s="466"/>
      <c r="P7" s="466"/>
    </row>
    <row r="8" spans="1:16" ht="16.5" customHeight="1">
      <c r="A8" s="484"/>
      <c r="B8" s="485"/>
      <c r="C8" s="486"/>
      <c r="D8" s="487"/>
      <c r="E8" s="488"/>
      <c r="F8" s="489"/>
      <c r="G8" s="478"/>
      <c r="H8" s="472"/>
      <c r="I8" s="472"/>
      <c r="J8" s="472"/>
      <c r="K8" s="472"/>
      <c r="L8" s="466"/>
      <c r="M8" s="466"/>
      <c r="N8" s="466"/>
      <c r="O8" s="466"/>
      <c r="P8" s="466"/>
    </row>
    <row r="9" spans="1:16" ht="10.5" customHeight="1">
      <c r="A9" s="490"/>
      <c r="B9" s="491" t="s">
        <v>862</v>
      </c>
      <c r="C9" s="492"/>
      <c r="D9" s="493"/>
      <c r="E9" s="494"/>
      <c r="F9" s="494"/>
      <c r="G9" s="478"/>
      <c r="H9" s="472"/>
      <c r="I9" s="472"/>
      <c r="J9" s="472"/>
      <c r="K9" s="472"/>
      <c r="L9" s="466"/>
      <c r="M9" s="466"/>
      <c r="N9" s="466"/>
      <c r="O9" s="466"/>
      <c r="P9" s="466"/>
    </row>
    <row r="10" spans="1:16" ht="15" customHeight="1">
      <c r="A10" s="821" t="s">
        <v>3963</v>
      </c>
      <c r="B10" s="496" t="s">
        <v>863</v>
      </c>
      <c r="C10" s="492"/>
      <c r="D10" s="493"/>
      <c r="E10" s="497"/>
      <c r="F10" s="497"/>
      <c r="G10" s="478"/>
      <c r="H10" s="472"/>
      <c r="I10" s="472"/>
      <c r="J10" s="472"/>
      <c r="K10" s="472"/>
      <c r="L10" s="466"/>
      <c r="M10" s="466"/>
      <c r="N10" s="466"/>
      <c r="O10" s="466"/>
      <c r="P10" s="466"/>
    </row>
    <row r="11" spans="1:16" ht="10.5" customHeight="1">
      <c r="A11" s="495"/>
      <c r="B11" s="498" t="s">
        <v>864</v>
      </c>
      <c r="C11" s="492" t="s">
        <v>1974</v>
      </c>
      <c r="D11" s="493">
        <v>76</v>
      </c>
      <c r="E11" s="499">
        <v>0</v>
      </c>
      <c r="F11" s="499">
        <f>D11*E11</f>
        <v>0</v>
      </c>
      <c r="G11" s="478"/>
      <c r="H11" s="472"/>
      <c r="I11" s="472"/>
      <c r="J11" s="472"/>
      <c r="K11" s="472"/>
      <c r="L11" s="466"/>
      <c r="M11" s="466"/>
      <c r="N11" s="466"/>
      <c r="O11" s="466"/>
      <c r="P11" s="466"/>
    </row>
    <row r="12" spans="1:16" ht="15" customHeight="1">
      <c r="A12" s="821" t="s">
        <v>3963</v>
      </c>
      <c r="B12" s="496" t="s">
        <v>865</v>
      </c>
      <c r="C12" s="492"/>
      <c r="D12" s="493"/>
      <c r="E12" s="499"/>
      <c r="F12" s="499"/>
      <c r="G12" s="478"/>
      <c r="H12" s="472"/>
      <c r="I12" s="472"/>
      <c r="J12" s="472"/>
      <c r="K12" s="472"/>
      <c r="L12" s="466"/>
      <c r="M12" s="466"/>
      <c r="N12" s="466"/>
      <c r="O12" s="466"/>
      <c r="P12" s="466"/>
    </row>
    <row r="13" spans="1:16" ht="10.5" customHeight="1">
      <c r="A13" s="495"/>
      <c r="B13" s="498" t="s">
        <v>866</v>
      </c>
      <c r="C13" s="492" t="s">
        <v>1974</v>
      </c>
      <c r="D13" s="493">
        <v>85</v>
      </c>
      <c r="E13" s="499">
        <v>0</v>
      </c>
      <c r="F13" s="499">
        <f>D13*E13</f>
        <v>0</v>
      </c>
      <c r="G13" s="478"/>
      <c r="H13" s="472"/>
      <c r="I13" s="472"/>
      <c r="J13" s="472"/>
      <c r="K13" s="472"/>
      <c r="L13" s="466"/>
      <c r="M13" s="466"/>
      <c r="N13" s="466"/>
      <c r="O13" s="466"/>
      <c r="P13" s="466"/>
    </row>
    <row r="14" spans="1:16" ht="15" customHeight="1">
      <c r="A14" s="821" t="s">
        <v>3963</v>
      </c>
      <c r="B14" s="496" t="s">
        <v>867</v>
      </c>
      <c r="C14" s="492"/>
      <c r="D14" s="493"/>
      <c r="E14" s="499"/>
      <c r="F14" s="499"/>
      <c r="G14" s="478"/>
      <c r="H14" s="472"/>
      <c r="I14" s="472"/>
      <c r="J14" s="472"/>
      <c r="K14" s="472"/>
      <c r="L14" s="466"/>
      <c r="M14" s="466"/>
      <c r="N14" s="466"/>
      <c r="O14" s="466"/>
      <c r="P14" s="466"/>
    </row>
    <row r="15" spans="1:16" ht="10.5" customHeight="1">
      <c r="A15" s="495"/>
      <c r="B15" s="498" t="s">
        <v>868</v>
      </c>
      <c r="C15" s="492" t="s">
        <v>1974</v>
      </c>
      <c r="D15" s="493">
        <v>173</v>
      </c>
      <c r="E15" s="499">
        <v>0</v>
      </c>
      <c r="F15" s="499">
        <f>D15*E15</f>
        <v>0</v>
      </c>
      <c r="G15" s="478"/>
      <c r="H15" s="472"/>
      <c r="I15" s="472"/>
      <c r="J15" s="472"/>
      <c r="K15" s="472"/>
      <c r="L15" s="466"/>
      <c r="M15" s="466"/>
      <c r="N15" s="466"/>
      <c r="O15" s="466"/>
      <c r="P15" s="466"/>
    </row>
    <row r="16" spans="1:16" ht="15" customHeight="1">
      <c r="A16" s="821" t="s">
        <v>3963</v>
      </c>
      <c r="B16" s="496" t="s">
        <v>869</v>
      </c>
      <c r="C16" s="492"/>
      <c r="D16" s="493"/>
      <c r="E16" s="499"/>
      <c r="F16" s="499"/>
      <c r="G16" s="478"/>
      <c r="H16" s="472"/>
      <c r="I16" s="472"/>
      <c r="J16" s="472"/>
      <c r="K16" s="472"/>
      <c r="L16" s="466"/>
      <c r="M16" s="466"/>
      <c r="N16" s="466"/>
      <c r="O16" s="466"/>
      <c r="P16" s="466"/>
    </row>
    <row r="17" spans="1:16" ht="10.5" customHeight="1">
      <c r="A17" s="495"/>
      <c r="B17" s="498" t="s">
        <v>870</v>
      </c>
      <c r="C17" s="492" t="s">
        <v>1974</v>
      </c>
      <c r="D17" s="493">
        <v>60</v>
      </c>
      <c r="E17" s="499">
        <v>0</v>
      </c>
      <c r="F17" s="499">
        <f>D17*E17</f>
        <v>0</v>
      </c>
      <c r="G17" s="478"/>
      <c r="H17" s="472"/>
      <c r="I17" s="472"/>
      <c r="J17" s="472"/>
      <c r="K17" s="472"/>
      <c r="L17" s="466"/>
      <c r="M17" s="466"/>
      <c r="N17" s="466"/>
      <c r="O17" s="466"/>
      <c r="P17" s="466"/>
    </row>
    <row r="18" spans="1:16" ht="15" customHeight="1">
      <c r="A18" s="821" t="s">
        <v>3963</v>
      </c>
      <c r="B18" s="496" t="s">
        <v>871</v>
      </c>
      <c r="C18" s="492"/>
      <c r="D18" s="493"/>
      <c r="E18" s="499"/>
      <c r="F18" s="499"/>
      <c r="G18" s="478"/>
      <c r="H18" s="472"/>
      <c r="I18" s="472"/>
      <c r="J18" s="472"/>
      <c r="K18" s="472"/>
      <c r="L18" s="466"/>
      <c r="M18" s="466"/>
      <c r="N18" s="466"/>
      <c r="O18" s="466"/>
      <c r="P18" s="466"/>
    </row>
    <row r="19" spans="1:16" ht="10.5" customHeight="1">
      <c r="A19" s="495"/>
      <c r="B19" s="498" t="s">
        <v>872</v>
      </c>
      <c r="C19" s="492" t="s">
        <v>1974</v>
      </c>
      <c r="D19" s="493">
        <v>6</v>
      </c>
      <c r="E19" s="499">
        <v>0</v>
      </c>
      <c r="F19" s="499">
        <f>D19*E19</f>
        <v>0</v>
      </c>
      <c r="G19" s="478"/>
      <c r="H19" s="472"/>
      <c r="I19" s="472"/>
      <c r="J19" s="472"/>
      <c r="K19" s="472"/>
      <c r="L19" s="466"/>
      <c r="M19" s="466"/>
      <c r="N19" s="466"/>
      <c r="O19" s="466"/>
      <c r="P19" s="466"/>
    </row>
    <row r="20" spans="1:16" ht="15" customHeight="1">
      <c r="A20" s="821" t="s">
        <v>3963</v>
      </c>
      <c r="B20" s="496" t="s">
        <v>873</v>
      </c>
      <c r="C20" s="492"/>
      <c r="D20" s="493"/>
      <c r="E20" s="499"/>
      <c r="F20" s="499"/>
      <c r="G20" s="478"/>
      <c r="H20" s="472"/>
      <c r="I20" s="472"/>
      <c r="J20" s="472"/>
      <c r="K20" s="472"/>
      <c r="L20" s="466"/>
      <c r="M20" s="466"/>
      <c r="N20" s="466"/>
      <c r="O20" s="466"/>
      <c r="P20" s="466"/>
    </row>
    <row r="21" spans="1:16" ht="10.5" customHeight="1">
      <c r="A21" s="495"/>
      <c r="B21" s="498" t="s">
        <v>874</v>
      </c>
      <c r="C21" s="492" t="s">
        <v>1974</v>
      </c>
      <c r="D21" s="493">
        <v>30</v>
      </c>
      <c r="E21" s="499">
        <v>0</v>
      </c>
      <c r="F21" s="499">
        <f>D21*E21</f>
        <v>0</v>
      </c>
      <c r="G21" s="478"/>
      <c r="H21" s="472"/>
      <c r="I21" s="472"/>
      <c r="J21" s="472"/>
      <c r="K21" s="472"/>
      <c r="L21" s="466"/>
      <c r="M21" s="466"/>
      <c r="N21" s="466"/>
      <c r="O21" s="466"/>
      <c r="P21" s="466"/>
    </row>
    <row r="22" spans="1:16" ht="15" customHeight="1">
      <c r="A22" s="821" t="s">
        <v>3963</v>
      </c>
      <c r="B22" s="496" t="s">
        <v>875</v>
      </c>
      <c r="C22" s="492"/>
      <c r="D22" s="493"/>
      <c r="E22" s="499"/>
      <c r="F22" s="499"/>
      <c r="G22" s="478"/>
      <c r="H22" s="472"/>
      <c r="I22" s="472"/>
      <c r="J22" s="472"/>
      <c r="K22" s="472"/>
      <c r="L22" s="466"/>
      <c r="M22" s="466"/>
      <c r="N22" s="466"/>
      <c r="O22" s="466"/>
      <c r="P22" s="466"/>
    </row>
    <row r="23" spans="1:16" ht="10.5" customHeight="1">
      <c r="A23" s="495"/>
      <c r="B23" s="498"/>
      <c r="C23" s="500" t="s">
        <v>2470</v>
      </c>
      <c r="D23" s="493">
        <v>385</v>
      </c>
      <c r="E23" s="499">
        <v>0</v>
      </c>
      <c r="F23" s="499">
        <f>D23*E23</f>
        <v>0</v>
      </c>
      <c r="G23" s="478"/>
      <c r="H23" s="472"/>
      <c r="I23" s="472"/>
      <c r="J23" s="472"/>
      <c r="K23" s="472"/>
      <c r="L23" s="466"/>
      <c r="M23" s="466"/>
      <c r="N23" s="466"/>
      <c r="O23" s="466"/>
      <c r="P23" s="466"/>
    </row>
    <row r="24" spans="1:16" ht="15" customHeight="1">
      <c r="A24" s="821" t="s">
        <v>3963</v>
      </c>
      <c r="B24" s="496" t="s">
        <v>876</v>
      </c>
      <c r="C24" s="492"/>
      <c r="D24" s="493"/>
      <c r="E24" s="499"/>
      <c r="F24" s="499"/>
      <c r="G24" s="478"/>
      <c r="H24" s="472"/>
      <c r="I24" s="472"/>
      <c r="J24" s="472"/>
      <c r="K24" s="472"/>
      <c r="L24" s="466"/>
      <c r="M24" s="466"/>
      <c r="N24" s="466"/>
      <c r="O24" s="466"/>
      <c r="P24" s="466"/>
    </row>
    <row r="25" spans="1:16" ht="10.5" customHeight="1">
      <c r="A25" s="495"/>
      <c r="B25" s="498" t="s">
        <v>877</v>
      </c>
      <c r="C25" s="492" t="s">
        <v>2770</v>
      </c>
      <c r="D25" s="493">
        <v>36</v>
      </c>
      <c r="E25" s="499">
        <v>0</v>
      </c>
      <c r="F25" s="499">
        <f>D25*E25</f>
        <v>0</v>
      </c>
      <c r="G25" s="478"/>
      <c r="H25" s="472"/>
      <c r="I25" s="472"/>
      <c r="J25" s="472"/>
      <c r="K25" s="472"/>
      <c r="L25" s="466"/>
      <c r="M25" s="466"/>
      <c r="N25" s="466"/>
      <c r="O25" s="466"/>
      <c r="P25" s="466"/>
    </row>
    <row r="26" spans="1:16" ht="15" customHeight="1">
      <c r="A26" s="821" t="s">
        <v>3963</v>
      </c>
      <c r="B26" s="496" t="s">
        <v>878</v>
      </c>
      <c r="C26" s="492"/>
      <c r="D26" s="493"/>
      <c r="E26" s="499"/>
      <c r="F26" s="499"/>
      <c r="G26" s="478"/>
      <c r="H26" s="472"/>
      <c r="I26" s="472"/>
      <c r="J26" s="472"/>
      <c r="K26" s="472"/>
      <c r="L26" s="466"/>
      <c r="M26" s="466"/>
      <c r="N26" s="466"/>
      <c r="O26" s="466"/>
      <c r="P26" s="466"/>
    </row>
    <row r="27" spans="1:16" ht="10.5" customHeight="1">
      <c r="A27" s="495"/>
      <c r="B27" s="498" t="s">
        <v>879</v>
      </c>
      <c r="C27" s="492" t="s">
        <v>2770</v>
      </c>
      <c r="D27" s="493">
        <v>39</v>
      </c>
      <c r="E27" s="499">
        <v>0</v>
      </c>
      <c r="F27" s="499">
        <f>D27*E27</f>
        <v>0</v>
      </c>
      <c r="G27" s="478"/>
      <c r="H27" s="472"/>
      <c r="I27" s="472"/>
      <c r="J27" s="472"/>
      <c r="K27" s="472"/>
      <c r="L27" s="466"/>
      <c r="M27" s="466"/>
      <c r="N27" s="466"/>
      <c r="O27" s="466"/>
      <c r="P27" s="466"/>
    </row>
    <row r="28" spans="1:16" ht="15" customHeight="1">
      <c r="A28" s="821" t="s">
        <v>3963</v>
      </c>
      <c r="B28" s="496" t="s">
        <v>880</v>
      </c>
      <c r="C28" s="492"/>
      <c r="D28" s="493"/>
      <c r="E28" s="499"/>
      <c r="F28" s="499"/>
      <c r="G28" s="478"/>
      <c r="H28" s="472"/>
      <c r="I28" s="472"/>
      <c r="J28" s="472"/>
      <c r="K28" s="472"/>
      <c r="L28" s="466"/>
      <c r="M28" s="466"/>
      <c r="N28" s="466"/>
      <c r="O28" s="466"/>
      <c r="P28" s="466"/>
    </row>
    <row r="29" spans="1:16" ht="10.5" customHeight="1">
      <c r="A29" s="495"/>
      <c r="B29" s="498" t="s">
        <v>881</v>
      </c>
      <c r="C29" s="492" t="s">
        <v>1974</v>
      </c>
      <c r="D29" s="493">
        <v>430</v>
      </c>
      <c r="E29" s="499">
        <v>0</v>
      </c>
      <c r="F29" s="499">
        <f>D29*E29</f>
        <v>0</v>
      </c>
      <c r="G29" s="478"/>
      <c r="H29" s="472"/>
      <c r="I29" s="472"/>
      <c r="J29" s="472"/>
      <c r="K29" s="472"/>
      <c r="L29" s="466"/>
      <c r="M29" s="466"/>
      <c r="N29" s="466"/>
      <c r="O29" s="466"/>
      <c r="P29" s="466"/>
    </row>
    <row r="30" spans="1:16" ht="15" customHeight="1">
      <c r="A30" s="821" t="s">
        <v>3963</v>
      </c>
      <c r="B30" s="496" t="s">
        <v>882</v>
      </c>
      <c r="C30" s="492"/>
      <c r="D30" s="493"/>
      <c r="E30" s="499"/>
      <c r="F30" s="499"/>
      <c r="G30" s="478"/>
      <c r="H30" s="472"/>
      <c r="I30" s="472"/>
      <c r="J30" s="472"/>
      <c r="K30" s="472"/>
      <c r="L30" s="466"/>
      <c r="M30" s="466"/>
      <c r="N30" s="466"/>
      <c r="O30" s="466"/>
      <c r="P30" s="466"/>
    </row>
    <row r="31" spans="1:16" ht="10.5" customHeight="1">
      <c r="A31" s="495"/>
      <c r="B31" s="498" t="s">
        <v>883</v>
      </c>
      <c r="C31" s="492" t="s">
        <v>2770</v>
      </c>
      <c r="D31" s="493">
        <v>29</v>
      </c>
      <c r="E31" s="499">
        <v>0</v>
      </c>
      <c r="F31" s="499">
        <f>D31*E31</f>
        <v>0</v>
      </c>
      <c r="G31" s="478"/>
      <c r="H31" s="472"/>
      <c r="I31" s="472"/>
      <c r="J31" s="472"/>
      <c r="K31" s="472"/>
      <c r="L31" s="466"/>
      <c r="M31" s="466"/>
      <c r="N31" s="466"/>
      <c r="O31" s="466"/>
      <c r="P31" s="466"/>
    </row>
    <row r="32" spans="1:16" ht="15" customHeight="1">
      <c r="A32" s="821" t="s">
        <v>3963</v>
      </c>
      <c r="B32" s="496" t="s">
        <v>884</v>
      </c>
      <c r="C32" s="492"/>
      <c r="D32" s="493"/>
      <c r="E32" s="499"/>
      <c r="F32" s="499"/>
      <c r="G32" s="478"/>
      <c r="H32" s="472"/>
      <c r="I32" s="472"/>
      <c r="J32" s="472"/>
      <c r="K32" s="472"/>
      <c r="L32" s="466"/>
      <c r="M32" s="466"/>
      <c r="N32" s="466"/>
      <c r="O32" s="466"/>
      <c r="P32" s="466"/>
    </row>
    <row r="33" spans="1:16" ht="16.5" customHeight="1">
      <c r="A33" s="495"/>
      <c r="B33" s="498" t="s">
        <v>885</v>
      </c>
      <c r="C33" s="492" t="s">
        <v>1974</v>
      </c>
      <c r="D33" s="493">
        <v>88</v>
      </c>
      <c r="E33" s="499">
        <v>0</v>
      </c>
      <c r="F33" s="499">
        <f>D33*E33</f>
        <v>0</v>
      </c>
      <c r="G33" s="478"/>
      <c r="H33" s="472"/>
      <c r="I33" s="472"/>
      <c r="J33" s="472"/>
      <c r="K33" s="472"/>
      <c r="L33" s="466"/>
      <c r="M33" s="466"/>
      <c r="N33" s="466"/>
      <c r="O33" s="466"/>
      <c r="P33" s="466"/>
    </row>
    <row r="34" spans="1:16" ht="16.5" customHeight="1">
      <c r="A34" s="821" t="s">
        <v>3963</v>
      </c>
      <c r="B34" s="496" t="s">
        <v>886</v>
      </c>
      <c r="C34" s="501"/>
      <c r="D34" s="502"/>
      <c r="E34" s="503"/>
      <c r="F34" s="499"/>
      <c r="G34" s="478"/>
      <c r="H34" s="472"/>
      <c r="I34" s="472"/>
      <c r="J34" s="472"/>
      <c r="K34" s="472"/>
      <c r="L34" s="466"/>
      <c r="M34" s="466"/>
      <c r="N34" s="466"/>
      <c r="O34" s="466"/>
      <c r="P34" s="466"/>
    </row>
    <row r="35" spans="1:16" ht="16.5" customHeight="1">
      <c r="A35" s="495"/>
      <c r="B35" s="498" t="s">
        <v>887</v>
      </c>
      <c r="C35" s="501" t="s">
        <v>1974</v>
      </c>
      <c r="D35" s="493">
        <v>87</v>
      </c>
      <c r="E35" s="503">
        <v>0</v>
      </c>
      <c r="F35" s="499">
        <f>D35*E35</f>
        <v>0</v>
      </c>
      <c r="G35" s="478"/>
      <c r="H35" s="472"/>
      <c r="I35" s="472"/>
      <c r="J35" s="472"/>
      <c r="K35" s="472"/>
      <c r="L35" s="466"/>
      <c r="M35" s="466"/>
      <c r="N35" s="466"/>
      <c r="O35" s="466"/>
      <c r="P35" s="466"/>
    </row>
    <row r="36" spans="1:16" ht="16.5" customHeight="1">
      <c r="A36" s="821" t="s">
        <v>3963</v>
      </c>
      <c r="B36" s="496" t="s">
        <v>888</v>
      </c>
      <c r="C36" s="501"/>
      <c r="D36" s="502"/>
      <c r="E36" s="503"/>
      <c r="F36" s="499"/>
      <c r="G36" s="478"/>
      <c r="H36" s="472"/>
      <c r="I36" s="472"/>
      <c r="J36" s="472"/>
      <c r="K36" s="472"/>
      <c r="L36" s="466"/>
      <c r="M36" s="466"/>
      <c r="N36" s="466"/>
      <c r="O36" s="466"/>
      <c r="P36" s="466"/>
    </row>
    <row r="37" spans="1:16" ht="16.5" customHeight="1">
      <c r="A37" s="495"/>
      <c r="B37" s="498" t="s">
        <v>889</v>
      </c>
      <c r="C37" s="501" t="s">
        <v>1974</v>
      </c>
      <c r="D37" s="493">
        <v>180</v>
      </c>
      <c r="E37" s="503">
        <v>0</v>
      </c>
      <c r="F37" s="499">
        <f>D37*E37</f>
        <v>0</v>
      </c>
      <c r="G37" s="478"/>
      <c r="H37" s="472"/>
      <c r="I37" s="472"/>
      <c r="J37" s="472"/>
      <c r="K37" s="472"/>
      <c r="L37" s="466"/>
      <c r="M37" s="466"/>
      <c r="N37" s="466"/>
      <c r="O37" s="466"/>
      <c r="P37" s="466"/>
    </row>
    <row r="38" spans="1:16" ht="16.5" customHeight="1">
      <c r="A38" s="821" t="s">
        <v>3963</v>
      </c>
      <c r="B38" s="496" t="s">
        <v>890</v>
      </c>
      <c r="C38" s="501"/>
      <c r="D38" s="502"/>
      <c r="E38" s="503"/>
      <c r="F38" s="499"/>
      <c r="G38" s="478"/>
      <c r="H38" s="472"/>
      <c r="I38" s="472"/>
      <c r="J38" s="472"/>
      <c r="K38" s="472"/>
      <c r="L38" s="466"/>
      <c r="M38" s="466"/>
      <c r="N38" s="466"/>
      <c r="O38" s="466"/>
      <c r="P38" s="466"/>
    </row>
    <row r="39" spans="1:16" ht="16.5" customHeight="1">
      <c r="A39" s="495"/>
      <c r="B39" s="498" t="s">
        <v>891</v>
      </c>
      <c r="C39" s="501" t="s">
        <v>1974</v>
      </c>
      <c r="D39" s="493">
        <v>61</v>
      </c>
      <c r="E39" s="503">
        <v>0</v>
      </c>
      <c r="F39" s="499">
        <f>D39*E39</f>
        <v>0</v>
      </c>
      <c r="G39" s="478"/>
      <c r="H39" s="472"/>
      <c r="I39" s="472"/>
      <c r="J39" s="472"/>
      <c r="K39" s="472"/>
      <c r="L39" s="466"/>
      <c r="M39" s="466"/>
      <c r="N39" s="466"/>
      <c r="O39" s="466"/>
      <c r="P39" s="466"/>
    </row>
    <row r="40" spans="1:16" ht="16.5" customHeight="1">
      <c r="A40" s="821" t="s">
        <v>3963</v>
      </c>
      <c r="B40" s="496" t="s">
        <v>892</v>
      </c>
      <c r="C40" s="501"/>
      <c r="D40" s="502"/>
      <c r="E40" s="503"/>
      <c r="F40" s="499"/>
      <c r="G40" s="478"/>
      <c r="H40" s="472"/>
      <c r="I40" s="472"/>
      <c r="J40" s="472"/>
      <c r="K40" s="472"/>
      <c r="L40" s="466"/>
      <c r="M40" s="466"/>
      <c r="N40" s="466"/>
      <c r="O40" s="466"/>
      <c r="P40" s="466"/>
    </row>
    <row r="41" spans="1:16" ht="16.5" customHeight="1">
      <c r="A41" s="495"/>
      <c r="B41" s="498" t="s">
        <v>893</v>
      </c>
      <c r="C41" s="501" t="s">
        <v>1974</v>
      </c>
      <c r="D41" s="493">
        <v>6</v>
      </c>
      <c r="E41" s="503">
        <v>0</v>
      </c>
      <c r="F41" s="499">
        <f>D41*E41</f>
        <v>0</v>
      </c>
      <c r="G41" s="478"/>
      <c r="H41" s="472"/>
      <c r="I41" s="472"/>
      <c r="J41" s="472"/>
      <c r="K41" s="472"/>
      <c r="L41" s="466"/>
      <c r="M41" s="466"/>
      <c r="N41" s="466"/>
      <c r="O41" s="466"/>
      <c r="P41" s="466"/>
    </row>
    <row r="42" spans="1:16" ht="16.5" customHeight="1">
      <c r="A42" s="821" t="s">
        <v>3963</v>
      </c>
      <c r="B42" s="496" t="s">
        <v>894</v>
      </c>
      <c r="C42" s="501"/>
      <c r="D42" s="504"/>
      <c r="E42" s="505"/>
      <c r="F42" s="499"/>
      <c r="G42" s="478"/>
      <c r="H42" s="472"/>
      <c r="I42" s="472"/>
      <c r="J42" s="472"/>
      <c r="K42" s="472"/>
      <c r="L42" s="466"/>
      <c r="M42" s="466"/>
      <c r="N42" s="466"/>
      <c r="O42" s="466"/>
      <c r="P42" s="466"/>
    </row>
    <row r="43" spans="1:16" ht="16.5" customHeight="1">
      <c r="A43" s="495"/>
      <c r="B43" s="498" t="s">
        <v>895</v>
      </c>
      <c r="C43" s="501" t="s">
        <v>2770</v>
      </c>
      <c r="D43" s="493">
        <v>73</v>
      </c>
      <c r="E43" s="503">
        <v>0</v>
      </c>
      <c r="F43" s="499">
        <f>D43*E43</f>
        <v>0</v>
      </c>
      <c r="G43" s="478"/>
      <c r="H43" s="472"/>
      <c r="I43" s="472"/>
      <c r="J43" s="472"/>
      <c r="K43" s="472"/>
      <c r="L43" s="466"/>
      <c r="M43" s="466"/>
      <c r="N43" s="466"/>
      <c r="O43" s="466"/>
      <c r="P43" s="466"/>
    </row>
    <row r="44" spans="1:16" ht="16.5" customHeight="1">
      <c r="A44" s="495"/>
      <c r="B44" s="496" t="s">
        <v>896</v>
      </c>
      <c r="C44" s="501"/>
      <c r="D44" s="504"/>
      <c r="E44" s="505"/>
      <c r="F44" s="499"/>
      <c r="G44" s="478"/>
      <c r="H44" s="472"/>
      <c r="I44" s="472"/>
      <c r="J44" s="472"/>
      <c r="K44" s="472"/>
      <c r="L44" s="466"/>
      <c r="M44" s="466"/>
      <c r="N44" s="466"/>
      <c r="O44" s="466"/>
      <c r="P44" s="466"/>
    </row>
    <row r="45" spans="1:16" ht="16.5" customHeight="1">
      <c r="A45" s="495"/>
      <c r="B45" s="506"/>
      <c r="C45" s="501" t="s">
        <v>2722</v>
      </c>
      <c r="D45" s="502" t="s">
        <v>897</v>
      </c>
      <c r="E45" s="503">
        <v>0</v>
      </c>
      <c r="F45" s="499">
        <f>D45*E45</f>
        <v>0</v>
      </c>
      <c r="G45" s="478"/>
      <c r="H45" s="472"/>
      <c r="I45" s="472"/>
      <c r="J45" s="472"/>
      <c r="K45" s="472"/>
      <c r="L45" s="466"/>
      <c r="M45" s="466"/>
      <c r="N45" s="466"/>
      <c r="O45" s="466"/>
      <c r="P45" s="466"/>
    </row>
    <row r="46" spans="1:16" ht="16.5" customHeight="1">
      <c r="A46" s="495"/>
      <c r="B46" s="496" t="s">
        <v>898</v>
      </c>
      <c r="C46" s="501"/>
      <c r="D46" s="502"/>
      <c r="E46" s="503"/>
      <c r="F46" s="499"/>
      <c r="G46" s="478"/>
      <c r="H46" s="472"/>
      <c r="I46" s="472"/>
      <c r="J46" s="472"/>
      <c r="K46" s="472"/>
      <c r="L46" s="466"/>
      <c r="M46" s="466"/>
      <c r="N46" s="466"/>
      <c r="O46" s="466"/>
      <c r="P46" s="466"/>
    </row>
    <row r="47" spans="1:16" ht="16.5" customHeight="1">
      <c r="A47" s="495"/>
      <c r="B47" s="506"/>
      <c r="C47" s="501" t="s">
        <v>2722</v>
      </c>
      <c r="D47" s="502" t="s">
        <v>897</v>
      </c>
      <c r="E47" s="503">
        <v>0</v>
      </c>
      <c r="F47" s="499">
        <f>D47*E47</f>
        <v>0</v>
      </c>
      <c r="G47" s="478"/>
      <c r="H47" s="472"/>
      <c r="I47" s="472"/>
      <c r="J47" s="472"/>
      <c r="K47" s="472"/>
      <c r="L47" s="466"/>
      <c r="M47" s="466"/>
      <c r="N47" s="466"/>
      <c r="O47" s="466"/>
      <c r="P47" s="466"/>
    </row>
    <row r="48" spans="1:16" ht="16.5" customHeight="1">
      <c r="A48" s="495"/>
      <c r="B48" s="496" t="s">
        <v>899</v>
      </c>
      <c r="C48" s="501"/>
      <c r="D48" s="502"/>
      <c r="E48" s="503"/>
      <c r="F48" s="499"/>
      <c r="G48" s="478"/>
      <c r="H48" s="472"/>
      <c r="I48" s="472"/>
      <c r="J48" s="472"/>
      <c r="K48" s="472"/>
      <c r="L48" s="466"/>
      <c r="M48" s="466"/>
      <c r="N48" s="466"/>
      <c r="O48" s="466"/>
      <c r="P48" s="466"/>
    </row>
    <row r="49" spans="1:16" ht="16.5" customHeight="1">
      <c r="A49" s="495"/>
      <c r="B49" s="507"/>
      <c r="C49" s="501" t="s">
        <v>2722</v>
      </c>
      <c r="D49" s="502" t="s">
        <v>897</v>
      </c>
      <c r="E49" s="503">
        <v>0</v>
      </c>
      <c r="F49" s="499">
        <f>D49*E49</f>
        <v>0</v>
      </c>
      <c r="G49" s="478"/>
      <c r="H49" s="472"/>
      <c r="I49" s="472"/>
      <c r="J49" s="472"/>
      <c r="K49" s="472"/>
      <c r="L49" s="466"/>
      <c r="M49" s="466"/>
      <c r="N49" s="466"/>
      <c r="O49" s="466"/>
      <c r="P49" s="466"/>
    </row>
    <row r="50" spans="1:16" ht="16.5" customHeight="1">
      <c r="A50" s="495"/>
      <c r="B50" s="496" t="s">
        <v>900</v>
      </c>
      <c r="C50" s="492"/>
      <c r="D50" s="493"/>
      <c r="E50" s="503"/>
      <c r="F50" s="499"/>
      <c r="G50" s="478"/>
      <c r="H50" s="472"/>
      <c r="I50" s="472"/>
      <c r="J50" s="472"/>
      <c r="K50" s="472"/>
      <c r="L50" s="466"/>
      <c r="M50" s="466"/>
      <c r="N50" s="466"/>
      <c r="O50" s="466"/>
      <c r="P50" s="466"/>
    </row>
    <row r="51" spans="1:16" ht="16.5" customHeight="1">
      <c r="A51" s="495"/>
      <c r="B51" s="507"/>
      <c r="C51" s="492" t="s">
        <v>901</v>
      </c>
      <c r="D51" s="493">
        <v>1.84</v>
      </c>
      <c r="E51" s="499">
        <f>SUM(F10:F49)/100</f>
        <v>0</v>
      </c>
      <c r="F51" s="499">
        <f>D51*E51</f>
        <v>0</v>
      </c>
      <c r="G51" s="478"/>
      <c r="H51" s="472"/>
      <c r="I51" s="472"/>
      <c r="J51" s="472"/>
      <c r="K51" s="472"/>
      <c r="L51" s="466"/>
      <c r="M51" s="466"/>
      <c r="N51" s="466"/>
      <c r="O51" s="466"/>
      <c r="P51" s="466"/>
    </row>
    <row r="52" spans="1:6" ht="34.5" thickBot="1">
      <c r="A52" s="508"/>
      <c r="B52" s="496" t="s">
        <v>3975</v>
      </c>
      <c r="C52" s="508"/>
      <c r="D52" s="508"/>
      <c r="E52" s="509"/>
      <c r="F52" s="510"/>
    </row>
    <row r="53" spans="1:6" ht="21.75" customHeight="1" thickBot="1">
      <c r="A53" s="511"/>
      <c r="B53" s="512" t="s">
        <v>902</v>
      </c>
      <c r="C53" s="513"/>
      <c r="D53" s="513"/>
      <c r="E53" s="514"/>
      <c r="F53" s="515">
        <f>SUM(F8:F52)</f>
        <v>0</v>
      </c>
    </row>
    <row r="54" spans="5:6" ht="25.5" customHeight="1">
      <c r="E54" s="517"/>
      <c r="F54" s="518"/>
    </row>
    <row r="55" spans="5:6" ht="15">
      <c r="E55" s="517"/>
      <c r="F55" s="518"/>
    </row>
    <row r="56" spans="5:6" ht="15">
      <c r="E56" s="517"/>
      <c r="F56" s="518"/>
    </row>
    <row r="57" spans="5:6" ht="15">
      <c r="E57" s="517"/>
      <c r="F57" s="518"/>
    </row>
    <row r="58" spans="5:6" ht="15">
      <c r="E58" s="517"/>
      <c r="F58" s="518"/>
    </row>
    <row r="59" spans="5:6" ht="15">
      <c r="E59" s="517"/>
      <c r="F59" s="518"/>
    </row>
    <row r="60" spans="5:6" ht="15">
      <c r="E60" s="517"/>
      <c r="F60" s="518"/>
    </row>
    <row r="61" spans="5:6" ht="15">
      <c r="E61" s="517"/>
      <c r="F61" s="518"/>
    </row>
    <row r="62" spans="5:6" ht="15">
      <c r="E62" s="517"/>
      <c r="F62" s="518"/>
    </row>
    <row r="63" spans="5:6" ht="15">
      <c r="E63" s="517"/>
      <c r="F63" s="518"/>
    </row>
    <row r="64" spans="5:6" ht="15">
      <c r="E64" s="517"/>
      <c r="F64" s="518"/>
    </row>
    <row r="65" spans="5:6" ht="15">
      <c r="E65" s="517"/>
      <c r="F65" s="518"/>
    </row>
    <row r="66" spans="5:6" ht="15">
      <c r="E66" s="517"/>
      <c r="F66" s="518"/>
    </row>
    <row r="67" spans="5:6" ht="15">
      <c r="E67" s="517"/>
      <c r="F67" s="518"/>
    </row>
    <row r="68" spans="5:6" ht="15">
      <c r="E68" s="517"/>
      <c r="F68" s="518"/>
    </row>
    <row r="69" spans="5:6" ht="15">
      <c r="E69" s="517"/>
      <c r="F69" s="518"/>
    </row>
    <row r="70" spans="5:6" ht="15">
      <c r="E70" s="517"/>
      <c r="F70" s="518"/>
    </row>
    <row r="71" spans="5:6" ht="15">
      <c r="E71" s="517"/>
      <c r="F71" s="518"/>
    </row>
    <row r="72" spans="5:6" ht="15">
      <c r="E72" s="517"/>
      <c r="F72" s="518"/>
    </row>
    <row r="73" spans="5:6" ht="15">
      <c r="E73" s="517"/>
      <c r="F73" s="518"/>
    </row>
    <row r="74" spans="5:6" ht="15">
      <c r="E74" s="517"/>
      <c r="F74" s="518"/>
    </row>
    <row r="75" spans="5:6" ht="15">
      <c r="E75" s="517"/>
      <c r="F75" s="518"/>
    </row>
    <row r="76" spans="5:6" ht="15">
      <c r="E76" s="517"/>
      <c r="F76" s="518"/>
    </row>
    <row r="77" spans="5:6" ht="15">
      <c r="E77" s="517"/>
      <c r="F77" s="518"/>
    </row>
    <row r="78" spans="5:6" ht="15">
      <c r="E78" s="517"/>
      <c r="F78" s="518"/>
    </row>
    <row r="79" spans="5:6" ht="15">
      <c r="E79" s="517"/>
      <c r="F79" s="518"/>
    </row>
    <row r="80" spans="5:6" ht="15">
      <c r="E80" s="517"/>
      <c r="F80" s="518"/>
    </row>
    <row r="81" spans="5:6" ht="15">
      <c r="E81" s="517"/>
      <c r="F81" s="518"/>
    </row>
    <row r="82" spans="5:6" ht="15">
      <c r="E82" s="517"/>
      <c r="F82" s="518"/>
    </row>
    <row r="83" spans="5:6" ht="15">
      <c r="E83" s="517"/>
      <c r="F83" s="518"/>
    </row>
    <row r="84" spans="5:6" ht="15">
      <c r="E84" s="517"/>
      <c r="F84" s="518"/>
    </row>
    <row r="85" spans="5:6" ht="15">
      <c r="E85" s="517"/>
      <c r="F85" s="518"/>
    </row>
    <row r="86" spans="5:6" ht="15">
      <c r="E86" s="517"/>
      <c r="F86" s="518"/>
    </row>
    <row r="87" spans="5:6" ht="15">
      <c r="E87" s="517"/>
      <c r="F87" s="518"/>
    </row>
    <row r="88" spans="5:6" ht="15">
      <c r="E88" s="517"/>
      <c r="F88" s="518"/>
    </row>
    <row r="89" spans="5:6" ht="15">
      <c r="E89" s="517"/>
      <c r="F89" s="518"/>
    </row>
    <row r="90" spans="5:6" ht="15">
      <c r="E90" s="517"/>
      <c r="F90" s="518"/>
    </row>
    <row r="91" spans="5:6" ht="15">
      <c r="E91" s="517"/>
      <c r="F91" s="518"/>
    </row>
    <row r="92" spans="5:6" ht="15">
      <c r="E92" s="517"/>
      <c r="F92" s="518"/>
    </row>
    <row r="93" spans="5:6" ht="15">
      <c r="E93" s="517"/>
      <c r="F93" s="518"/>
    </row>
    <row r="94" spans="5:6" ht="15">
      <c r="E94" s="517"/>
      <c r="F94" s="518"/>
    </row>
    <row r="95" spans="5:6" ht="15">
      <c r="E95" s="517"/>
      <c r="F95" s="518"/>
    </row>
    <row r="96" spans="5:6" ht="15">
      <c r="E96" s="517"/>
      <c r="F96" s="518"/>
    </row>
    <row r="97" spans="5:6" ht="15">
      <c r="E97" s="517"/>
      <c r="F97" s="518"/>
    </row>
    <row r="98" spans="5:6" ht="15">
      <c r="E98" s="517"/>
      <c r="F98" s="518"/>
    </row>
    <row r="99" spans="5:6" ht="15">
      <c r="E99" s="517"/>
      <c r="F99" s="518"/>
    </row>
    <row r="100" spans="5:6" ht="15">
      <c r="E100" s="517"/>
      <c r="F100" s="518"/>
    </row>
    <row r="101" spans="5:6" ht="15">
      <c r="E101" s="517"/>
      <c r="F101" s="518"/>
    </row>
    <row r="102" spans="5:6" ht="15">
      <c r="E102" s="517"/>
      <c r="F102" s="518"/>
    </row>
    <row r="103" spans="5:6" ht="15">
      <c r="E103" s="517"/>
      <c r="F103" s="518"/>
    </row>
    <row r="104" spans="5:6" ht="15">
      <c r="E104" s="517"/>
      <c r="F104" s="518"/>
    </row>
    <row r="105" spans="5:6" ht="15">
      <c r="E105" s="517"/>
      <c r="F105" s="518"/>
    </row>
    <row r="106" spans="5:6" ht="15">
      <c r="E106" s="517"/>
      <c r="F106" s="518"/>
    </row>
    <row r="107" spans="5:6" ht="15">
      <c r="E107" s="517"/>
      <c r="F107" s="518"/>
    </row>
    <row r="108" spans="5:6" ht="15">
      <c r="E108" s="517"/>
      <c r="F108" s="518"/>
    </row>
    <row r="109" spans="5:6" ht="15">
      <c r="E109" s="517"/>
      <c r="F109" s="518"/>
    </row>
    <row r="110" spans="5:6" ht="15">
      <c r="E110" s="517"/>
      <c r="F110" s="518"/>
    </row>
    <row r="111" spans="5:6" ht="15">
      <c r="E111" s="517"/>
      <c r="F111" s="518"/>
    </row>
    <row r="112" spans="5:6" ht="15">
      <c r="E112" s="517"/>
      <c r="F112" s="518"/>
    </row>
    <row r="113" spans="5:6" ht="15">
      <c r="E113" s="517"/>
      <c r="F113" s="518"/>
    </row>
    <row r="114" spans="5:6" ht="15">
      <c r="E114" s="517"/>
      <c r="F114" s="518"/>
    </row>
    <row r="115" spans="5:6" ht="15">
      <c r="E115" s="517"/>
      <c r="F115" s="518"/>
    </row>
    <row r="116" spans="5:6" ht="15">
      <c r="E116" s="517"/>
      <c r="F116" s="518"/>
    </row>
    <row r="117" spans="5:6" ht="15">
      <c r="E117" s="517"/>
      <c r="F117" s="518"/>
    </row>
    <row r="118" spans="5:6" ht="15">
      <c r="E118" s="517"/>
      <c r="F118" s="518"/>
    </row>
    <row r="119" spans="5:6" ht="15">
      <c r="E119" s="517"/>
      <c r="F119" s="518"/>
    </row>
    <row r="120" spans="5:6" ht="15">
      <c r="E120" s="517"/>
      <c r="F120" s="518"/>
    </row>
    <row r="121" spans="5:6" ht="15">
      <c r="E121" s="517"/>
      <c r="F121" s="518"/>
    </row>
    <row r="122" spans="5:6" ht="15">
      <c r="E122" s="517"/>
      <c r="F122" s="518"/>
    </row>
    <row r="123" spans="5:6" ht="15">
      <c r="E123" s="517"/>
      <c r="F123" s="518"/>
    </row>
    <row r="124" spans="5:6" ht="15">
      <c r="E124" s="517"/>
      <c r="F124" s="518"/>
    </row>
    <row r="125" spans="5:6" ht="15">
      <c r="E125" s="517"/>
      <c r="F125" s="518"/>
    </row>
    <row r="126" spans="5:6" ht="15">
      <c r="E126" s="517"/>
      <c r="F126" s="518"/>
    </row>
    <row r="127" spans="5:6" ht="15">
      <c r="E127" s="517"/>
      <c r="F127" s="518"/>
    </row>
    <row r="128" spans="5:6" ht="15">
      <c r="E128" s="517"/>
      <c r="F128" s="518"/>
    </row>
    <row r="129" spans="5:6" ht="15">
      <c r="E129" s="517"/>
      <c r="F129" s="518"/>
    </row>
    <row r="130" spans="5:6" ht="15">
      <c r="E130" s="517"/>
      <c r="F130" s="518"/>
    </row>
    <row r="131" spans="5:6" ht="15">
      <c r="E131" s="517"/>
      <c r="F131" s="518"/>
    </row>
    <row r="132" spans="5:6" ht="15">
      <c r="E132" s="517"/>
      <c r="F132" s="518"/>
    </row>
    <row r="133" spans="5:6" ht="15">
      <c r="E133" s="517"/>
      <c r="F133" s="518"/>
    </row>
    <row r="134" spans="5:6" ht="15">
      <c r="E134" s="517"/>
      <c r="F134" s="518"/>
    </row>
    <row r="135" spans="5:6" ht="15">
      <c r="E135" s="517"/>
      <c r="F135" s="518"/>
    </row>
    <row r="136" spans="5:6" ht="15">
      <c r="E136" s="517"/>
      <c r="F136" s="518"/>
    </row>
    <row r="137" spans="5:6" ht="15">
      <c r="E137" s="517"/>
      <c r="F137" s="518"/>
    </row>
    <row r="138" spans="5:6" ht="15">
      <c r="E138" s="517"/>
      <c r="F138" s="518"/>
    </row>
    <row r="139" spans="5:6" ht="15">
      <c r="E139" s="517"/>
      <c r="F139" s="518"/>
    </row>
    <row r="140" spans="5:6" ht="15">
      <c r="E140" s="517"/>
      <c r="F140" s="518"/>
    </row>
    <row r="141" spans="5:6" ht="15">
      <c r="E141" s="517"/>
      <c r="F141" s="518"/>
    </row>
    <row r="142" spans="5:6" ht="15">
      <c r="E142" s="517"/>
      <c r="F142" s="518"/>
    </row>
    <row r="143" spans="5:6" ht="15">
      <c r="E143" s="517"/>
      <c r="F143" s="518"/>
    </row>
    <row r="144" spans="5:6" ht="15">
      <c r="E144" s="517"/>
      <c r="F144" s="518"/>
    </row>
    <row r="145" spans="5:6" ht="15">
      <c r="E145" s="517"/>
      <c r="F145" s="518"/>
    </row>
    <row r="146" spans="5:6" ht="15">
      <c r="E146" s="517"/>
      <c r="F146" s="518"/>
    </row>
    <row r="147" spans="5:6" ht="15">
      <c r="E147" s="517"/>
      <c r="F147" s="518"/>
    </row>
    <row r="148" spans="5:6" ht="15">
      <c r="E148" s="517"/>
      <c r="F148" s="518"/>
    </row>
    <row r="149" spans="5:6" ht="15">
      <c r="E149" s="517"/>
      <c r="F149" s="518"/>
    </row>
    <row r="150" spans="5:6" ht="15">
      <c r="E150" s="517"/>
      <c r="F150" s="518"/>
    </row>
    <row r="151" spans="5:6" ht="15">
      <c r="E151" s="517"/>
      <c r="F151" s="518"/>
    </row>
    <row r="152" spans="5:6" ht="15">
      <c r="E152" s="517"/>
      <c r="F152" s="518"/>
    </row>
    <row r="153" spans="5:6" ht="15">
      <c r="E153" s="517"/>
      <c r="F153" s="518"/>
    </row>
    <row r="154" spans="5:6" ht="15">
      <c r="E154" s="517"/>
      <c r="F154" s="518"/>
    </row>
    <row r="155" spans="5:6" ht="15">
      <c r="E155" s="517"/>
      <c r="F155" s="518"/>
    </row>
    <row r="156" spans="5:6" ht="15">
      <c r="E156" s="517"/>
      <c r="F156" s="518"/>
    </row>
    <row r="157" spans="5:6" ht="15">
      <c r="E157" s="517"/>
      <c r="F157" s="518"/>
    </row>
    <row r="158" spans="5:6" ht="15">
      <c r="E158" s="517"/>
      <c r="F158" s="518"/>
    </row>
    <row r="159" spans="5:6" ht="15">
      <c r="E159" s="517"/>
      <c r="F159" s="518"/>
    </row>
    <row r="160" spans="5:6" ht="15">
      <c r="E160" s="517"/>
      <c r="F160" s="518"/>
    </row>
    <row r="161" spans="5:6" ht="15">
      <c r="E161" s="517"/>
      <c r="F161" s="518"/>
    </row>
    <row r="162" spans="5:6" ht="15">
      <c r="E162" s="517"/>
      <c r="F162" s="518"/>
    </row>
    <row r="163" spans="5:6" ht="15">
      <c r="E163" s="517"/>
      <c r="F163" s="518"/>
    </row>
    <row r="164" spans="5:6" ht="15">
      <c r="E164" s="517"/>
      <c r="F164" s="518"/>
    </row>
    <row r="165" spans="5:6" ht="15">
      <c r="E165" s="517"/>
      <c r="F165" s="518"/>
    </row>
    <row r="166" spans="5:6" ht="15">
      <c r="E166" s="517"/>
      <c r="F166" s="518"/>
    </row>
    <row r="167" spans="5:6" ht="15">
      <c r="E167" s="517"/>
      <c r="F167" s="518"/>
    </row>
    <row r="168" spans="5:6" ht="15">
      <c r="E168" s="517"/>
      <c r="F168" s="518"/>
    </row>
    <row r="169" spans="5:6" ht="15">
      <c r="E169" s="517"/>
      <c r="F169" s="518"/>
    </row>
  </sheetData>
  <mergeCells count="4">
    <mergeCell ref="E1:F1"/>
    <mergeCell ref="A1:A2"/>
    <mergeCell ref="B1:B2"/>
    <mergeCell ref="D1:D2"/>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209"/>
  <sheetViews>
    <sheetView showGridLines="0" zoomScaleSheetLayoutView="100" workbookViewId="0" topLeftCell="A55">
      <selection activeCell="B92" sqref="B92"/>
    </sheetView>
  </sheetViews>
  <sheetFormatPr defaultColWidth="9.00390625" defaultRowHeight="15"/>
  <cols>
    <col min="1" max="1" width="7.8515625" style="452" customWidth="1"/>
    <col min="2" max="2" width="49.421875" style="516" customWidth="1"/>
    <col min="3" max="3" width="7.28125" style="452" customWidth="1"/>
    <col min="4" max="4" width="6.00390625" style="452" customWidth="1"/>
    <col min="5" max="5" width="14.140625" style="519" customWidth="1"/>
    <col min="6" max="6" width="14.7109375" style="520" customWidth="1"/>
    <col min="7" max="7" width="12.8515625" style="450" customWidth="1"/>
    <col min="8" max="8" width="11.28125" style="451" customWidth="1"/>
    <col min="9" max="9" width="14.57421875" style="452" customWidth="1"/>
    <col min="10" max="11" width="9.00390625" style="452" customWidth="1"/>
    <col min="12" max="16384" width="9.00390625" style="451" customWidth="1"/>
  </cols>
  <sheetData>
    <row r="1" spans="1:6" ht="25.5" customHeight="1">
      <c r="A1" s="942" t="s">
        <v>856</v>
      </c>
      <c r="B1" s="944" t="s">
        <v>3887</v>
      </c>
      <c r="C1" s="449" t="s">
        <v>857</v>
      </c>
      <c r="D1" s="944" t="s">
        <v>858</v>
      </c>
      <c r="E1" s="940" t="s">
        <v>859</v>
      </c>
      <c r="F1" s="941"/>
    </row>
    <row r="2" spans="1:6" ht="25.5" customHeight="1" thickBot="1">
      <c r="A2" s="943"/>
      <c r="B2" s="945"/>
      <c r="C2" s="453" t="s">
        <v>860</v>
      </c>
      <c r="D2" s="945"/>
      <c r="E2" s="454" t="s">
        <v>861</v>
      </c>
      <c r="F2" s="455" t="s">
        <v>3872</v>
      </c>
    </row>
    <row r="3" spans="1:8" ht="18" customHeight="1">
      <c r="A3" s="456"/>
      <c r="B3" s="457"/>
      <c r="C3" s="458"/>
      <c r="D3" s="457"/>
      <c r="E3" s="459"/>
      <c r="F3" s="460"/>
      <c r="G3" s="461"/>
      <c r="H3" s="462"/>
    </row>
    <row r="4" spans="1:16" ht="18">
      <c r="A4" s="463" t="s">
        <v>2340</v>
      </c>
      <c r="B4" s="464" t="s">
        <v>2341</v>
      </c>
      <c r="C4" s="465"/>
      <c r="D4" s="465"/>
      <c r="E4" s="465"/>
      <c r="F4" s="465"/>
      <c r="G4" s="465"/>
      <c r="H4" s="465"/>
      <c r="I4" s="465"/>
      <c r="J4" s="465"/>
      <c r="K4" s="465"/>
      <c r="L4" s="466"/>
      <c r="M4" s="466"/>
      <c r="N4" s="466"/>
      <c r="O4" s="466"/>
      <c r="P4" s="466"/>
    </row>
    <row r="5" spans="1:16" ht="6" customHeight="1">
      <c r="A5" s="467"/>
      <c r="B5" s="468"/>
      <c r="C5" s="468"/>
      <c r="D5" s="468"/>
      <c r="E5" s="468"/>
      <c r="F5" s="469"/>
      <c r="G5" s="470"/>
      <c r="H5" s="471"/>
      <c r="I5" s="472"/>
      <c r="J5" s="472"/>
      <c r="K5" s="472"/>
      <c r="L5" s="466"/>
      <c r="M5" s="466"/>
      <c r="N5" s="466"/>
      <c r="O5" s="466"/>
      <c r="P5" s="466"/>
    </row>
    <row r="6" spans="1:16" ht="8.25" customHeight="1">
      <c r="A6" s="473"/>
      <c r="B6" s="474"/>
      <c r="C6" s="475"/>
      <c r="D6" s="475"/>
      <c r="E6" s="476"/>
      <c r="F6" s="477"/>
      <c r="G6" s="478"/>
      <c r="H6" s="472"/>
      <c r="I6" s="472"/>
      <c r="J6" s="472"/>
      <c r="K6" s="472"/>
      <c r="L6" s="466"/>
      <c r="M6" s="466"/>
      <c r="N6" s="466"/>
      <c r="O6" s="466"/>
      <c r="P6" s="466"/>
    </row>
    <row r="7" spans="1:16" ht="24" customHeight="1">
      <c r="A7" s="479"/>
      <c r="B7" s="480" t="s">
        <v>762</v>
      </c>
      <c r="C7" s="481"/>
      <c r="D7" s="481"/>
      <c r="E7" s="482"/>
      <c r="F7" s="483"/>
      <c r="G7" s="478"/>
      <c r="H7" s="472"/>
      <c r="I7" s="472"/>
      <c r="J7" s="472"/>
      <c r="K7" s="472"/>
      <c r="L7" s="466"/>
      <c r="M7" s="466"/>
      <c r="N7" s="466"/>
      <c r="O7" s="466"/>
      <c r="P7" s="466"/>
    </row>
    <row r="8" spans="1:16" ht="16.5" customHeight="1">
      <c r="A8" s="484"/>
      <c r="B8" s="485"/>
      <c r="C8" s="486"/>
      <c r="D8" s="487"/>
      <c r="E8" s="488"/>
      <c r="F8" s="489"/>
      <c r="G8" s="478"/>
      <c r="H8" s="472"/>
      <c r="I8" s="472"/>
      <c r="J8" s="472"/>
      <c r="K8" s="472"/>
      <c r="L8" s="466"/>
      <c r="M8" s="466"/>
      <c r="N8" s="466"/>
      <c r="O8" s="466"/>
      <c r="P8" s="466"/>
    </row>
    <row r="9" spans="1:16" ht="10.5" customHeight="1">
      <c r="A9" s="490"/>
      <c r="B9" s="491" t="s">
        <v>862</v>
      </c>
      <c r="C9" s="492"/>
      <c r="D9" s="493"/>
      <c r="E9" s="494"/>
      <c r="F9" s="494"/>
      <c r="G9" s="478"/>
      <c r="H9" s="472"/>
      <c r="I9" s="472"/>
      <c r="J9" s="472"/>
      <c r="K9" s="472"/>
      <c r="L9" s="466"/>
      <c r="M9" s="466"/>
      <c r="N9" s="466"/>
      <c r="O9" s="466"/>
      <c r="P9" s="466"/>
    </row>
    <row r="10" spans="1:16" ht="15" customHeight="1">
      <c r="A10" s="821" t="s">
        <v>3963</v>
      </c>
      <c r="B10" s="496" t="s">
        <v>903</v>
      </c>
      <c r="C10" s="492"/>
      <c r="D10" s="493"/>
      <c r="E10" s="497"/>
      <c r="F10" s="497"/>
      <c r="G10" s="478"/>
      <c r="H10" s="472"/>
      <c r="I10" s="472"/>
      <c r="J10" s="472"/>
      <c r="K10" s="472"/>
      <c r="L10" s="466"/>
      <c r="M10" s="466"/>
      <c r="N10" s="466"/>
      <c r="O10" s="466"/>
      <c r="P10" s="466"/>
    </row>
    <row r="11" spans="1:16" ht="10.5" customHeight="1">
      <c r="A11" s="495"/>
      <c r="B11" s="498" t="s">
        <v>904</v>
      </c>
      <c r="C11" s="492" t="s">
        <v>1974</v>
      </c>
      <c r="D11" s="493">
        <v>259</v>
      </c>
      <c r="E11" s="499">
        <v>0</v>
      </c>
      <c r="F11" s="499">
        <f>D11*E11</f>
        <v>0</v>
      </c>
      <c r="G11" s="478"/>
      <c r="H11" s="472"/>
      <c r="I11" s="472"/>
      <c r="J11" s="472"/>
      <c r="K11" s="472"/>
      <c r="L11" s="466"/>
      <c r="M11" s="466"/>
      <c r="N11" s="466"/>
      <c r="O11" s="466"/>
      <c r="P11" s="466"/>
    </row>
    <row r="12" spans="1:16" ht="15" customHeight="1">
      <c r="A12" s="821" t="s">
        <v>3963</v>
      </c>
      <c r="B12" s="496" t="s">
        <v>905</v>
      </c>
      <c r="C12" s="492"/>
      <c r="D12" s="493"/>
      <c r="E12" s="499"/>
      <c r="F12" s="499"/>
      <c r="G12" s="478"/>
      <c r="H12" s="472"/>
      <c r="I12" s="472"/>
      <c r="J12" s="472"/>
      <c r="K12" s="472"/>
      <c r="L12" s="466"/>
      <c r="M12" s="466"/>
      <c r="N12" s="466"/>
      <c r="O12" s="466"/>
      <c r="P12" s="466"/>
    </row>
    <row r="13" spans="1:16" ht="10.5" customHeight="1">
      <c r="A13" s="495"/>
      <c r="B13" s="498" t="s">
        <v>906</v>
      </c>
      <c r="C13" s="492" t="s">
        <v>1974</v>
      </c>
      <c r="D13" s="493">
        <v>145</v>
      </c>
      <c r="E13" s="499">
        <v>0</v>
      </c>
      <c r="F13" s="499">
        <f>D13*E13</f>
        <v>0</v>
      </c>
      <c r="G13" s="478"/>
      <c r="H13" s="472"/>
      <c r="I13" s="472"/>
      <c r="J13" s="472"/>
      <c r="K13" s="472"/>
      <c r="L13" s="466"/>
      <c r="M13" s="466"/>
      <c r="N13" s="466"/>
      <c r="O13" s="466"/>
      <c r="P13" s="466"/>
    </row>
    <row r="14" spans="1:16" ht="15" customHeight="1">
      <c r="A14" s="821" t="s">
        <v>3963</v>
      </c>
      <c r="B14" s="496" t="s">
        <v>907</v>
      </c>
      <c r="C14" s="492"/>
      <c r="D14" s="493"/>
      <c r="E14" s="499"/>
      <c r="F14" s="499"/>
      <c r="G14" s="478"/>
      <c r="H14" s="472"/>
      <c r="I14" s="472"/>
      <c r="J14" s="472"/>
      <c r="K14" s="472"/>
      <c r="L14" s="466"/>
      <c r="M14" s="466"/>
      <c r="N14" s="466"/>
      <c r="O14" s="466"/>
      <c r="P14" s="466"/>
    </row>
    <row r="15" spans="1:16" ht="10.5" customHeight="1">
      <c r="A15" s="495"/>
      <c r="B15" s="498" t="s">
        <v>908</v>
      </c>
      <c r="C15" s="492" t="s">
        <v>1974</v>
      </c>
      <c r="D15" s="493">
        <v>214</v>
      </c>
      <c r="E15" s="499">
        <v>0</v>
      </c>
      <c r="F15" s="499">
        <f>D15*E15</f>
        <v>0</v>
      </c>
      <c r="G15" s="478"/>
      <c r="H15" s="472"/>
      <c r="I15" s="472"/>
      <c r="J15" s="472"/>
      <c r="K15" s="472"/>
      <c r="L15" s="466"/>
      <c r="M15" s="466"/>
      <c r="N15" s="466"/>
      <c r="O15" s="466"/>
      <c r="P15" s="466"/>
    </row>
    <row r="16" spans="1:16" ht="15" customHeight="1">
      <c r="A16" s="821" t="s">
        <v>3963</v>
      </c>
      <c r="B16" s="496" t="s">
        <v>909</v>
      </c>
      <c r="C16" s="492"/>
      <c r="D16" s="493"/>
      <c r="E16" s="499"/>
      <c r="F16" s="499"/>
      <c r="G16" s="478"/>
      <c r="H16" s="472"/>
      <c r="I16" s="472"/>
      <c r="J16" s="472"/>
      <c r="K16" s="472"/>
      <c r="L16" s="466"/>
      <c r="M16" s="466"/>
      <c r="N16" s="466"/>
      <c r="O16" s="466"/>
      <c r="P16" s="466"/>
    </row>
    <row r="17" spans="1:16" ht="10.5" customHeight="1">
      <c r="A17" s="495"/>
      <c r="B17" s="498" t="s">
        <v>910</v>
      </c>
      <c r="C17" s="492" t="s">
        <v>1974</v>
      </c>
      <c r="D17" s="493">
        <v>83</v>
      </c>
      <c r="E17" s="499">
        <v>0</v>
      </c>
      <c r="F17" s="499">
        <f>D17*E17</f>
        <v>0</v>
      </c>
      <c r="G17" s="478"/>
      <c r="H17" s="472"/>
      <c r="I17" s="472"/>
      <c r="J17" s="472"/>
      <c r="K17" s="472"/>
      <c r="L17" s="466"/>
      <c r="M17" s="466"/>
      <c r="N17" s="466"/>
      <c r="O17" s="466"/>
      <c r="P17" s="466"/>
    </row>
    <row r="18" spans="1:16" ht="15" customHeight="1">
      <c r="A18" s="821" t="s">
        <v>3963</v>
      </c>
      <c r="B18" s="496" t="s">
        <v>911</v>
      </c>
      <c r="C18" s="492"/>
      <c r="D18" s="493"/>
      <c r="E18" s="499"/>
      <c r="F18" s="499"/>
      <c r="G18" s="478"/>
      <c r="H18" s="472"/>
      <c r="I18" s="472"/>
      <c r="J18" s="472"/>
      <c r="K18" s="472"/>
      <c r="L18" s="466"/>
      <c r="M18" s="466"/>
      <c r="N18" s="466"/>
      <c r="O18" s="466"/>
      <c r="P18" s="466"/>
    </row>
    <row r="19" spans="1:16" ht="10.5" customHeight="1">
      <c r="A19" s="495"/>
      <c r="B19" s="498" t="s">
        <v>912</v>
      </c>
      <c r="C19" s="492" t="s">
        <v>1974</v>
      </c>
      <c r="D19" s="493">
        <v>71</v>
      </c>
      <c r="E19" s="499">
        <v>0</v>
      </c>
      <c r="F19" s="499">
        <f>D19*E19</f>
        <v>0</v>
      </c>
      <c r="G19" s="478"/>
      <c r="H19" s="472"/>
      <c r="I19" s="472"/>
      <c r="J19" s="472"/>
      <c r="K19" s="472"/>
      <c r="L19" s="466"/>
      <c r="M19" s="466"/>
      <c r="N19" s="466"/>
      <c r="O19" s="466"/>
      <c r="P19" s="466"/>
    </row>
    <row r="20" spans="1:16" ht="15" customHeight="1">
      <c r="A20" s="821" t="s">
        <v>3963</v>
      </c>
      <c r="B20" s="496" t="s">
        <v>913</v>
      </c>
      <c r="C20" s="492"/>
      <c r="D20" s="493"/>
      <c r="E20" s="499"/>
      <c r="F20" s="499"/>
      <c r="G20" s="478"/>
      <c r="H20" s="472"/>
      <c r="I20" s="472"/>
      <c r="J20" s="472"/>
      <c r="K20" s="472"/>
      <c r="L20" s="466"/>
      <c r="M20" s="466"/>
      <c r="N20" s="466"/>
      <c r="O20" s="466"/>
      <c r="P20" s="466"/>
    </row>
    <row r="21" spans="1:16" ht="10.5" customHeight="1">
      <c r="A21" s="495"/>
      <c r="B21" s="498" t="s">
        <v>914</v>
      </c>
      <c r="C21" s="492" t="s">
        <v>1974</v>
      </c>
      <c r="D21" s="493">
        <v>104</v>
      </c>
      <c r="E21" s="499">
        <v>0</v>
      </c>
      <c r="F21" s="499">
        <f>D21*E21</f>
        <v>0</v>
      </c>
      <c r="G21" s="478"/>
      <c r="H21" s="472"/>
      <c r="I21" s="472"/>
      <c r="J21" s="472"/>
      <c r="K21" s="472"/>
      <c r="L21" s="466"/>
      <c r="M21" s="466"/>
      <c r="N21" s="466"/>
      <c r="O21" s="466"/>
      <c r="P21" s="466"/>
    </row>
    <row r="22" spans="1:16" ht="15" customHeight="1">
      <c r="A22" s="821" t="s">
        <v>3963</v>
      </c>
      <c r="B22" s="521" t="s">
        <v>915</v>
      </c>
      <c r="C22" s="492"/>
      <c r="D22" s="493"/>
      <c r="E22" s="499"/>
      <c r="F22" s="499"/>
      <c r="G22" s="478"/>
      <c r="H22" s="472"/>
      <c r="I22" s="472"/>
      <c r="J22" s="472"/>
      <c r="K22" s="472"/>
      <c r="L22" s="466"/>
      <c r="M22" s="466"/>
      <c r="N22" s="466"/>
      <c r="O22" s="466"/>
      <c r="P22" s="466"/>
    </row>
    <row r="23" spans="1:16" ht="10.5" customHeight="1">
      <c r="A23" s="495"/>
      <c r="B23" s="498" t="s">
        <v>916</v>
      </c>
      <c r="C23" s="492" t="s">
        <v>1974</v>
      </c>
      <c r="D23" s="493">
        <v>141</v>
      </c>
      <c r="E23" s="499">
        <v>0</v>
      </c>
      <c r="F23" s="499">
        <f>D23*E23</f>
        <v>0</v>
      </c>
      <c r="G23" s="478"/>
      <c r="H23" s="472"/>
      <c r="I23" s="472"/>
      <c r="J23" s="472"/>
      <c r="K23" s="472"/>
      <c r="L23" s="466"/>
      <c r="M23" s="466"/>
      <c r="N23" s="466"/>
      <c r="O23" s="466"/>
      <c r="P23" s="466"/>
    </row>
    <row r="24" spans="1:16" ht="15" customHeight="1">
      <c r="A24" s="821" t="s">
        <v>3963</v>
      </c>
      <c r="B24" s="521" t="s">
        <v>917</v>
      </c>
      <c r="C24" s="492"/>
      <c r="D24" s="493"/>
      <c r="E24" s="499"/>
      <c r="F24" s="499"/>
      <c r="G24" s="478"/>
      <c r="H24" s="472"/>
      <c r="I24" s="472"/>
      <c r="J24" s="472"/>
      <c r="K24" s="472"/>
      <c r="L24" s="466"/>
      <c r="M24" s="466"/>
      <c r="N24" s="466"/>
      <c r="O24" s="466"/>
      <c r="P24" s="466"/>
    </row>
    <row r="25" spans="1:16" ht="10.5" customHeight="1">
      <c r="A25" s="495"/>
      <c r="B25" s="498" t="s">
        <v>918</v>
      </c>
      <c r="C25" s="492" t="s">
        <v>1974</v>
      </c>
      <c r="D25" s="493">
        <v>46</v>
      </c>
      <c r="E25" s="499">
        <v>0</v>
      </c>
      <c r="F25" s="499">
        <f>D25*E25</f>
        <v>0</v>
      </c>
      <c r="G25" s="478"/>
      <c r="H25" s="472"/>
      <c r="I25" s="472"/>
      <c r="J25" s="472"/>
      <c r="K25" s="472"/>
      <c r="L25" s="466"/>
      <c r="M25" s="466"/>
      <c r="N25" s="466"/>
      <c r="O25" s="466"/>
      <c r="P25" s="466"/>
    </row>
    <row r="26" spans="1:16" ht="15" customHeight="1">
      <c r="A26" s="821" t="s">
        <v>3963</v>
      </c>
      <c r="B26" s="521" t="s">
        <v>919</v>
      </c>
      <c r="C26" s="492"/>
      <c r="D26" s="493"/>
      <c r="E26" s="499"/>
      <c r="F26" s="499"/>
      <c r="G26" s="478"/>
      <c r="H26" s="472"/>
      <c r="I26" s="472"/>
      <c r="J26" s="472"/>
      <c r="K26" s="472"/>
      <c r="L26" s="466"/>
      <c r="M26" s="466"/>
      <c r="N26" s="466"/>
      <c r="O26" s="466"/>
      <c r="P26" s="466"/>
    </row>
    <row r="27" spans="1:16" ht="10.5" customHeight="1">
      <c r="A27" s="495"/>
      <c r="B27" s="498" t="s">
        <v>920</v>
      </c>
      <c r="C27" s="492" t="s">
        <v>1974</v>
      </c>
      <c r="D27" s="493">
        <v>127</v>
      </c>
      <c r="E27" s="499">
        <v>0</v>
      </c>
      <c r="F27" s="499">
        <f>D27*E27</f>
        <v>0</v>
      </c>
      <c r="G27" s="478"/>
      <c r="H27" s="472"/>
      <c r="I27" s="472"/>
      <c r="J27" s="472"/>
      <c r="K27" s="472"/>
      <c r="L27" s="466"/>
      <c r="M27" s="466"/>
      <c r="N27" s="466"/>
      <c r="O27" s="466"/>
      <c r="P27" s="466"/>
    </row>
    <row r="28" spans="1:16" ht="15" customHeight="1">
      <c r="A28" s="821" t="s">
        <v>3963</v>
      </c>
      <c r="B28" s="521" t="s">
        <v>921</v>
      </c>
      <c r="C28" s="492"/>
      <c r="D28" s="493"/>
      <c r="E28" s="499"/>
      <c r="F28" s="499"/>
      <c r="G28" s="478"/>
      <c r="H28" s="472"/>
      <c r="I28" s="472"/>
      <c r="J28" s="472"/>
      <c r="K28" s="472"/>
      <c r="L28" s="466"/>
      <c r="M28" s="466"/>
      <c r="N28" s="466"/>
      <c r="O28" s="466"/>
      <c r="P28" s="466"/>
    </row>
    <row r="29" spans="1:16" ht="10.5" customHeight="1">
      <c r="A29" s="495"/>
      <c r="B29" s="498" t="s">
        <v>922</v>
      </c>
      <c r="C29" s="492" t="s">
        <v>1974</v>
      </c>
      <c r="D29" s="493">
        <v>57</v>
      </c>
      <c r="E29" s="499">
        <v>0</v>
      </c>
      <c r="F29" s="499">
        <f>D29*E29</f>
        <v>0</v>
      </c>
      <c r="G29" s="478"/>
      <c r="H29" s="472"/>
      <c r="I29" s="472"/>
      <c r="J29" s="472"/>
      <c r="K29" s="472"/>
      <c r="L29" s="466"/>
      <c r="M29" s="466"/>
      <c r="N29" s="466"/>
      <c r="O29" s="466"/>
      <c r="P29" s="466"/>
    </row>
    <row r="30" spans="1:16" ht="15" customHeight="1">
      <c r="A30" s="821" t="s">
        <v>3963</v>
      </c>
      <c r="B30" s="521" t="s">
        <v>923</v>
      </c>
      <c r="C30" s="492"/>
      <c r="D30" s="493"/>
      <c r="E30" s="499"/>
      <c r="F30" s="499"/>
      <c r="G30" s="478"/>
      <c r="H30" s="472"/>
      <c r="I30" s="472"/>
      <c r="J30" s="472"/>
      <c r="K30" s="472"/>
      <c r="L30" s="466"/>
      <c r="M30" s="466"/>
      <c r="N30" s="466"/>
      <c r="O30" s="466"/>
      <c r="P30" s="466"/>
    </row>
    <row r="31" spans="1:16" ht="10.5" customHeight="1">
      <c r="A31" s="495"/>
      <c r="B31" s="498" t="s">
        <v>912</v>
      </c>
      <c r="C31" s="492" t="s">
        <v>1974</v>
      </c>
      <c r="D31" s="493">
        <v>71</v>
      </c>
      <c r="E31" s="499">
        <v>0</v>
      </c>
      <c r="F31" s="499">
        <f>D31*E31</f>
        <v>0</v>
      </c>
      <c r="G31" s="478"/>
      <c r="H31" s="472"/>
      <c r="I31" s="472"/>
      <c r="J31" s="472"/>
      <c r="K31" s="472"/>
      <c r="L31" s="466"/>
      <c r="M31" s="466"/>
      <c r="N31" s="466"/>
      <c r="O31" s="466"/>
      <c r="P31" s="466"/>
    </row>
    <row r="32" spans="1:16" ht="15" customHeight="1">
      <c r="A32" s="821" t="s">
        <v>3963</v>
      </c>
      <c r="B32" s="521" t="s">
        <v>924</v>
      </c>
      <c r="C32" s="492"/>
      <c r="D32" s="493"/>
      <c r="E32" s="499"/>
      <c r="F32" s="499"/>
      <c r="G32" s="478"/>
      <c r="H32" s="472"/>
      <c r="I32" s="472"/>
      <c r="J32" s="472"/>
      <c r="K32" s="472"/>
      <c r="L32" s="466"/>
      <c r="M32" s="466"/>
      <c r="N32" s="466"/>
      <c r="O32" s="466"/>
      <c r="P32" s="466"/>
    </row>
    <row r="33" spans="1:16" ht="16.5" customHeight="1">
      <c r="A33" s="495"/>
      <c r="B33" s="498" t="s">
        <v>925</v>
      </c>
      <c r="C33" s="492" t="s">
        <v>1974</v>
      </c>
      <c r="D33" s="493">
        <v>104</v>
      </c>
      <c r="E33" s="499">
        <v>0</v>
      </c>
      <c r="F33" s="499">
        <f>D33*E33</f>
        <v>0</v>
      </c>
      <c r="G33" s="478"/>
      <c r="H33" s="472"/>
      <c r="I33" s="472"/>
      <c r="J33" s="472"/>
      <c r="K33" s="472"/>
      <c r="L33" s="466"/>
      <c r="M33" s="466"/>
      <c r="N33" s="466"/>
      <c r="O33" s="466"/>
      <c r="P33" s="466"/>
    </row>
    <row r="34" spans="1:16" ht="16.5" customHeight="1">
      <c r="A34" s="821" t="s">
        <v>3963</v>
      </c>
      <c r="B34" s="521" t="s">
        <v>926</v>
      </c>
      <c r="C34" s="492"/>
      <c r="D34" s="493"/>
      <c r="E34" s="503"/>
      <c r="F34" s="499"/>
      <c r="G34" s="478"/>
      <c r="H34" s="472"/>
      <c r="I34" s="472"/>
      <c r="J34" s="472"/>
      <c r="K34" s="472"/>
      <c r="L34" s="466"/>
      <c r="M34" s="466"/>
      <c r="N34" s="466"/>
      <c r="O34" s="466"/>
      <c r="P34" s="466"/>
    </row>
    <row r="35" spans="1:16" ht="16.5" customHeight="1">
      <c r="A35" s="495"/>
      <c r="B35" s="498" t="s">
        <v>927</v>
      </c>
      <c r="C35" s="492" t="s">
        <v>1974</v>
      </c>
      <c r="D35" s="493">
        <v>118</v>
      </c>
      <c r="E35" s="503">
        <v>0</v>
      </c>
      <c r="F35" s="499">
        <f>D35*E35</f>
        <v>0</v>
      </c>
      <c r="G35" s="478"/>
      <c r="H35" s="472"/>
      <c r="I35" s="472"/>
      <c r="J35" s="472"/>
      <c r="K35" s="472"/>
      <c r="L35" s="466"/>
      <c r="M35" s="466"/>
      <c r="N35" s="466"/>
      <c r="O35" s="466"/>
      <c r="P35" s="466"/>
    </row>
    <row r="36" spans="1:16" ht="16.5" customHeight="1">
      <c r="A36" s="821" t="s">
        <v>3963</v>
      </c>
      <c r="B36" s="521" t="s">
        <v>928</v>
      </c>
      <c r="C36" s="492"/>
      <c r="D36" s="493"/>
      <c r="E36" s="503"/>
      <c r="F36" s="499"/>
      <c r="G36" s="478"/>
      <c r="H36" s="472"/>
      <c r="I36" s="472"/>
      <c r="J36" s="472"/>
      <c r="K36" s="472"/>
      <c r="L36" s="466"/>
      <c r="M36" s="466"/>
      <c r="N36" s="466"/>
      <c r="O36" s="466"/>
      <c r="P36" s="466"/>
    </row>
    <row r="37" spans="1:16" ht="16.5" customHeight="1">
      <c r="A37" s="495"/>
      <c r="B37" s="498" t="s">
        <v>929</v>
      </c>
      <c r="C37" s="492" t="s">
        <v>1974</v>
      </c>
      <c r="D37" s="493">
        <v>99</v>
      </c>
      <c r="E37" s="503">
        <v>0</v>
      </c>
      <c r="F37" s="499">
        <f>D37*E37</f>
        <v>0</v>
      </c>
      <c r="G37" s="478"/>
      <c r="H37" s="472"/>
      <c r="I37" s="472"/>
      <c r="J37" s="472"/>
      <c r="K37" s="472"/>
      <c r="L37" s="466"/>
      <c r="M37" s="466"/>
      <c r="N37" s="466"/>
      <c r="O37" s="466"/>
      <c r="P37" s="466"/>
    </row>
    <row r="38" spans="1:16" ht="16.5" customHeight="1">
      <c r="A38" s="821" t="s">
        <v>3963</v>
      </c>
      <c r="B38" s="521" t="s">
        <v>930</v>
      </c>
      <c r="C38" s="492"/>
      <c r="D38" s="493"/>
      <c r="E38" s="503"/>
      <c r="F38" s="499"/>
      <c r="G38" s="478"/>
      <c r="H38" s="472"/>
      <c r="I38" s="472"/>
      <c r="J38" s="472"/>
      <c r="K38" s="472"/>
      <c r="L38" s="466"/>
      <c r="M38" s="466"/>
      <c r="N38" s="466"/>
      <c r="O38" s="466"/>
      <c r="P38" s="466"/>
    </row>
    <row r="39" spans="1:16" ht="16.5" customHeight="1">
      <c r="A39" s="495"/>
      <c r="B39" s="498" t="s">
        <v>931</v>
      </c>
      <c r="C39" s="492" t="s">
        <v>1974</v>
      </c>
      <c r="D39" s="493">
        <v>87</v>
      </c>
      <c r="E39" s="503">
        <v>0</v>
      </c>
      <c r="F39" s="499">
        <f>D39*E39</f>
        <v>0</v>
      </c>
      <c r="G39" s="478"/>
      <c r="H39" s="472"/>
      <c r="I39" s="472"/>
      <c r="J39" s="472"/>
      <c r="K39" s="472"/>
      <c r="L39" s="466"/>
      <c r="M39" s="466"/>
      <c r="N39" s="466"/>
      <c r="O39" s="466"/>
      <c r="P39" s="466"/>
    </row>
    <row r="40" spans="1:16" ht="16.5" customHeight="1">
      <c r="A40" s="821" t="s">
        <v>3963</v>
      </c>
      <c r="B40" s="521" t="s">
        <v>932</v>
      </c>
      <c r="C40" s="492"/>
      <c r="D40" s="493"/>
      <c r="E40" s="503"/>
      <c r="F40" s="499"/>
      <c r="G40" s="478"/>
      <c r="H40" s="472"/>
      <c r="I40" s="472"/>
      <c r="J40" s="472"/>
      <c r="K40" s="472"/>
      <c r="L40" s="466"/>
      <c r="M40" s="466"/>
      <c r="N40" s="466"/>
      <c r="O40" s="466"/>
      <c r="P40" s="466"/>
    </row>
    <row r="41" spans="1:16" ht="16.5" customHeight="1">
      <c r="A41" s="495"/>
      <c r="B41" s="498" t="s">
        <v>933</v>
      </c>
      <c r="C41" s="492" t="s">
        <v>1974</v>
      </c>
      <c r="D41" s="493">
        <v>26</v>
      </c>
      <c r="E41" s="503">
        <v>0</v>
      </c>
      <c r="F41" s="499">
        <f>D41*E41</f>
        <v>0</v>
      </c>
      <c r="G41" s="478"/>
      <c r="H41" s="472"/>
      <c r="I41" s="472"/>
      <c r="J41" s="472"/>
      <c r="K41" s="472"/>
      <c r="L41" s="466"/>
      <c r="M41" s="466"/>
      <c r="N41" s="466"/>
      <c r="O41" s="466"/>
      <c r="P41" s="466"/>
    </row>
    <row r="42" spans="1:16" ht="16.5" customHeight="1">
      <c r="A42" s="821" t="s">
        <v>3963</v>
      </c>
      <c r="B42" s="496" t="s">
        <v>934</v>
      </c>
      <c r="C42" s="492"/>
      <c r="D42" s="493"/>
      <c r="E42" s="503"/>
      <c r="F42" s="499"/>
      <c r="G42" s="478"/>
      <c r="H42" s="472"/>
      <c r="I42" s="472"/>
      <c r="J42" s="472"/>
      <c r="K42" s="472"/>
      <c r="L42" s="466"/>
      <c r="M42" s="466"/>
      <c r="N42" s="466"/>
      <c r="O42" s="466"/>
      <c r="P42" s="466"/>
    </row>
    <row r="43" spans="1:16" ht="16.5" customHeight="1">
      <c r="A43" s="495"/>
      <c r="B43" s="498" t="s">
        <v>935</v>
      </c>
      <c r="C43" s="492" t="s">
        <v>2770</v>
      </c>
      <c r="D43" s="493">
        <v>7</v>
      </c>
      <c r="E43" s="503">
        <v>0</v>
      </c>
      <c r="F43" s="499">
        <f>D43*E43</f>
        <v>0</v>
      </c>
      <c r="G43" s="478"/>
      <c r="H43" s="472"/>
      <c r="I43" s="472"/>
      <c r="J43" s="472"/>
      <c r="K43" s="472"/>
      <c r="L43" s="466"/>
      <c r="M43" s="466"/>
      <c r="N43" s="466"/>
      <c r="O43" s="466"/>
      <c r="P43" s="466"/>
    </row>
    <row r="44" spans="1:16" ht="16.5" customHeight="1">
      <c r="A44" s="821" t="s">
        <v>3963</v>
      </c>
      <c r="B44" s="496" t="s">
        <v>936</v>
      </c>
      <c r="C44" s="492"/>
      <c r="D44" s="493"/>
      <c r="E44" s="503"/>
      <c r="F44" s="499"/>
      <c r="G44" s="478"/>
      <c r="H44" s="472"/>
      <c r="I44" s="472"/>
      <c r="J44" s="472"/>
      <c r="K44" s="472"/>
      <c r="L44" s="466"/>
      <c r="M44" s="466"/>
      <c r="N44" s="466"/>
      <c r="O44" s="466"/>
      <c r="P44" s="466"/>
    </row>
    <row r="45" spans="1:16" ht="16.5" customHeight="1">
      <c r="A45" s="495"/>
      <c r="B45" s="498" t="s">
        <v>937</v>
      </c>
      <c r="C45" s="492" t="s">
        <v>2770</v>
      </c>
      <c r="D45" s="493">
        <v>4</v>
      </c>
      <c r="E45" s="503">
        <v>0</v>
      </c>
      <c r="F45" s="499">
        <f>D45*E45</f>
        <v>0</v>
      </c>
      <c r="G45" s="478"/>
      <c r="H45" s="472"/>
      <c r="I45" s="472"/>
      <c r="J45" s="472"/>
      <c r="K45" s="472"/>
      <c r="L45" s="466"/>
      <c r="M45" s="466"/>
      <c r="N45" s="466"/>
      <c r="O45" s="466"/>
      <c r="P45" s="466"/>
    </row>
    <row r="46" spans="1:16" ht="16.5" customHeight="1">
      <c r="A46" s="821" t="s">
        <v>3963</v>
      </c>
      <c r="B46" s="496" t="s">
        <v>938</v>
      </c>
      <c r="C46" s="492"/>
      <c r="D46" s="493"/>
      <c r="E46" s="503"/>
      <c r="F46" s="499"/>
      <c r="G46" s="478"/>
      <c r="H46" s="472"/>
      <c r="I46" s="472"/>
      <c r="J46" s="472"/>
      <c r="K46" s="472"/>
      <c r="L46" s="466"/>
      <c r="M46" s="466"/>
      <c r="N46" s="466"/>
      <c r="O46" s="466"/>
      <c r="P46" s="466"/>
    </row>
    <row r="47" spans="1:16" ht="16.5" customHeight="1">
      <c r="A47" s="495"/>
      <c r="B47" s="498" t="s">
        <v>939</v>
      </c>
      <c r="C47" s="492" t="s">
        <v>2770</v>
      </c>
      <c r="D47" s="493">
        <v>6</v>
      </c>
      <c r="E47" s="503">
        <v>0</v>
      </c>
      <c r="F47" s="499">
        <f>D47*E47</f>
        <v>0</v>
      </c>
      <c r="G47" s="478"/>
      <c r="H47" s="472"/>
      <c r="I47" s="472"/>
      <c r="J47" s="472"/>
      <c r="K47" s="472"/>
      <c r="L47" s="466"/>
      <c r="M47" s="466"/>
      <c r="N47" s="466"/>
      <c r="O47" s="466"/>
      <c r="P47" s="466"/>
    </row>
    <row r="48" spans="1:16" ht="16.5" customHeight="1">
      <c r="A48" s="821" t="s">
        <v>3963</v>
      </c>
      <c r="B48" s="496" t="s">
        <v>940</v>
      </c>
      <c r="C48" s="492"/>
      <c r="D48" s="493"/>
      <c r="E48" s="503"/>
      <c r="F48" s="499"/>
      <c r="G48" s="478"/>
      <c r="H48" s="472"/>
      <c r="I48" s="472"/>
      <c r="J48" s="472"/>
      <c r="K48" s="472"/>
      <c r="L48" s="466"/>
      <c r="M48" s="466"/>
      <c r="N48" s="466"/>
      <c r="O48" s="466"/>
      <c r="P48" s="466"/>
    </row>
    <row r="49" spans="1:16" ht="16.5" customHeight="1">
      <c r="A49" s="495"/>
      <c r="B49" s="498" t="s">
        <v>941</v>
      </c>
      <c r="C49" s="492" t="s">
        <v>2770</v>
      </c>
      <c r="D49" s="493">
        <v>6</v>
      </c>
      <c r="E49" s="503">
        <v>0</v>
      </c>
      <c r="F49" s="499">
        <f>D49*E49</f>
        <v>0</v>
      </c>
      <c r="G49" s="478"/>
      <c r="H49" s="472"/>
      <c r="I49" s="472"/>
      <c r="J49" s="472"/>
      <c r="K49" s="472"/>
      <c r="L49" s="466"/>
      <c r="M49" s="466"/>
      <c r="N49" s="466"/>
      <c r="O49" s="466"/>
      <c r="P49" s="466"/>
    </row>
    <row r="50" spans="1:16" ht="16.5" customHeight="1">
      <c r="A50" s="821" t="s">
        <v>3963</v>
      </c>
      <c r="B50" s="496" t="s">
        <v>942</v>
      </c>
      <c r="C50" s="492"/>
      <c r="D50" s="493"/>
      <c r="E50" s="503"/>
      <c r="F50" s="499"/>
      <c r="G50" s="478"/>
      <c r="H50" s="472"/>
      <c r="I50" s="472"/>
      <c r="J50" s="472"/>
      <c r="K50" s="472"/>
      <c r="L50" s="466"/>
      <c r="M50" s="466"/>
      <c r="N50" s="466"/>
      <c r="O50" s="466"/>
      <c r="P50" s="466"/>
    </row>
    <row r="51" spans="1:16" ht="16.5" customHeight="1">
      <c r="A51" s="495"/>
      <c r="B51" s="498" t="s">
        <v>943</v>
      </c>
      <c r="C51" s="492" t="s">
        <v>2770</v>
      </c>
      <c r="D51" s="493">
        <v>1</v>
      </c>
      <c r="E51" s="503">
        <v>0</v>
      </c>
      <c r="F51" s="499">
        <f>D51*E51</f>
        <v>0</v>
      </c>
      <c r="G51" s="478"/>
      <c r="H51" s="472"/>
      <c r="I51" s="472"/>
      <c r="J51" s="472"/>
      <c r="K51" s="472"/>
      <c r="L51" s="466"/>
      <c r="M51" s="466"/>
      <c r="N51" s="466"/>
      <c r="O51" s="466"/>
      <c r="P51" s="466"/>
    </row>
    <row r="52" spans="1:16" ht="16.5" customHeight="1">
      <c r="A52" s="821" t="s">
        <v>3963</v>
      </c>
      <c r="B52" s="496" t="s">
        <v>944</v>
      </c>
      <c r="C52" s="492"/>
      <c r="D52" s="493"/>
      <c r="E52" s="503"/>
      <c r="F52" s="499"/>
      <c r="G52" s="478"/>
      <c r="H52" s="472"/>
      <c r="I52" s="472"/>
      <c r="J52" s="472"/>
      <c r="K52" s="472"/>
      <c r="L52" s="466"/>
      <c r="M52" s="466"/>
      <c r="N52" s="466"/>
      <c r="O52" s="466"/>
      <c r="P52" s="466"/>
    </row>
    <row r="53" spans="1:16" ht="16.5" customHeight="1">
      <c r="A53" s="495"/>
      <c r="B53" s="498" t="s">
        <v>945</v>
      </c>
      <c r="C53" s="492" t="s">
        <v>2770</v>
      </c>
      <c r="D53" s="493">
        <v>6</v>
      </c>
      <c r="E53" s="503">
        <v>0</v>
      </c>
      <c r="F53" s="499">
        <f>D53*E53</f>
        <v>0</v>
      </c>
      <c r="G53" s="478"/>
      <c r="H53" s="472"/>
      <c r="I53" s="472"/>
      <c r="J53" s="472"/>
      <c r="K53" s="472"/>
      <c r="L53" s="466"/>
      <c r="M53" s="466"/>
      <c r="N53" s="466"/>
      <c r="O53" s="466"/>
      <c r="P53" s="466"/>
    </row>
    <row r="54" spans="1:16" ht="16.5" customHeight="1">
      <c r="A54" s="821" t="s">
        <v>3963</v>
      </c>
      <c r="B54" s="496" t="s">
        <v>946</v>
      </c>
      <c r="C54" s="492"/>
      <c r="D54" s="493"/>
      <c r="E54" s="503"/>
      <c r="F54" s="499"/>
      <c r="G54" s="478"/>
      <c r="H54" s="472"/>
      <c r="I54" s="472"/>
      <c r="J54" s="472"/>
      <c r="K54" s="472"/>
      <c r="L54" s="466"/>
      <c r="M54" s="466"/>
      <c r="N54" s="466"/>
      <c r="O54" s="466"/>
      <c r="P54" s="466"/>
    </row>
    <row r="55" spans="1:16" ht="16.5" customHeight="1">
      <c r="A55" s="495"/>
      <c r="B55" s="498" t="s">
        <v>947</v>
      </c>
      <c r="C55" s="492" t="s">
        <v>2770</v>
      </c>
      <c r="D55" s="493">
        <v>2</v>
      </c>
      <c r="E55" s="503">
        <v>0</v>
      </c>
      <c r="F55" s="499">
        <f>D55*E55</f>
        <v>0</v>
      </c>
      <c r="G55" s="478"/>
      <c r="H55" s="472"/>
      <c r="I55" s="472"/>
      <c r="J55" s="472"/>
      <c r="K55" s="472"/>
      <c r="L55" s="466"/>
      <c r="M55" s="466"/>
      <c r="N55" s="466"/>
      <c r="O55" s="466"/>
      <c r="P55" s="466"/>
    </row>
    <row r="56" spans="1:16" ht="16.5" customHeight="1">
      <c r="A56" s="821" t="s">
        <v>3963</v>
      </c>
      <c r="B56" s="496" t="s">
        <v>948</v>
      </c>
      <c r="C56" s="492"/>
      <c r="D56" s="493"/>
      <c r="E56" s="503"/>
      <c r="F56" s="499"/>
      <c r="G56" s="478"/>
      <c r="H56" s="472"/>
      <c r="I56" s="472"/>
      <c r="J56" s="472"/>
      <c r="K56" s="472"/>
      <c r="L56" s="466"/>
      <c r="M56" s="466"/>
      <c r="N56" s="466"/>
      <c r="O56" s="466"/>
      <c r="P56" s="466"/>
    </row>
    <row r="57" spans="1:16" ht="16.5" customHeight="1">
      <c r="A57" s="495"/>
      <c r="B57" s="498" t="s">
        <v>949</v>
      </c>
      <c r="C57" s="492" t="s">
        <v>2770</v>
      </c>
      <c r="D57" s="493">
        <v>6</v>
      </c>
      <c r="E57" s="503">
        <v>0</v>
      </c>
      <c r="F57" s="499">
        <f>D57*E57</f>
        <v>0</v>
      </c>
      <c r="G57" s="478"/>
      <c r="H57" s="472"/>
      <c r="I57" s="472"/>
      <c r="J57" s="472"/>
      <c r="K57" s="472"/>
      <c r="L57" s="466"/>
      <c r="M57" s="466"/>
      <c r="N57" s="466"/>
      <c r="O57" s="466"/>
      <c r="P57" s="466"/>
    </row>
    <row r="58" spans="1:16" ht="16.5" customHeight="1">
      <c r="A58" s="821" t="s">
        <v>3963</v>
      </c>
      <c r="B58" s="496" t="s">
        <v>950</v>
      </c>
      <c r="C58" s="492"/>
      <c r="D58" s="493"/>
      <c r="E58" s="503"/>
      <c r="F58" s="499"/>
      <c r="G58" s="478"/>
      <c r="H58" s="472"/>
      <c r="I58" s="472"/>
      <c r="J58" s="472"/>
      <c r="K58" s="472"/>
      <c r="L58" s="466"/>
      <c r="M58" s="466"/>
      <c r="N58" s="466"/>
      <c r="O58" s="466"/>
      <c r="P58" s="466"/>
    </row>
    <row r="59" spans="1:16" ht="16.5" customHeight="1">
      <c r="A59" s="495"/>
      <c r="B59" s="498" t="s">
        <v>947</v>
      </c>
      <c r="C59" s="492" t="s">
        <v>2770</v>
      </c>
      <c r="D59" s="493">
        <v>2</v>
      </c>
      <c r="E59" s="503">
        <v>0</v>
      </c>
      <c r="F59" s="499">
        <f>D59*E59</f>
        <v>0</v>
      </c>
      <c r="G59" s="478"/>
      <c r="H59" s="472"/>
      <c r="I59" s="472"/>
      <c r="J59" s="472"/>
      <c r="K59" s="472"/>
      <c r="L59" s="466"/>
      <c r="M59" s="466"/>
      <c r="N59" s="466"/>
      <c r="O59" s="466"/>
      <c r="P59" s="466"/>
    </row>
    <row r="60" spans="1:16" ht="16.5" customHeight="1">
      <c r="A60" s="821" t="s">
        <v>3963</v>
      </c>
      <c r="B60" s="496" t="s">
        <v>951</v>
      </c>
      <c r="C60" s="492"/>
      <c r="D60" s="493"/>
      <c r="E60" s="503"/>
      <c r="F60" s="499"/>
      <c r="G60" s="478"/>
      <c r="H60" s="472"/>
      <c r="I60" s="472"/>
      <c r="J60" s="472"/>
      <c r="K60" s="472"/>
      <c r="L60" s="466"/>
      <c r="M60" s="466"/>
      <c r="N60" s="466"/>
      <c r="O60" s="466"/>
      <c r="P60" s="466"/>
    </row>
    <row r="61" spans="1:16" ht="16.5" customHeight="1">
      <c r="A61" s="495"/>
      <c r="B61" s="498" t="s">
        <v>952</v>
      </c>
      <c r="C61" s="492" t="s">
        <v>2770</v>
      </c>
      <c r="D61" s="493">
        <v>2</v>
      </c>
      <c r="E61" s="503">
        <v>0</v>
      </c>
      <c r="F61" s="499">
        <f>D61*E61</f>
        <v>0</v>
      </c>
      <c r="G61" s="478"/>
      <c r="H61" s="472"/>
      <c r="I61" s="472"/>
      <c r="J61" s="472"/>
      <c r="K61" s="472"/>
      <c r="L61" s="466"/>
      <c r="M61" s="466"/>
      <c r="N61" s="466"/>
      <c r="O61" s="466"/>
      <c r="P61" s="466"/>
    </row>
    <row r="62" spans="1:16" ht="16.5" customHeight="1">
      <c r="A62" s="821" t="s">
        <v>3963</v>
      </c>
      <c r="B62" s="496" t="s">
        <v>953</v>
      </c>
      <c r="C62" s="492"/>
      <c r="D62" s="493"/>
      <c r="E62" s="503"/>
      <c r="F62" s="499"/>
      <c r="G62" s="478"/>
      <c r="H62" s="472"/>
      <c r="I62" s="472"/>
      <c r="J62" s="472"/>
      <c r="K62" s="472"/>
      <c r="L62" s="466"/>
      <c r="M62" s="466"/>
      <c r="N62" s="466"/>
      <c r="O62" s="466"/>
      <c r="P62" s="466"/>
    </row>
    <row r="63" spans="1:16" ht="16.5" customHeight="1">
      <c r="A63" s="495"/>
      <c r="B63" s="498" t="s">
        <v>954</v>
      </c>
      <c r="C63" s="492" t="s">
        <v>2770</v>
      </c>
      <c r="D63" s="493">
        <v>1</v>
      </c>
      <c r="E63" s="503">
        <v>0</v>
      </c>
      <c r="F63" s="499">
        <f>D63*E63</f>
        <v>0</v>
      </c>
      <c r="G63" s="478"/>
      <c r="H63" s="472"/>
      <c r="I63" s="472"/>
      <c r="J63" s="472"/>
      <c r="K63" s="472"/>
      <c r="L63" s="466"/>
      <c r="M63" s="466"/>
      <c r="N63" s="466"/>
      <c r="O63" s="466"/>
      <c r="P63" s="466"/>
    </row>
    <row r="64" spans="1:16" ht="16.5" customHeight="1">
      <c r="A64" s="821" t="s">
        <v>3963</v>
      </c>
      <c r="B64" s="496" t="s">
        <v>955</v>
      </c>
      <c r="C64" s="492"/>
      <c r="D64" s="493"/>
      <c r="E64" s="503"/>
      <c r="F64" s="499"/>
      <c r="G64" s="478"/>
      <c r="H64" s="472"/>
      <c r="I64" s="472"/>
      <c r="J64" s="472"/>
      <c r="K64" s="472"/>
      <c r="L64" s="466"/>
      <c r="M64" s="466"/>
      <c r="N64" s="466"/>
      <c r="O64" s="466"/>
      <c r="P64" s="466"/>
    </row>
    <row r="65" spans="1:16" ht="16.5" customHeight="1">
      <c r="A65" s="495"/>
      <c r="B65" s="498" t="s">
        <v>956</v>
      </c>
      <c r="C65" s="492" t="s">
        <v>2770</v>
      </c>
      <c r="D65" s="493">
        <v>2</v>
      </c>
      <c r="E65" s="503">
        <v>0</v>
      </c>
      <c r="F65" s="499">
        <f>D65*E65</f>
        <v>0</v>
      </c>
      <c r="G65" s="478"/>
      <c r="H65" s="472"/>
      <c r="I65" s="472"/>
      <c r="J65" s="472"/>
      <c r="K65" s="472"/>
      <c r="L65" s="466"/>
      <c r="M65" s="466"/>
      <c r="N65" s="466"/>
      <c r="O65" s="466"/>
      <c r="P65" s="466"/>
    </row>
    <row r="66" spans="1:16" ht="16.5" customHeight="1">
      <c r="A66" s="821" t="s">
        <v>3963</v>
      </c>
      <c r="B66" s="496" t="s">
        <v>957</v>
      </c>
      <c r="C66" s="492"/>
      <c r="D66" s="493"/>
      <c r="E66" s="503"/>
      <c r="F66" s="499"/>
      <c r="G66" s="478"/>
      <c r="H66" s="472"/>
      <c r="I66" s="472"/>
      <c r="J66" s="472"/>
      <c r="K66" s="472"/>
      <c r="L66" s="466"/>
      <c r="M66" s="466"/>
      <c r="N66" s="466"/>
      <c r="O66" s="466"/>
      <c r="P66" s="466"/>
    </row>
    <row r="67" spans="1:16" ht="16.5" customHeight="1">
      <c r="A67" s="495"/>
      <c r="B67" s="498" t="s">
        <v>954</v>
      </c>
      <c r="C67" s="492" t="s">
        <v>2770</v>
      </c>
      <c r="D67" s="493">
        <v>1</v>
      </c>
      <c r="E67" s="503">
        <v>0</v>
      </c>
      <c r="F67" s="499">
        <f>D67*E67</f>
        <v>0</v>
      </c>
      <c r="G67" s="478"/>
      <c r="H67" s="472"/>
      <c r="I67" s="472"/>
      <c r="J67" s="472"/>
      <c r="K67" s="472"/>
      <c r="L67" s="466"/>
      <c r="M67" s="466"/>
      <c r="N67" s="466"/>
      <c r="O67" s="466"/>
      <c r="P67" s="466"/>
    </row>
    <row r="68" spans="1:16" ht="16.5" customHeight="1">
      <c r="A68" s="821" t="s">
        <v>3963</v>
      </c>
      <c r="B68" s="496" t="s">
        <v>958</v>
      </c>
      <c r="C68" s="492"/>
      <c r="D68" s="493"/>
      <c r="E68" s="503"/>
      <c r="F68" s="499"/>
      <c r="G68" s="478"/>
      <c r="H68" s="472"/>
      <c r="I68" s="472"/>
      <c r="J68" s="472"/>
      <c r="K68" s="472"/>
      <c r="L68" s="466"/>
      <c r="M68" s="466"/>
      <c r="N68" s="466"/>
      <c r="O68" s="466"/>
      <c r="P68" s="466"/>
    </row>
    <row r="69" spans="1:16" ht="16.5" customHeight="1">
      <c r="A69" s="495"/>
      <c r="B69" s="498" t="s">
        <v>959</v>
      </c>
      <c r="C69" s="492" t="s">
        <v>2770</v>
      </c>
      <c r="D69" s="493">
        <v>80</v>
      </c>
      <c r="E69" s="503">
        <v>0</v>
      </c>
      <c r="F69" s="499">
        <f>D69*E69</f>
        <v>0</v>
      </c>
      <c r="G69" s="478"/>
      <c r="H69" s="472"/>
      <c r="I69" s="472"/>
      <c r="J69" s="472"/>
      <c r="K69" s="472"/>
      <c r="L69" s="466"/>
      <c r="M69" s="466"/>
      <c r="N69" s="466"/>
      <c r="O69" s="466"/>
      <c r="P69" s="466"/>
    </row>
    <row r="70" spans="1:16" ht="16.5" customHeight="1">
      <c r="A70" s="821" t="s">
        <v>3963</v>
      </c>
      <c r="B70" s="496" t="s">
        <v>960</v>
      </c>
      <c r="C70" s="492"/>
      <c r="D70" s="493"/>
      <c r="E70" s="503"/>
      <c r="F70" s="499"/>
      <c r="G70" s="478"/>
      <c r="H70" s="472"/>
      <c r="I70" s="472"/>
      <c r="J70" s="472"/>
      <c r="K70" s="472"/>
      <c r="L70" s="466"/>
      <c r="M70" s="466"/>
      <c r="N70" s="466"/>
      <c r="O70" s="466"/>
      <c r="P70" s="466"/>
    </row>
    <row r="71" spans="1:16" ht="16.5" customHeight="1">
      <c r="A71" s="495"/>
      <c r="B71" s="498" t="s">
        <v>961</v>
      </c>
      <c r="C71" s="492" t="s">
        <v>2770</v>
      </c>
      <c r="D71" s="493">
        <v>33</v>
      </c>
      <c r="E71" s="503">
        <v>0</v>
      </c>
      <c r="F71" s="499">
        <f>D71*E71</f>
        <v>0</v>
      </c>
      <c r="G71" s="478"/>
      <c r="H71" s="472"/>
      <c r="I71" s="472"/>
      <c r="J71" s="472"/>
      <c r="K71" s="472"/>
      <c r="L71" s="466"/>
      <c r="M71" s="466"/>
      <c r="N71" s="466"/>
      <c r="O71" s="466"/>
      <c r="P71" s="466"/>
    </row>
    <row r="72" spans="1:16" ht="16.5" customHeight="1">
      <c r="A72" s="821" t="s">
        <v>3963</v>
      </c>
      <c r="B72" s="496" t="s">
        <v>962</v>
      </c>
      <c r="C72" s="492"/>
      <c r="D72" s="493"/>
      <c r="E72" s="503"/>
      <c r="F72" s="499"/>
      <c r="G72" s="478"/>
      <c r="H72" s="472"/>
      <c r="I72" s="472"/>
      <c r="J72" s="472"/>
      <c r="K72" s="472"/>
      <c r="L72" s="466"/>
      <c r="M72" s="466"/>
      <c r="N72" s="466"/>
      <c r="O72" s="466"/>
      <c r="P72" s="466"/>
    </row>
    <row r="73" spans="1:16" ht="16.5" customHeight="1">
      <c r="A73" s="495"/>
      <c r="B73" s="498"/>
      <c r="C73" s="500" t="s">
        <v>2470</v>
      </c>
      <c r="D73" s="493">
        <v>690</v>
      </c>
      <c r="E73" s="503">
        <v>0</v>
      </c>
      <c r="F73" s="499">
        <f>D73*E73</f>
        <v>0</v>
      </c>
      <c r="G73" s="478"/>
      <c r="H73" s="472"/>
      <c r="I73" s="472"/>
      <c r="J73" s="472"/>
      <c r="K73" s="472"/>
      <c r="L73" s="466"/>
      <c r="M73" s="466"/>
      <c r="N73" s="466"/>
      <c r="O73" s="466"/>
      <c r="P73" s="466"/>
    </row>
    <row r="74" spans="1:16" ht="16.5" customHeight="1">
      <c r="A74" s="821" t="s">
        <v>3963</v>
      </c>
      <c r="B74" s="496" t="s">
        <v>963</v>
      </c>
      <c r="C74" s="500"/>
      <c r="D74" s="493"/>
      <c r="E74" s="503"/>
      <c r="F74" s="499"/>
      <c r="G74" s="478"/>
      <c r="H74" s="472"/>
      <c r="I74" s="472"/>
      <c r="J74" s="472"/>
      <c r="K74" s="472"/>
      <c r="L74" s="466"/>
      <c r="M74" s="466"/>
      <c r="N74" s="466"/>
      <c r="O74" s="466"/>
      <c r="P74" s="466"/>
    </row>
    <row r="75" spans="1:16" ht="16.5" customHeight="1">
      <c r="A75" s="495"/>
      <c r="B75" s="498" t="s">
        <v>964</v>
      </c>
      <c r="C75" s="492" t="s">
        <v>2770</v>
      </c>
      <c r="D75" s="493">
        <v>41</v>
      </c>
      <c r="E75" s="503">
        <v>0</v>
      </c>
      <c r="F75" s="499">
        <f>D75*E75</f>
        <v>0</v>
      </c>
      <c r="G75" s="478"/>
      <c r="H75" s="472"/>
      <c r="I75" s="472"/>
      <c r="J75" s="472"/>
      <c r="K75" s="472"/>
      <c r="L75" s="466"/>
      <c r="M75" s="466"/>
      <c r="N75" s="466"/>
      <c r="O75" s="466"/>
      <c r="P75" s="466"/>
    </row>
    <row r="76" spans="1:16" ht="16.5" customHeight="1">
      <c r="A76" s="821" t="s">
        <v>3963</v>
      </c>
      <c r="B76" s="496" t="s">
        <v>965</v>
      </c>
      <c r="C76" s="492"/>
      <c r="D76" s="493"/>
      <c r="E76" s="503"/>
      <c r="F76" s="499"/>
      <c r="G76" s="478"/>
      <c r="H76" s="472"/>
      <c r="I76" s="472"/>
      <c r="J76" s="472"/>
      <c r="K76" s="472"/>
      <c r="L76" s="466"/>
      <c r="M76" s="466"/>
      <c r="N76" s="466"/>
      <c r="O76" s="466"/>
      <c r="P76" s="466"/>
    </row>
    <row r="77" spans="1:16" ht="16.5" customHeight="1">
      <c r="A77" s="495"/>
      <c r="B77" s="498" t="s">
        <v>966</v>
      </c>
      <c r="C77" s="492" t="s">
        <v>1974</v>
      </c>
      <c r="D77" s="493">
        <v>876</v>
      </c>
      <c r="E77" s="503">
        <v>0</v>
      </c>
      <c r="F77" s="499">
        <f>D77*E77</f>
        <v>0</v>
      </c>
      <c r="G77" s="478"/>
      <c r="H77" s="472"/>
      <c r="I77" s="472"/>
      <c r="J77" s="472"/>
      <c r="K77" s="472"/>
      <c r="L77" s="466"/>
      <c r="M77" s="466"/>
      <c r="N77" s="466"/>
      <c r="O77" s="466"/>
      <c r="P77" s="466"/>
    </row>
    <row r="78" spans="1:16" ht="16.5" customHeight="1">
      <c r="A78" s="821" t="s">
        <v>3963</v>
      </c>
      <c r="B78" s="496" t="s">
        <v>967</v>
      </c>
      <c r="C78" s="492"/>
      <c r="D78" s="493"/>
      <c r="E78" s="503"/>
      <c r="F78" s="499"/>
      <c r="G78" s="478"/>
      <c r="H78" s="472"/>
      <c r="I78" s="472"/>
      <c r="J78" s="472"/>
      <c r="K78" s="472"/>
      <c r="L78" s="466"/>
      <c r="M78" s="466"/>
      <c r="N78" s="466"/>
      <c r="O78" s="466"/>
      <c r="P78" s="466"/>
    </row>
    <row r="79" spans="1:16" ht="16.5" customHeight="1">
      <c r="A79" s="495"/>
      <c r="B79" s="498" t="s">
        <v>966</v>
      </c>
      <c r="C79" s="492" t="s">
        <v>1974</v>
      </c>
      <c r="D79" s="493">
        <v>876</v>
      </c>
      <c r="E79" s="503">
        <v>0</v>
      </c>
      <c r="F79" s="499">
        <f>D79*E79</f>
        <v>0</v>
      </c>
      <c r="G79" s="478"/>
      <c r="H79" s="472"/>
      <c r="I79" s="472"/>
      <c r="J79" s="472"/>
      <c r="K79" s="472"/>
      <c r="L79" s="466"/>
      <c r="M79" s="466"/>
      <c r="N79" s="466"/>
      <c r="O79" s="466"/>
      <c r="P79" s="466"/>
    </row>
    <row r="80" spans="1:16" ht="16.5" customHeight="1">
      <c r="A80" s="821" t="s">
        <v>3963</v>
      </c>
      <c r="B80" s="496" t="s">
        <v>968</v>
      </c>
      <c r="C80" s="501"/>
      <c r="D80" s="522"/>
      <c r="E80" s="503"/>
      <c r="F80" s="499"/>
      <c r="G80" s="478"/>
      <c r="H80" s="472"/>
      <c r="I80" s="472"/>
      <c r="J80" s="472"/>
      <c r="K80" s="472"/>
      <c r="L80" s="466"/>
      <c r="M80" s="466"/>
      <c r="N80" s="466"/>
      <c r="O80" s="466"/>
      <c r="P80" s="466"/>
    </row>
    <row r="81" spans="1:16" ht="16.5" customHeight="1">
      <c r="A81" s="495"/>
      <c r="B81" s="498" t="s">
        <v>969</v>
      </c>
      <c r="C81" s="492" t="s">
        <v>1974</v>
      </c>
      <c r="D81" s="522">
        <v>840</v>
      </c>
      <c r="E81" s="503">
        <v>0</v>
      </c>
      <c r="F81" s="499">
        <f>D81*E81</f>
        <v>0</v>
      </c>
      <c r="G81" s="478"/>
      <c r="H81" s="472"/>
      <c r="I81" s="472"/>
      <c r="J81" s="472"/>
      <c r="K81" s="472"/>
      <c r="L81" s="466"/>
      <c r="M81" s="466"/>
      <c r="N81" s="466"/>
      <c r="O81" s="466"/>
      <c r="P81" s="466"/>
    </row>
    <row r="82" spans="1:16" ht="16.5" customHeight="1">
      <c r="A82" s="821" t="s">
        <v>3963</v>
      </c>
      <c r="B82" s="496" t="s">
        <v>970</v>
      </c>
      <c r="C82" s="501"/>
      <c r="D82" s="522"/>
      <c r="E82" s="503"/>
      <c r="F82" s="499"/>
      <c r="G82" s="478"/>
      <c r="H82" s="472"/>
      <c r="I82" s="472"/>
      <c r="J82" s="472"/>
      <c r="K82" s="472"/>
      <c r="L82" s="466"/>
      <c r="M82" s="466"/>
      <c r="N82" s="466"/>
      <c r="O82" s="466"/>
      <c r="P82" s="466"/>
    </row>
    <row r="83" spans="1:16" ht="16.5" customHeight="1">
      <c r="A83" s="495"/>
      <c r="B83" s="498" t="s">
        <v>971</v>
      </c>
      <c r="C83" s="492" t="s">
        <v>2770</v>
      </c>
      <c r="D83" s="493">
        <v>147</v>
      </c>
      <c r="E83" s="503">
        <v>0</v>
      </c>
      <c r="F83" s="499">
        <f>D83*E83</f>
        <v>0</v>
      </c>
      <c r="G83" s="478"/>
      <c r="H83" s="472"/>
      <c r="I83" s="472"/>
      <c r="J83" s="472"/>
      <c r="K83" s="472"/>
      <c r="L83" s="466"/>
      <c r="M83" s="466"/>
      <c r="N83" s="466"/>
      <c r="O83" s="466"/>
      <c r="P83" s="466"/>
    </row>
    <row r="84" spans="1:16" ht="16.5" customHeight="1">
      <c r="A84" s="495"/>
      <c r="B84" s="496" t="s">
        <v>896</v>
      </c>
      <c r="C84" s="501"/>
      <c r="D84" s="504"/>
      <c r="E84" s="505"/>
      <c r="F84" s="499"/>
      <c r="G84" s="478"/>
      <c r="H84" s="472"/>
      <c r="I84" s="472"/>
      <c r="J84" s="472"/>
      <c r="K84" s="472"/>
      <c r="L84" s="466"/>
      <c r="M84" s="466"/>
      <c r="N84" s="466"/>
      <c r="O84" s="466"/>
      <c r="P84" s="466"/>
    </row>
    <row r="85" spans="1:16" ht="16.5" customHeight="1">
      <c r="A85" s="495"/>
      <c r="B85" s="506"/>
      <c r="C85" s="501" t="s">
        <v>2722</v>
      </c>
      <c r="D85" s="502" t="s">
        <v>972</v>
      </c>
      <c r="E85" s="503">
        <v>0</v>
      </c>
      <c r="F85" s="499">
        <f>D85*E85</f>
        <v>0</v>
      </c>
      <c r="G85" s="478"/>
      <c r="H85" s="472"/>
      <c r="I85" s="472"/>
      <c r="J85" s="472"/>
      <c r="K85" s="472"/>
      <c r="L85" s="466"/>
      <c r="M85" s="466"/>
      <c r="N85" s="466"/>
      <c r="O85" s="466"/>
      <c r="P85" s="466"/>
    </row>
    <row r="86" spans="1:16" ht="16.5" customHeight="1">
      <c r="A86" s="495"/>
      <c r="B86" s="496" t="s">
        <v>898</v>
      </c>
      <c r="C86" s="501"/>
      <c r="D86" s="502"/>
      <c r="E86" s="503"/>
      <c r="F86" s="499"/>
      <c r="G86" s="478"/>
      <c r="H86" s="472"/>
      <c r="I86" s="472"/>
      <c r="J86" s="472"/>
      <c r="K86" s="472"/>
      <c r="L86" s="466"/>
      <c r="M86" s="466"/>
      <c r="N86" s="466"/>
      <c r="O86" s="466"/>
      <c r="P86" s="466"/>
    </row>
    <row r="87" spans="1:16" ht="16.5" customHeight="1">
      <c r="A87" s="495"/>
      <c r="B87" s="506"/>
      <c r="C87" s="501" t="s">
        <v>2722</v>
      </c>
      <c r="D87" s="502" t="s">
        <v>972</v>
      </c>
      <c r="E87" s="503">
        <v>0</v>
      </c>
      <c r="F87" s="499">
        <f>D87*E87</f>
        <v>0</v>
      </c>
      <c r="G87" s="478"/>
      <c r="H87" s="472"/>
      <c r="I87" s="472"/>
      <c r="J87" s="472"/>
      <c r="K87" s="472"/>
      <c r="L87" s="466"/>
      <c r="M87" s="466"/>
      <c r="N87" s="466"/>
      <c r="O87" s="466"/>
      <c r="P87" s="466"/>
    </row>
    <row r="88" spans="1:16" ht="16.5" customHeight="1">
      <c r="A88" s="495"/>
      <c r="B88" s="496" t="s">
        <v>899</v>
      </c>
      <c r="C88" s="501"/>
      <c r="D88" s="502"/>
      <c r="E88" s="503"/>
      <c r="F88" s="499"/>
      <c r="G88" s="478"/>
      <c r="H88" s="472"/>
      <c r="I88" s="472"/>
      <c r="J88" s="472"/>
      <c r="K88" s="472"/>
      <c r="L88" s="466"/>
      <c r="M88" s="466"/>
      <c r="N88" s="466"/>
      <c r="O88" s="466"/>
      <c r="P88" s="466"/>
    </row>
    <row r="89" spans="1:16" ht="16.5" customHeight="1">
      <c r="A89" s="495"/>
      <c r="B89" s="507"/>
      <c r="C89" s="501" t="s">
        <v>2722</v>
      </c>
      <c r="D89" s="502" t="s">
        <v>972</v>
      </c>
      <c r="E89" s="503">
        <v>0</v>
      </c>
      <c r="F89" s="499">
        <f>D89*E89</f>
        <v>0</v>
      </c>
      <c r="G89" s="478"/>
      <c r="H89" s="472"/>
      <c r="I89" s="472"/>
      <c r="J89" s="472"/>
      <c r="K89" s="472"/>
      <c r="L89" s="466"/>
      <c r="M89" s="466"/>
      <c r="N89" s="466"/>
      <c r="O89" s="466"/>
      <c r="P89" s="466"/>
    </row>
    <row r="90" spans="1:16" ht="16.5" customHeight="1">
      <c r="A90" s="495"/>
      <c r="B90" s="496" t="s">
        <v>973</v>
      </c>
      <c r="C90" s="492"/>
      <c r="D90" s="493"/>
      <c r="E90" s="503"/>
      <c r="F90" s="499"/>
      <c r="G90" s="478"/>
      <c r="H90" s="472"/>
      <c r="I90" s="472"/>
      <c r="J90" s="472"/>
      <c r="K90" s="472"/>
      <c r="L90" s="466"/>
      <c r="M90" s="466"/>
      <c r="N90" s="466"/>
      <c r="O90" s="466"/>
      <c r="P90" s="466"/>
    </row>
    <row r="91" spans="1:16" ht="16.5" customHeight="1">
      <c r="A91" s="495"/>
      <c r="B91" s="507"/>
      <c r="C91" s="492" t="s">
        <v>901</v>
      </c>
      <c r="D91" s="493">
        <v>1.12</v>
      </c>
      <c r="E91" s="499">
        <f>SUM(F10:F89)/100</f>
        <v>0</v>
      </c>
      <c r="F91" s="499">
        <f>D91*E91</f>
        <v>0</v>
      </c>
      <c r="G91" s="478"/>
      <c r="H91" s="472"/>
      <c r="I91" s="472"/>
      <c r="J91" s="472"/>
      <c r="K91" s="472"/>
      <c r="L91" s="466"/>
      <c r="M91" s="466"/>
      <c r="N91" s="466"/>
      <c r="O91" s="466"/>
      <c r="P91" s="466"/>
    </row>
    <row r="92" spans="1:6" ht="25.5" customHeight="1" thickBot="1">
      <c r="A92" s="508"/>
      <c r="B92" s="496" t="s">
        <v>3975</v>
      </c>
      <c r="C92" s="508"/>
      <c r="D92" s="508"/>
      <c r="E92" s="509"/>
      <c r="F92" s="510"/>
    </row>
    <row r="93" spans="1:6" ht="21.75" customHeight="1" thickBot="1">
      <c r="A93" s="511"/>
      <c r="B93" s="512" t="s">
        <v>974</v>
      </c>
      <c r="C93" s="513"/>
      <c r="D93" s="513"/>
      <c r="E93" s="514"/>
      <c r="F93" s="515">
        <f>SUM(F8:F92)</f>
        <v>0</v>
      </c>
    </row>
    <row r="94" spans="5:6" ht="25.5" customHeight="1">
      <c r="E94" s="517"/>
      <c r="F94" s="518"/>
    </row>
    <row r="95" spans="5:6" ht="15">
      <c r="E95" s="517"/>
      <c r="F95" s="518"/>
    </row>
    <row r="96" spans="5:6" ht="15">
      <c r="E96" s="517"/>
      <c r="F96" s="518"/>
    </row>
    <row r="97" spans="5:6" ht="15">
      <c r="E97" s="517"/>
      <c r="F97" s="518"/>
    </row>
    <row r="98" spans="5:6" ht="15">
      <c r="E98" s="517"/>
      <c r="F98" s="518"/>
    </row>
    <row r="99" spans="5:6" ht="15">
      <c r="E99" s="517"/>
      <c r="F99" s="518"/>
    </row>
    <row r="100" spans="5:6" ht="15">
      <c r="E100" s="517"/>
      <c r="F100" s="518"/>
    </row>
    <row r="101" spans="5:6" ht="15">
      <c r="E101" s="517"/>
      <c r="F101" s="518"/>
    </row>
    <row r="102" spans="5:6" ht="15">
      <c r="E102" s="517"/>
      <c r="F102" s="518"/>
    </row>
    <row r="103" spans="5:6" ht="15">
      <c r="E103" s="517"/>
      <c r="F103" s="518"/>
    </row>
    <row r="104" spans="5:6" ht="15">
      <c r="E104" s="517"/>
      <c r="F104" s="518"/>
    </row>
    <row r="105" spans="5:6" ht="15">
      <c r="E105" s="517"/>
      <c r="F105" s="518"/>
    </row>
    <row r="106" spans="5:6" ht="15">
      <c r="E106" s="517"/>
      <c r="F106" s="518"/>
    </row>
    <row r="107" spans="5:6" ht="15">
      <c r="E107" s="517"/>
      <c r="F107" s="518"/>
    </row>
    <row r="108" spans="5:6" ht="15">
      <c r="E108" s="517"/>
      <c r="F108" s="518"/>
    </row>
    <row r="109" spans="5:6" ht="15">
      <c r="E109" s="517"/>
      <c r="F109" s="518"/>
    </row>
    <row r="110" spans="5:6" ht="15">
      <c r="E110" s="517"/>
      <c r="F110" s="518"/>
    </row>
    <row r="111" spans="5:6" ht="15">
      <c r="E111" s="517"/>
      <c r="F111" s="518"/>
    </row>
    <row r="112" spans="5:6" ht="15">
      <c r="E112" s="517"/>
      <c r="F112" s="518"/>
    </row>
    <row r="113" spans="5:6" ht="15">
      <c r="E113" s="517"/>
      <c r="F113" s="518"/>
    </row>
    <row r="114" spans="5:6" ht="15">
      <c r="E114" s="517"/>
      <c r="F114" s="518"/>
    </row>
    <row r="115" spans="5:6" ht="15">
      <c r="E115" s="517"/>
      <c r="F115" s="518"/>
    </row>
    <row r="116" spans="5:6" ht="15">
      <c r="E116" s="517"/>
      <c r="F116" s="518"/>
    </row>
    <row r="117" spans="5:6" ht="15">
      <c r="E117" s="517"/>
      <c r="F117" s="518"/>
    </row>
    <row r="118" spans="5:6" ht="15">
      <c r="E118" s="517"/>
      <c r="F118" s="518"/>
    </row>
    <row r="119" spans="5:6" ht="15">
      <c r="E119" s="517"/>
      <c r="F119" s="518"/>
    </row>
    <row r="120" spans="5:6" ht="15">
      <c r="E120" s="517"/>
      <c r="F120" s="518"/>
    </row>
    <row r="121" spans="5:6" ht="15">
      <c r="E121" s="517"/>
      <c r="F121" s="518"/>
    </row>
    <row r="122" spans="5:6" ht="15">
      <c r="E122" s="517"/>
      <c r="F122" s="518"/>
    </row>
    <row r="123" spans="5:6" ht="15">
      <c r="E123" s="517"/>
      <c r="F123" s="518"/>
    </row>
    <row r="124" spans="5:6" ht="15">
      <c r="E124" s="517"/>
      <c r="F124" s="518"/>
    </row>
    <row r="125" spans="5:6" ht="15">
      <c r="E125" s="517"/>
      <c r="F125" s="518"/>
    </row>
    <row r="126" spans="5:6" ht="15">
      <c r="E126" s="517"/>
      <c r="F126" s="518"/>
    </row>
    <row r="127" spans="5:6" ht="15">
      <c r="E127" s="517"/>
      <c r="F127" s="518"/>
    </row>
    <row r="128" spans="5:6" ht="15">
      <c r="E128" s="517"/>
      <c r="F128" s="518"/>
    </row>
    <row r="129" spans="5:6" ht="15">
      <c r="E129" s="517"/>
      <c r="F129" s="518"/>
    </row>
    <row r="130" spans="5:6" ht="15">
      <c r="E130" s="517"/>
      <c r="F130" s="518"/>
    </row>
    <row r="131" spans="5:6" ht="15">
      <c r="E131" s="517"/>
      <c r="F131" s="518"/>
    </row>
    <row r="132" spans="5:6" ht="15">
      <c r="E132" s="517"/>
      <c r="F132" s="518"/>
    </row>
    <row r="133" spans="5:6" ht="15">
      <c r="E133" s="517"/>
      <c r="F133" s="518"/>
    </row>
    <row r="134" spans="5:6" ht="15">
      <c r="E134" s="517"/>
      <c r="F134" s="518"/>
    </row>
    <row r="135" spans="5:6" ht="15">
      <c r="E135" s="517"/>
      <c r="F135" s="518"/>
    </row>
    <row r="136" spans="5:6" ht="15">
      <c r="E136" s="517"/>
      <c r="F136" s="518"/>
    </row>
    <row r="137" spans="5:6" ht="15">
      <c r="E137" s="517"/>
      <c r="F137" s="518"/>
    </row>
    <row r="138" spans="5:6" ht="15">
      <c r="E138" s="517"/>
      <c r="F138" s="518"/>
    </row>
    <row r="139" spans="5:6" ht="15">
      <c r="E139" s="517"/>
      <c r="F139" s="518"/>
    </row>
    <row r="140" spans="5:6" ht="15">
      <c r="E140" s="517"/>
      <c r="F140" s="518"/>
    </row>
    <row r="141" spans="5:6" ht="15">
      <c r="E141" s="517"/>
      <c r="F141" s="518"/>
    </row>
    <row r="142" spans="5:6" ht="15">
      <c r="E142" s="517"/>
      <c r="F142" s="518"/>
    </row>
    <row r="143" spans="5:6" ht="15">
      <c r="E143" s="517"/>
      <c r="F143" s="518"/>
    </row>
    <row r="144" spans="5:6" ht="15">
      <c r="E144" s="517"/>
      <c r="F144" s="518"/>
    </row>
    <row r="145" spans="5:6" ht="15">
      <c r="E145" s="517"/>
      <c r="F145" s="518"/>
    </row>
    <row r="146" spans="5:6" ht="15">
      <c r="E146" s="517"/>
      <c r="F146" s="518"/>
    </row>
    <row r="147" spans="5:6" ht="15">
      <c r="E147" s="517"/>
      <c r="F147" s="518"/>
    </row>
    <row r="148" spans="5:6" ht="15">
      <c r="E148" s="517"/>
      <c r="F148" s="518"/>
    </row>
    <row r="149" spans="5:6" ht="15">
      <c r="E149" s="517"/>
      <c r="F149" s="518"/>
    </row>
    <row r="150" spans="5:6" ht="15">
      <c r="E150" s="517"/>
      <c r="F150" s="518"/>
    </row>
    <row r="151" spans="5:6" ht="15">
      <c r="E151" s="517"/>
      <c r="F151" s="518"/>
    </row>
    <row r="152" spans="5:6" ht="15">
      <c r="E152" s="517"/>
      <c r="F152" s="518"/>
    </row>
    <row r="153" spans="5:6" ht="15">
      <c r="E153" s="517"/>
      <c r="F153" s="518"/>
    </row>
    <row r="154" spans="5:6" ht="15">
      <c r="E154" s="517"/>
      <c r="F154" s="518"/>
    </row>
    <row r="155" spans="5:6" ht="15">
      <c r="E155" s="517"/>
      <c r="F155" s="518"/>
    </row>
    <row r="156" spans="5:6" ht="15">
      <c r="E156" s="517"/>
      <c r="F156" s="518"/>
    </row>
    <row r="157" spans="5:6" ht="15">
      <c r="E157" s="517"/>
      <c r="F157" s="518"/>
    </row>
    <row r="158" spans="5:6" ht="15">
      <c r="E158" s="517"/>
      <c r="F158" s="518"/>
    </row>
    <row r="159" spans="5:6" ht="15">
      <c r="E159" s="517"/>
      <c r="F159" s="518"/>
    </row>
    <row r="160" spans="5:6" ht="15">
      <c r="E160" s="517"/>
      <c r="F160" s="518"/>
    </row>
    <row r="161" spans="5:6" ht="15">
      <c r="E161" s="517"/>
      <c r="F161" s="518"/>
    </row>
    <row r="162" spans="5:6" ht="15">
      <c r="E162" s="517"/>
      <c r="F162" s="518"/>
    </row>
    <row r="163" spans="5:6" ht="15">
      <c r="E163" s="517"/>
      <c r="F163" s="518"/>
    </row>
    <row r="164" spans="5:6" ht="15">
      <c r="E164" s="517"/>
      <c r="F164" s="518"/>
    </row>
    <row r="165" spans="5:6" ht="15">
      <c r="E165" s="517"/>
      <c r="F165" s="518"/>
    </row>
    <row r="166" spans="5:6" ht="15">
      <c r="E166" s="517"/>
      <c r="F166" s="518"/>
    </row>
    <row r="167" spans="5:6" ht="15">
      <c r="E167" s="517"/>
      <c r="F167" s="518"/>
    </row>
    <row r="168" spans="5:6" ht="15">
      <c r="E168" s="517"/>
      <c r="F168" s="518"/>
    </row>
    <row r="169" spans="5:6" ht="15">
      <c r="E169" s="517"/>
      <c r="F169" s="518"/>
    </row>
    <row r="170" spans="5:6" ht="15">
      <c r="E170" s="517"/>
      <c r="F170" s="518"/>
    </row>
    <row r="171" spans="5:6" ht="15">
      <c r="E171" s="517"/>
      <c r="F171" s="518"/>
    </row>
    <row r="172" spans="5:6" ht="15">
      <c r="E172" s="517"/>
      <c r="F172" s="518"/>
    </row>
    <row r="173" spans="5:6" ht="15">
      <c r="E173" s="517"/>
      <c r="F173" s="518"/>
    </row>
    <row r="174" spans="5:6" ht="15">
      <c r="E174" s="517"/>
      <c r="F174" s="518"/>
    </row>
    <row r="175" spans="5:6" ht="15">
      <c r="E175" s="517"/>
      <c r="F175" s="518"/>
    </row>
    <row r="176" spans="5:6" ht="15">
      <c r="E176" s="517"/>
      <c r="F176" s="518"/>
    </row>
    <row r="177" spans="5:6" ht="15">
      <c r="E177" s="517"/>
      <c r="F177" s="518"/>
    </row>
    <row r="178" spans="5:6" ht="15">
      <c r="E178" s="517"/>
      <c r="F178" s="518"/>
    </row>
    <row r="179" spans="5:6" ht="15">
      <c r="E179" s="517"/>
      <c r="F179" s="518"/>
    </row>
    <row r="180" spans="5:6" ht="15">
      <c r="E180" s="517"/>
      <c r="F180" s="518"/>
    </row>
    <row r="181" spans="5:6" ht="15">
      <c r="E181" s="517"/>
      <c r="F181" s="518"/>
    </row>
    <row r="182" spans="5:6" ht="15">
      <c r="E182" s="517"/>
      <c r="F182" s="518"/>
    </row>
    <row r="183" spans="5:6" ht="15">
      <c r="E183" s="517"/>
      <c r="F183" s="518"/>
    </row>
    <row r="184" spans="5:6" ht="15">
      <c r="E184" s="517"/>
      <c r="F184" s="518"/>
    </row>
    <row r="185" spans="5:6" ht="15">
      <c r="E185" s="517"/>
      <c r="F185" s="518"/>
    </row>
    <row r="186" spans="5:6" ht="15">
      <c r="E186" s="517"/>
      <c r="F186" s="518"/>
    </row>
    <row r="187" spans="5:6" ht="15">
      <c r="E187" s="517"/>
      <c r="F187" s="518"/>
    </row>
    <row r="188" spans="5:6" ht="15">
      <c r="E188" s="517"/>
      <c r="F188" s="518"/>
    </row>
    <row r="189" spans="5:6" ht="15">
      <c r="E189" s="517"/>
      <c r="F189" s="518"/>
    </row>
    <row r="190" spans="5:6" ht="15">
      <c r="E190" s="517"/>
      <c r="F190" s="518"/>
    </row>
    <row r="191" spans="5:6" ht="15">
      <c r="E191" s="517"/>
      <c r="F191" s="518"/>
    </row>
    <row r="192" spans="5:6" ht="15">
      <c r="E192" s="517"/>
      <c r="F192" s="518"/>
    </row>
    <row r="193" spans="5:6" ht="15">
      <c r="E193" s="517"/>
      <c r="F193" s="518"/>
    </row>
    <row r="194" spans="5:6" ht="15">
      <c r="E194" s="517"/>
      <c r="F194" s="518"/>
    </row>
    <row r="195" spans="5:6" ht="15">
      <c r="E195" s="517"/>
      <c r="F195" s="518"/>
    </row>
    <row r="196" spans="5:6" ht="15">
      <c r="E196" s="517"/>
      <c r="F196" s="518"/>
    </row>
    <row r="197" spans="5:6" ht="15">
      <c r="E197" s="517"/>
      <c r="F197" s="518"/>
    </row>
    <row r="198" spans="5:6" ht="15">
      <c r="E198" s="517"/>
      <c r="F198" s="518"/>
    </row>
    <row r="199" spans="5:6" ht="15">
      <c r="E199" s="517"/>
      <c r="F199" s="518"/>
    </row>
    <row r="200" spans="5:6" ht="15">
      <c r="E200" s="517"/>
      <c r="F200" s="518"/>
    </row>
    <row r="201" spans="5:6" ht="15">
      <c r="E201" s="517"/>
      <c r="F201" s="518"/>
    </row>
    <row r="202" spans="5:6" ht="15">
      <c r="E202" s="517"/>
      <c r="F202" s="518"/>
    </row>
    <row r="203" spans="5:6" ht="15">
      <c r="E203" s="517"/>
      <c r="F203" s="518"/>
    </row>
    <row r="204" spans="5:6" ht="15">
      <c r="E204" s="517"/>
      <c r="F204" s="518"/>
    </row>
    <row r="205" spans="5:6" ht="15">
      <c r="E205" s="517"/>
      <c r="F205" s="518"/>
    </row>
    <row r="206" spans="5:6" ht="15">
      <c r="E206" s="517"/>
      <c r="F206" s="518"/>
    </row>
    <row r="207" spans="5:6" ht="15">
      <c r="E207" s="517"/>
      <c r="F207" s="518"/>
    </row>
    <row r="208" spans="5:6" ht="15">
      <c r="E208" s="517"/>
      <c r="F208" s="518"/>
    </row>
    <row r="209" spans="5:6" ht="15">
      <c r="E209" s="517"/>
      <c r="F209" s="518"/>
    </row>
  </sheetData>
  <mergeCells count="4">
    <mergeCell ref="E1:F1"/>
    <mergeCell ref="A1:A2"/>
    <mergeCell ref="B1:B2"/>
    <mergeCell ref="D1:D2"/>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203"/>
  <sheetViews>
    <sheetView showGridLines="0" zoomScaleSheetLayoutView="100" workbookViewId="0" topLeftCell="A57">
      <selection activeCell="B86" sqref="B86"/>
    </sheetView>
  </sheetViews>
  <sheetFormatPr defaultColWidth="9.00390625" defaultRowHeight="15"/>
  <cols>
    <col min="1" max="1" width="7.8515625" style="452" customWidth="1"/>
    <col min="2" max="2" width="49.421875" style="516" customWidth="1"/>
    <col min="3" max="3" width="7.28125" style="452" customWidth="1"/>
    <col min="4" max="4" width="6.00390625" style="452" customWidth="1"/>
    <col min="5" max="5" width="14.140625" style="519" customWidth="1"/>
    <col min="6" max="6" width="14.7109375" style="520" customWidth="1"/>
    <col min="7" max="7" width="12.8515625" style="450" customWidth="1"/>
    <col min="8" max="8" width="11.28125" style="451" customWidth="1"/>
    <col min="9" max="9" width="14.57421875" style="452" customWidth="1"/>
    <col min="10" max="11" width="9.00390625" style="452" customWidth="1"/>
    <col min="12" max="16384" width="9.00390625" style="451" customWidth="1"/>
  </cols>
  <sheetData>
    <row r="1" spans="1:6" ht="25.5" customHeight="1">
      <c r="A1" s="942" t="s">
        <v>856</v>
      </c>
      <c r="B1" s="944" t="s">
        <v>3887</v>
      </c>
      <c r="C1" s="449" t="s">
        <v>857</v>
      </c>
      <c r="D1" s="944" t="s">
        <v>858</v>
      </c>
      <c r="E1" s="940" t="s">
        <v>859</v>
      </c>
      <c r="F1" s="941"/>
    </row>
    <row r="2" spans="1:6" ht="25.5" customHeight="1" thickBot="1">
      <c r="A2" s="943"/>
      <c r="B2" s="945"/>
      <c r="C2" s="453" t="s">
        <v>860</v>
      </c>
      <c r="D2" s="945"/>
      <c r="E2" s="454" t="s">
        <v>861</v>
      </c>
      <c r="F2" s="455" t="s">
        <v>3872</v>
      </c>
    </row>
    <row r="3" spans="1:8" ht="18" customHeight="1">
      <c r="A3" s="456"/>
      <c r="B3" s="457"/>
      <c r="C3" s="458"/>
      <c r="D3" s="457"/>
      <c r="E3" s="459"/>
      <c r="F3" s="460"/>
      <c r="G3" s="461"/>
      <c r="H3" s="462"/>
    </row>
    <row r="4" spans="1:16" ht="18">
      <c r="A4" s="463" t="s">
        <v>2340</v>
      </c>
      <c r="B4" s="464" t="s">
        <v>2341</v>
      </c>
      <c r="C4" s="465"/>
      <c r="D4" s="465"/>
      <c r="E4" s="465"/>
      <c r="F4" s="465"/>
      <c r="G4" s="465"/>
      <c r="H4" s="465"/>
      <c r="I4" s="465"/>
      <c r="J4" s="465"/>
      <c r="K4" s="465"/>
      <c r="L4" s="466"/>
      <c r="M4" s="466"/>
      <c r="N4" s="466"/>
      <c r="O4" s="466"/>
      <c r="P4" s="466"/>
    </row>
    <row r="5" spans="1:16" ht="6" customHeight="1">
      <c r="A5" s="467"/>
      <c r="B5" s="468"/>
      <c r="C5" s="468"/>
      <c r="D5" s="468"/>
      <c r="E5" s="468"/>
      <c r="F5" s="469"/>
      <c r="G5" s="470"/>
      <c r="H5" s="471"/>
      <c r="I5" s="472"/>
      <c r="J5" s="472"/>
      <c r="K5" s="472"/>
      <c r="L5" s="466"/>
      <c r="M5" s="466"/>
      <c r="N5" s="466"/>
      <c r="O5" s="466"/>
      <c r="P5" s="466"/>
    </row>
    <row r="6" spans="1:16" ht="8.25" customHeight="1">
      <c r="A6" s="473"/>
      <c r="B6" s="474"/>
      <c r="C6" s="475"/>
      <c r="D6" s="475"/>
      <c r="E6" s="476"/>
      <c r="F6" s="477"/>
      <c r="G6" s="478"/>
      <c r="H6" s="472"/>
      <c r="I6" s="472"/>
      <c r="J6" s="472"/>
      <c r="K6" s="472"/>
      <c r="L6" s="466"/>
      <c r="M6" s="466"/>
      <c r="N6" s="466"/>
      <c r="O6" s="466"/>
      <c r="P6" s="466"/>
    </row>
    <row r="7" spans="1:16" ht="24" customHeight="1">
      <c r="A7" s="479"/>
      <c r="B7" s="480" t="s">
        <v>766</v>
      </c>
      <c r="C7" s="481"/>
      <c r="D7" s="481"/>
      <c r="E7" s="482"/>
      <c r="F7" s="483"/>
      <c r="G7" s="478"/>
      <c r="H7" s="472"/>
      <c r="I7" s="472"/>
      <c r="J7" s="472"/>
      <c r="K7" s="472"/>
      <c r="L7" s="466"/>
      <c r="M7" s="466"/>
      <c r="N7" s="466"/>
      <c r="O7" s="466"/>
      <c r="P7" s="466"/>
    </row>
    <row r="8" spans="1:16" ht="16.5" customHeight="1">
      <c r="A8" s="484"/>
      <c r="B8" s="485"/>
      <c r="C8" s="486"/>
      <c r="D8" s="487"/>
      <c r="E8" s="488"/>
      <c r="F8" s="489"/>
      <c r="G8" s="478"/>
      <c r="H8" s="472"/>
      <c r="I8" s="472"/>
      <c r="J8" s="472"/>
      <c r="K8" s="472"/>
      <c r="L8" s="466"/>
      <c r="M8" s="466"/>
      <c r="N8" s="466"/>
      <c r="O8" s="466"/>
      <c r="P8" s="466"/>
    </row>
    <row r="9" spans="1:16" ht="10.5" customHeight="1">
      <c r="A9" s="490"/>
      <c r="B9" s="491" t="s">
        <v>862</v>
      </c>
      <c r="C9" s="492"/>
      <c r="D9" s="493"/>
      <c r="E9" s="494"/>
      <c r="F9" s="494"/>
      <c r="G9" s="478"/>
      <c r="H9" s="472"/>
      <c r="I9" s="472"/>
      <c r="J9" s="472"/>
      <c r="K9" s="472"/>
      <c r="L9" s="466"/>
      <c r="M9" s="466"/>
      <c r="N9" s="466"/>
      <c r="O9" s="466"/>
      <c r="P9" s="466"/>
    </row>
    <row r="10" spans="1:16" ht="35.25" customHeight="1">
      <c r="A10" s="495"/>
      <c r="B10" s="523" t="s">
        <v>975</v>
      </c>
      <c r="C10" s="492"/>
      <c r="D10" s="493"/>
      <c r="E10" s="497"/>
      <c r="F10" s="497"/>
      <c r="G10" s="478"/>
      <c r="H10" s="472"/>
      <c r="I10" s="472"/>
      <c r="J10" s="472"/>
      <c r="K10" s="472"/>
      <c r="L10" s="466"/>
      <c r="M10" s="466"/>
      <c r="N10" s="466"/>
      <c r="O10" s="466"/>
      <c r="P10" s="466"/>
    </row>
    <row r="11" spans="1:16" ht="10.5" customHeight="1">
      <c r="A11" s="495"/>
      <c r="B11" s="498" t="s">
        <v>976</v>
      </c>
      <c r="C11" s="492" t="s">
        <v>767</v>
      </c>
      <c r="D11" s="493">
        <v>33</v>
      </c>
      <c r="E11" s="499">
        <v>0</v>
      </c>
      <c r="F11" s="499">
        <f>D11*E11</f>
        <v>0</v>
      </c>
      <c r="G11" s="478"/>
      <c r="H11" s="472"/>
      <c r="I11" s="472"/>
      <c r="J11" s="472"/>
      <c r="K11" s="472"/>
      <c r="L11" s="466"/>
      <c r="M11" s="466"/>
      <c r="N11" s="466"/>
      <c r="O11" s="466"/>
      <c r="P11" s="466"/>
    </row>
    <row r="12" spans="1:16" ht="25.5" customHeight="1">
      <c r="A12" s="495"/>
      <c r="B12" s="523" t="s">
        <v>977</v>
      </c>
      <c r="C12" s="492"/>
      <c r="D12" s="493"/>
      <c r="E12" s="499"/>
      <c r="F12" s="499"/>
      <c r="G12" s="478"/>
      <c r="H12" s="472"/>
      <c r="I12" s="472"/>
      <c r="J12" s="472"/>
      <c r="K12" s="472"/>
      <c r="L12" s="466"/>
      <c r="M12" s="466"/>
      <c r="N12" s="466"/>
      <c r="O12" s="466"/>
      <c r="P12" s="466"/>
    </row>
    <row r="13" spans="1:16" ht="10.5" customHeight="1">
      <c r="A13" s="495"/>
      <c r="B13" s="498" t="s">
        <v>978</v>
      </c>
      <c r="C13" s="492" t="s">
        <v>767</v>
      </c>
      <c r="D13" s="493">
        <v>25</v>
      </c>
      <c r="E13" s="499">
        <v>0</v>
      </c>
      <c r="F13" s="499">
        <f>D13*E13</f>
        <v>0</v>
      </c>
      <c r="G13" s="478"/>
      <c r="H13" s="472"/>
      <c r="I13" s="472"/>
      <c r="J13" s="472"/>
      <c r="K13" s="472"/>
      <c r="L13" s="466"/>
      <c r="M13" s="466"/>
      <c r="N13" s="466"/>
      <c r="O13" s="466"/>
      <c r="P13" s="466"/>
    </row>
    <row r="14" spans="1:16" ht="15" customHeight="1">
      <c r="A14" s="495"/>
      <c r="B14" s="496" t="s">
        <v>979</v>
      </c>
      <c r="C14" s="492"/>
      <c r="D14" s="493"/>
      <c r="E14" s="499"/>
      <c r="F14" s="499"/>
      <c r="G14" s="478"/>
      <c r="H14" s="472"/>
      <c r="I14" s="472"/>
      <c r="J14" s="472"/>
      <c r="K14" s="472"/>
      <c r="L14" s="466"/>
      <c r="M14" s="466"/>
      <c r="N14" s="466"/>
      <c r="O14" s="466"/>
      <c r="P14" s="466"/>
    </row>
    <row r="15" spans="1:16" ht="10.5" customHeight="1">
      <c r="A15" s="495"/>
      <c r="B15" s="498" t="s">
        <v>980</v>
      </c>
      <c r="C15" s="492" t="s">
        <v>767</v>
      </c>
      <c r="D15" s="493">
        <v>26</v>
      </c>
      <c r="E15" s="499">
        <v>0</v>
      </c>
      <c r="F15" s="499">
        <f>D15*E15</f>
        <v>0</v>
      </c>
      <c r="G15" s="478"/>
      <c r="H15" s="472"/>
      <c r="I15" s="472"/>
      <c r="J15" s="472"/>
      <c r="K15" s="472"/>
      <c r="L15" s="466"/>
      <c r="M15" s="466"/>
      <c r="N15" s="466"/>
      <c r="O15" s="466"/>
      <c r="P15" s="466"/>
    </row>
    <row r="16" spans="1:16" ht="27.75" customHeight="1">
      <c r="A16" s="495"/>
      <c r="B16" s="523" t="s">
        <v>981</v>
      </c>
      <c r="C16" s="492"/>
      <c r="D16" s="493"/>
      <c r="E16" s="499"/>
      <c r="F16" s="499"/>
      <c r="G16" s="478"/>
      <c r="H16" s="472"/>
      <c r="I16" s="472"/>
      <c r="J16" s="472"/>
      <c r="K16" s="472"/>
      <c r="L16" s="466"/>
      <c r="M16" s="466"/>
      <c r="N16" s="466"/>
      <c r="O16" s="466"/>
      <c r="P16" s="466"/>
    </row>
    <row r="17" spans="1:16" ht="10.5" customHeight="1">
      <c r="A17" s="495"/>
      <c r="B17" s="498" t="s">
        <v>982</v>
      </c>
      <c r="C17" s="492" t="s">
        <v>767</v>
      </c>
      <c r="D17" s="493">
        <v>1</v>
      </c>
      <c r="E17" s="499">
        <v>0</v>
      </c>
      <c r="F17" s="499">
        <f>D17*E17</f>
        <v>0</v>
      </c>
      <c r="G17" s="478"/>
      <c r="H17" s="472"/>
      <c r="I17" s="472"/>
      <c r="J17" s="472"/>
      <c r="K17" s="472"/>
      <c r="L17" s="466"/>
      <c r="M17" s="466"/>
      <c r="N17" s="466"/>
      <c r="O17" s="466"/>
      <c r="P17" s="466"/>
    </row>
    <row r="18" spans="1:16" ht="24" customHeight="1">
      <c r="A18" s="495"/>
      <c r="B18" s="523" t="s">
        <v>983</v>
      </c>
      <c r="C18" s="492"/>
      <c r="D18" s="493"/>
      <c r="E18" s="499"/>
      <c r="F18" s="499"/>
      <c r="G18" s="478"/>
      <c r="H18" s="472"/>
      <c r="I18" s="472"/>
      <c r="J18" s="472"/>
      <c r="K18" s="472"/>
      <c r="L18" s="466"/>
      <c r="M18" s="466"/>
      <c r="N18" s="466"/>
      <c r="O18" s="466"/>
      <c r="P18" s="466"/>
    </row>
    <row r="19" spans="1:16" ht="10.5" customHeight="1">
      <c r="A19" s="495"/>
      <c r="B19" s="498" t="s">
        <v>984</v>
      </c>
      <c r="C19" s="492" t="s">
        <v>767</v>
      </c>
      <c r="D19" s="493">
        <v>1</v>
      </c>
      <c r="E19" s="499">
        <v>0</v>
      </c>
      <c r="F19" s="499">
        <f>D19*E19</f>
        <v>0</v>
      </c>
      <c r="G19" s="478"/>
      <c r="H19" s="472"/>
      <c r="I19" s="472"/>
      <c r="J19" s="472"/>
      <c r="K19" s="472"/>
      <c r="L19" s="466"/>
      <c r="M19" s="466"/>
      <c r="N19" s="466"/>
      <c r="O19" s="466"/>
      <c r="P19" s="466"/>
    </row>
    <row r="20" spans="1:16" ht="15" customHeight="1">
      <c r="A20" s="495"/>
      <c r="B20" s="496" t="s">
        <v>985</v>
      </c>
      <c r="C20" s="492"/>
      <c r="D20" s="493"/>
      <c r="E20" s="499"/>
      <c r="F20" s="499"/>
      <c r="G20" s="478"/>
      <c r="H20" s="472"/>
      <c r="I20" s="472"/>
      <c r="J20" s="472"/>
      <c r="K20" s="472"/>
      <c r="L20" s="466"/>
      <c r="M20" s="466"/>
      <c r="N20" s="466"/>
      <c r="O20" s="466"/>
      <c r="P20" s="466"/>
    </row>
    <row r="21" spans="1:16" ht="10.5" customHeight="1">
      <c r="A21" s="495"/>
      <c r="B21" s="498" t="s">
        <v>986</v>
      </c>
      <c r="C21" s="492" t="s">
        <v>767</v>
      </c>
      <c r="D21" s="493">
        <v>1</v>
      </c>
      <c r="E21" s="499">
        <v>0</v>
      </c>
      <c r="F21" s="499">
        <f>D21*E21</f>
        <v>0</v>
      </c>
      <c r="G21" s="478"/>
      <c r="H21" s="472"/>
      <c r="I21" s="472"/>
      <c r="J21" s="472"/>
      <c r="K21" s="472"/>
      <c r="L21" s="466"/>
      <c r="M21" s="466"/>
      <c r="N21" s="466"/>
      <c r="O21" s="466"/>
      <c r="P21" s="466"/>
    </row>
    <row r="22" spans="1:16" ht="25.5" customHeight="1">
      <c r="A22" s="495"/>
      <c r="B22" s="524" t="s">
        <v>987</v>
      </c>
      <c r="C22" s="492"/>
      <c r="D22" s="493"/>
      <c r="E22" s="499"/>
      <c r="F22" s="499"/>
      <c r="G22" s="478"/>
      <c r="H22" s="472"/>
      <c r="I22" s="472"/>
      <c r="J22" s="472"/>
      <c r="K22" s="472"/>
      <c r="L22" s="466"/>
      <c r="M22" s="466"/>
      <c r="N22" s="466"/>
      <c r="O22" s="466"/>
      <c r="P22" s="466"/>
    </row>
    <row r="23" spans="1:16" ht="10.5" customHeight="1">
      <c r="A23" s="495"/>
      <c r="B23" s="498" t="s">
        <v>988</v>
      </c>
      <c r="C23" s="492" t="s">
        <v>767</v>
      </c>
      <c r="D23" s="493">
        <v>5</v>
      </c>
      <c r="E23" s="499">
        <v>0</v>
      </c>
      <c r="F23" s="499">
        <f>D23*E23</f>
        <v>0</v>
      </c>
      <c r="G23" s="478"/>
      <c r="H23" s="472"/>
      <c r="I23" s="472"/>
      <c r="J23" s="472"/>
      <c r="K23" s="472"/>
      <c r="L23" s="466"/>
      <c r="M23" s="466"/>
      <c r="N23" s="466"/>
      <c r="O23" s="466"/>
      <c r="P23" s="466"/>
    </row>
    <row r="24" spans="1:16" ht="15" customHeight="1">
      <c r="A24" s="495"/>
      <c r="B24" s="496" t="s">
        <v>989</v>
      </c>
      <c r="C24" s="492"/>
      <c r="D24" s="493"/>
      <c r="E24" s="499"/>
      <c r="F24" s="499"/>
      <c r="G24" s="478"/>
      <c r="H24" s="472"/>
      <c r="I24" s="472"/>
      <c r="J24" s="472"/>
      <c r="K24" s="472"/>
      <c r="L24" s="466"/>
      <c r="M24" s="466"/>
      <c r="N24" s="466"/>
      <c r="O24" s="466"/>
      <c r="P24" s="466"/>
    </row>
    <row r="25" spans="1:16" ht="10.5" customHeight="1">
      <c r="A25" s="495"/>
      <c r="B25" s="498" t="s">
        <v>988</v>
      </c>
      <c r="C25" s="492" t="s">
        <v>767</v>
      </c>
      <c r="D25" s="493">
        <v>5</v>
      </c>
      <c r="E25" s="499">
        <v>0</v>
      </c>
      <c r="F25" s="499">
        <f>D25*E25</f>
        <v>0</v>
      </c>
      <c r="G25" s="478"/>
      <c r="H25" s="472"/>
      <c r="I25" s="472"/>
      <c r="J25" s="472"/>
      <c r="K25" s="472"/>
      <c r="L25" s="466"/>
      <c r="M25" s="466"/>
      <c r="N25" s="466"/>
      <c r="O25" s="466"/>
      <c r="P25" s="466"/>
    </row>
    <row r="26" spans="1:16" ht="28.5" customHeight="1">
      <c r="A26" s="495"/>
      <c r="B26" s="523" t="s">
        <v>990</v>
      </c>
      <c r="C26" s="492"/>
      <c r="D26" s="493"/>
      <c r="E26" s="499"/>
      <c r="F26" s="499"/>
      <c r="G26" s="478"/>
      <c r="H26" s="472"/>
      <c r="I26" s="472"/>
      <c r="J26" s="472"/>
      <c r="K26" s="472"/>
      <c r="L26" s="466"/>
      <c r="M26" s="466"/>
      <c r="N26" s="466"/>
      <c r="O26" s="466"/>
      <c r="P26" s="466"/>
    </row>
    <row r="27" spans="1:16" ht="10.5" customHeight="1">
      <c r="A27" s="495"/>
      <c r="B27" s="498" t="s">
        <v>984</v>
      </c>
      <c r="C27" s="492" t="s">
        <v>767</v>
      </c>
      <c r="D27" s="493">
        <v>1</v>
      </c>
      <c r="E27" s="499">
        <v>0</v>
      </c>
      <c r="F27" s="499">
        <f>D27*E27</f>
        <v>0</v>
      </c>
      <c r="G27" s="478"/>
      <c r="H27" s="472"/>
      <c r="I27" s="472"/>
      <c r="J27" s="472"/>
      <c r="K27" s="472"/>
      <c r="L27" s="466"/>
      <c r="M27" s="466"/>
      <c r="N27" s="466"/>
      <c r="O27" s="466"/>
      <c r="P27" s="466"/>
    </row>
    <row r="28" spans="1:16" ht="15" customHeight="1">
      <c r="A28" s="495"/>
      <c r="B28" s="496" t="s">
        <v>991</v>
      </c>
      <c r="C28" s="492"/>
      <c r="D28" s="493"/>
      <c r="E28" s="499"/>
      <c r="F28" s="499"/>
      <c r="G28" s="478"/>
      <c r="H28" s="472"/>
      <c r="I28" s="472"/>
      <c r="J28" s="472"/>
      <c r="K28" s="472"/>
      <c r="L28" s="466"/>
      <c r="M28" s="466"/>
      <c r="N28" s="466"/>
      <c r="O28" s="466"/>
      <c r="P28" s="466"/>
    </row>
    <row r="29" spans="1:16" ht="10.5" customHeight="1">
      <c r="A29" s="495"/>
      <c r="B29" s="498" t="s">
        <v>984</v>
      </c>
      <c r="C29" s="492" t="s">
        <v>767</v>
      </c>
      <c r="D29" s="493">
        <v>1</v>
      </c>
      <c r="E29" s="499">
        <v>0</v>
      </c>
      <c r="F29" s="499">
        <f>D29*E29</f>
        <v>0</v>
      </c>
      <c r="G29" s="478"/>
      <c r="H29" s="472"/>
      <c r="I29" s="472"/>
      <c r="J29" s="472"/>
      <c r="K29" s="472"/>
      <c r="L29" s="466"/>
      <c r="M29" s="466"/>
      <c r="N29" s="466"/>
      <c r="O29" s="466"/>
      <c r="P29" s="466"/>
    </row>
    <row r="30" spans="1:16" ht="15" customHeight="1">
      <c r="A30" s="495"/>
      <c r="B30" s="496" t="s">
        <v>992</v>
      </c>
      <c r="C30" s="492"/>
      <c r="D30" s="493"/>
      <c r="E30" s="499"/>
      <c r="F30" s="499"/>
      <c r="G30" s="478"/>
      <c r="H30" s="472"/>
      <c r="I30" s="472"/>
      <c r="J30" s="472"/>
      <c r="K30" s="472"/>
      <c r="L30" s="466"/>
      <c r="M30" s="466"/>
      <c r="N30" s="466"/>
      <c r="O30" s="466"/>
      <c r="P30" s="466"/>
    </row>
    <row r="31" spans="1:16" ht="16.5" customHeight="1">
      <c r="A31" s="495"/>
      <c r="B31" s="498" t="s">
        <v>993</v>
      </c>
      <c r="C31" s="492" t="s">
        <v>767</v>
      </c>
      <c r="D31" s="493">
        <v>6</v>
      </c>
      <c r="E31" s="499">
        <v>0</v>
      </c>
      <c r="F31" s="499">
        <f>D31*E31</f>
        <v>0</v>
      </c>
      <c r="G31" s="478"/>
      <c r="H31" s="472"/>
      <c r="I31" s="472"/>
      <c r="J31" s="472"/>
      <c r="K31" s="472"/>
      <c r="L31" s="466"/>
      <c r="M31" s="466"/>
      <c r="N31" s="466"/>
      <c r="O31" s="466"/>
      <c r="P31" s="466"/>
    </row>
    <row r="32" spans="1:16" ht="16.5" customHeight="1">
      <c r="A32" s="495"/>
      <c r="B32" s="496" t="s">
        <v>994</v>
      </c>
      <c r="C32" s="492"/>
      <c r="D32" s="493"/>
      <c r="E32" s="503"/>
      <c r="F32" s="499"/>
      <c r="G32" s="478"/>
      <c r="H32" s="472"/>
      <c r="I32" s="472"/>
      <c r="J32" s="472"/>
      <c r="K32" s="472"/>
      <c r="L32" s="466"/>
      <c r="M32" s="466"/>
      <c r="N32" s="466"/>
      <c r="O32" s="466"/>
      <c r="P32" s="466"/>
    </row>
    <row r="33" spans="1:16" ht="16.5" customHeight="1">
      <c r="A33" s="495"/>
      <c r="B33" s="498" t="s">
        <v>995</v>
      </c>
      <c r="C33" s="492" t="s">
        <v>767</v>
      </c>
      <c r="D33" s="493">
        <v>11</v>
      </c>
      <c r="E33" s="503">
        <v>0</v>
      </c>
      <c r="F33" s="499">
        <f>D33*E33</f>
        <v>0</v>
      </c>
      <c r="G33" s="478"/>
      <c r="H33" s="472"/>
      <c r="I33" s="472"/>
      <c r="J33" s="472"/>
      <c r="K33" s="472"/>
      <c r="L33" s="466"/>
      <c r="M33" s="466"/>
      <c r="N33" s="466"/>
      <c r="O33" s="466"/>
      <c r="P33" s="466"/>
    </row>
    <row r="34" spans="1:16" ht="16.5" customHeight="1">
      <c r="A34" s="495"/>
      <c r="B34" s="496" t="s">
        <v>996</v>
      </c>
      <c r="C34" s="492"/>
      <c r="D34" s="493"/>
      <c r="E34" s="503"/>
      <c r="F34" s="499"/>
      <c r="G34" s="478"/>
      <c r="H34" s="472"/>
      <c r="I34" s="472"/>
      <c r="J34" s="472"/>
      <c r="K34" s="472"/>
      <c r="L34" s="466"/>
      <c r="M34" s="466"/>
      <c r="N34" s="466"/>
      <c r="O34" s="466"/>
      <c r="P34" s="466"/>
    </row>
    <row r="35" spans="1:16" ht="16.5" customHeight="1">
      <c r="A35" s="495"/>
      <c r="B35" s="498" t="s">
        <v>982</v>
      </c>
      <c r="C35" s="492" t="s">
        <v>767</v>
      </c>
      <c r="D35" s="493">
        <v>1</v>
      </c>
      <c r="E35" s="503">
        <v>0</v>
      </c>
      <c r="F35" s="499">
        <f>D35*E35</f>
        <v>0</v>
      </c>
      <c r="G35" s="478"/>
      <c r="H35" s="472"/>
      <c r="I35" s="472"/>
      <c r="J35" s="472"/>
      <c r="K35" s="472"/>
      <c r="L35" s="466"/>
      <c r="M35" s="466"/>
      <c r="N35" s="466"/>
      <c r="O35" s="466"/>
      <c r="P35" s="466"/>
    </row>
    <row r="36" spans="1:16" ht="28.5" customHeight="1">
      <c r="A36" s="495"/>
      <c r="B36" s="524" t="s">
        <v>3964</v>
      </c>
      <c r="C36" s="492"/>
      <c r="D36" s="493"/>
      <c r="E36" s="503"/>
      <c r="F36" s="499"/>
      <c r="G36" s="478"/>
      <c r="H36" s="472"/>
      <c r="I36" s="472"/>
      <c r="J36" s="472"/>
      <c r="K36" s="472"/>
      <c r="L36" s="466"/>
      <c r="M36" s="466"/>
      <c r="N36" s="466"/>
      <c r="O36" s="466"/>
      <c r="P36" s="466"/>
    </row>
    <row r="37" spans="1:16" ht="16.5" customHeight="1">
      <c r="A37" s="495"/>
      <c r="B37" s="498" t="s">
        <v>997</v>
      </c>
      <c r="C37" s="492" t="s">
        <v>767</v>
      </c>
      <c r="D37" s="493">
        <v>1</v>
      </c>
      <c r="E37" s="503">
        <v>0</v>
      </c>
      <c r="F37" s="499">
        <f>D37*E37</f>
        <v>0</v>
      </c>
      <c r="G37" s="478"/>
      <c r="H37" s="472"/>
      <c r="I37" s="472"/>
      <c r="J37" s="472"/>
      <c r="K37" s="472"/>
      <c r="L37" s="466"/>
      <c r="M37" s="466"/>
      <c r="N37" s="466"/>
      <c r="O37" s="466"/>
      <c r="P37" s="466"/>
    </row>
    <row r="38" spans="1:16" ht="27" customHeight="1">
      <c r="A38" s="495"/>
      <c r="B38" s="496" t="s">
        <v>3965</v>
      </c>
      <c r="C38" s="492"/>
      <c r="D38" s="493"/>
      <c r="E38" s="503"/>
      <c r="F38" s="499"/>
      <c r="G38" s="478"/>
      <c r="H38" s="472"/>
      <c r="I38" s="472"/>
      <c r="J38" s="472"/>
      <c r="K38" s="472"/>
      <c r="L38" s="466"/>
      <c r="M38" s="466"/>
      <c r="N38" s="466"/>
      <c r="O38" s="466"/>
      <c r="P38" s="466"/>
    </row>
    <row r="39" spans="1:16" ht="16.5" customHeight="1">
      <c r="A39" s="495"/>
      <c r="B39" s="498" t="s">
        <v>998</v>
      </c>
      <c r="C39" s="492" t="s">
        <v>767</v>
      </c>
      <c r="D39" s="493">
        <v>7</v>
      </c>
      <c r="E39" s="503">
        <v>0</v>
      </c>
      <c r="F39" s="499">
        <f>D39*E39</f>
        <v>0</v>
      </c>
      <c r="G39" s="478"/>
      <c r="H39" s="472"/>
      <c r="I39" s="472"/>
      <c r="J39" s="472"/>
      <c r="K39" s="472"/>
      <c r="L39" s="466"/>
      <c r="M39" s="466"/>
      <c r="N39" s="466"/>
      <c r="O39" s="466"/>
      <c r="P39" s="466"/>
    </row>
    <row r="40" spans="1:16" ht="25.5" customHeight="1">
      <c r="A40" s="495"/>
      <c r="B40" s="496" t="s">
        <v>999</v>
      </c>
      <c r="C40" s="492"/>
      <c r="D40" s="493"/>
      <c r="E40" s="503"/>
      <c r="F40" s="499"/>
      <c r="G40" s="478"/>
      <c r="H40" s="472"/>
      <c r="I40" s="472"/>
      <c r="J40" s="472"/>
      <c r="K40" s="472"/>
      <c r="L40" s="466"/>
      <c r="M40" s="466"/>
      <c r="N40" s="466"/>
      <c r="O40" s="466"/>
      <c r="P40" s="466"/>
    </row>
    <row r="41" spans="1:16" ht="16.5" customHeight="1">
      <c r="A41" s="495"/>
      <c r="B41" s="498" t="s">
        <v>982</v>
      </c>
      <c r="C41" s="492" t="s">
        <v>767</v>
      </c>
      <c r="D41" s="493">
        <v>1</v>
      </c>
      <c r="E41" s="503">
        <v>0</v>
      </c>
      <c r="F41" s="499">
        <f>D41*E41</f>
        <v>0</v>
      </c>
      <c r="G41" s="478"/>
      <c r="H41" s="472"/>
      <c r="I41" s="472"/>
      <c r="J41" s="472"/>
      <c r="K41" s="472"/>
      <c r="L41" s="466"/>
      <c r="M41" s="466"/>
      <c r="N41" s="466"/>
      <c r="O41" s="466"/>
      <c r="P41" s="466"/>
    </row>
    <row r="42" spans="1:16" ht="16.5" customHeight="1">
      <c r="A42" s="495"/>
      <c r="B42" s="496" t="s">
        <v>1000</v>
      </c>
      <c r="C42" s="492"/>
      <c r="D42" s="493"/>
      <c r="E42" s="503"/>
      <c r="F42" s="499"/>
      <c r="G42" s="478"/>
      <c r="H42" s="472"/>
      <c r="I42" s="472"/>
      <c r="J42" s="472"/>
      <c r="K42" s="472"/>
      <c r="L42" s="466"/>
      <c r="M42" s="466"/>
      <c r="N42" s="466"/>
      <c r="O42" s="466"/>
      <c r="P42" s="466"/>
    </row>
    <row r="43" spans="1:16" ht="16.5" customHeight="1">
      <c r="A43" s="495"/>
      <c r="B43" s="498" t="s">
        <v>997</v>
      </c>
      <c r="C43" s="492" t="s">
        <v>767</v>
      </c>
      <c r="D43" s="493">
        <v>1</v>
      </c>
      <c r="E43" s="503">
        <v>0</v>
      </c>
      <c r="F43" s="499">
        <f>D43*E43</f>
        <v>0</v>
      </c>
      <c r="G43" s="478"/>
      <c r="H43" s="472"/>
      <c r="I43" s="472"/>
      <c r="J43" s="472"/>
      <c r="K43" s="472"/>
      <c r="L43" s="466"/>
      <c r="M43" s="466"/>
      <c r="N43" s="466"/>
      <c r="O43" s="466"/>
      <c r="P43" s="466"/>
    </row>
    <row r="44" spans="1:16" ht="22.5">
      <c r="A44" s="495"/>
      <c r="B44" s="496" t="s">
        <v>3966</v>
      </c>
      <c r="C44" s="492"/>
      <c r="D44" s="493"/>
      <c r="E44" s="503"/>
      <c r="F44" s="499"/>
      <c r="G44" s="478"/>
      <c r="H44" s="472"/>
      <c r="I44" s="472"/>
      <c r="J44" s="472"/>
      <c r="K44" s="472"/>
      <c r="L44" s="466"/>
      <c r="M44" s="466"/>
      <c r="N44" s="466"/>
      <c r="O44" s="466"/>
      <c r="P44" s="466"/>
    </row>
    <row r="45" spans="1:16" ht="16.5" customHeight="1">
      <c r="A45" s="495"/>
      <c r="B45" s="498" t="s">
        <v>980</v>
      </c>
      <c r="C45" s="492" t="s">
        <v>2770</v>
      </c>
      <c r="D45" s="493">
        <v>26</v>
      </c>
      <c r="E45" s="503">
        <v>0</v>
      </c>
      <c r="F45" s="499">
        <f>D45*E45</f>
        <v>0</v>
      </c>
      <c r="G45" s="478"/>
      <c r="H45" s="472"/>
      <c r="I45" s="472"/>
      <c r="J45" s="472"/>
      <c r="K45" s="472"/>
      <c r="L45" s="466"/>
      <c r="M45" s="466"/>
      <c r="N45" s="466"/>
      <c r="O45" s="466"/>
      <c r="P45" s="466"/>
    </row>
    <row r="46" spans="1:16" ht="22.5">
      <c r="A46" s="495"/>
      <c r="B46" s="496" t="s">
        <v>3967</v>
      </c>
      <c r="C46" s="492"/>
      <c r="D46" s="493"/>
      <c r="E46" s="503"/>
      <c r="F46" s="499"/>
      <c r="G46" s="478"/>
      <c r="H46" s="472"/>
      <c r="I46" s="472"/>
      <c r="J46" s="472"/>
      <c r="K46" s="472"/>
      <c r="L46" s="466"/>
      <c r="M46" s="466"/>
      <c r="N46" s="466"/>
      <c r="O46" s="466"/>
      <c r="P46" s="466"/>
    </row>
    <row r="47" spans="1:16" ht="16.5" customHeight="1">
      <c r="A47" s="495"/>
      <c r="B47" s="498" t="s">
        <v>984</v>
      </c>
      <c r="C47" s="492" t="s">
        <v>2770</v>
      </c>
      <c r="D47" s="493">
        <v>1</v>
      </c>
      <c r="E47" s="503">
        <v>0</v>
      </c>
      <c r="F47" s="499">
        <f>D47*E47</f>
        <v>0</v>
      </c>
      <c r="G47" s="478"/>
      <c r="H47" s="472"/>
      <c r="I47" s="472"/>
      <c r="J47" s="472"/>
      <c r="K47" s="472"/>
      <c r="L47" s="466"/>
      <c r="M47" s="466"/>
      <c r="N47" s="466"/>
      <c r="O47" s="466"/>
      <c r="P47" s="466"/>
    </row>
    <row r="48" spans="1:16" ht="16.5" customHeight="1">
      <c r="A48" s="495"/>
      <c r="B48" s="496" t="s">
        <v>3968</v>
      </c>
      <c r="C48" s="492"/>
      <c r="D48" s="493"/>
      <c r="E48" s="503"/>
      <c r="F48" s="499"/>
      <c r="G48" s="478"/>
      <c r="H48" s="472"/>
      <c r="I48" s="472"/>
      <c r="J48" s="472"/>
      <c r="K48" s="472"/>
      <c r="L48" s="466"/>
      <c r="M48" s="466"/>
      <c r="N48" s="466"/>
      <c r="O48" s="466"/>
      <c r="P48" s="466"/>
    </row>
    <row r="49" spans="1:16" ht="16.5" customHeight="1">
      <c r="A49" s="495"/>
      <c r="B49" s="498" t="s">
        <v>988</v>
      </c>
      <c r="C49" s="492" t="s">
        <v>2770</v>
      </c>
      <c r="D49" s="493">
        <v>5</v>
      </c>
      <c r="E49" s="503">
        <v>0</v>
      </c>
      <c r="F49" s="499">
        <f>D49*E49</f>
        <v>0</v>
      </c>
      <c r="G49" s="478"/>
      <c r="H49" s="472"/>
      <c r="I49" s="472"/>
      <c r="J49" s="472"/>
      <c r="K49" s="472"/>
      <c r="L49" s="466"/>
      <c r="M49" s="466"/>
      <c r="N49" s="466"/>
      <c r="O49" s="466"/>
      <c r="P49" s="466"/>
    </row>
    <row r="50" spans="1:16" ht="16.5" customHeight="1">
      <c r="A50" s="495"/>
      <c r="B50" s="496" t="s">
        <v>3969</v>
      </c>
      <c r="C50" s="492"/>
      <c r="D50" s="493"/>
      <c r="E50" s="503"/>
      <c r="F50" s="499"/>
      <c r="G50" s="478"/>
      <c r="H50" s="472"/>
      <c r="I50" s="472"/>
      <c r="J50" s="472"/>
      <c r="K50" s="472"/>
      <c r="L50" s="466"/>
      <c r="M50" s="466"/>
      <c r="N50" s="466"/>
      <c r="O50" s="466"/>
      <c r="P50" s="466"/>
    </row>
    <row r="51" spans="1:16" ht="16.5" customHeight="1">
      <c r="A51" s="495"/>
      <c r="B51" s="498" t="s">
        <v>984</v>
      </c>
      <c r="C51" s="492" t="s">
        <v>2770</v>
      </c>
      <c r="D51" s="493">
        <v>1</v>
      </c>
      <c r="E51" s="503">
        <v>0</v>
      </c>
      <c r="F51" s="499">
        <f>D51*E51</f>
        <v>0</v>
      </c>
      <c r="G51" s="478"/>
      <c r="H51" s="472"/>
      <c r="I51" s="472"/>
      <c r="J51" s="472"/>
      <c r="K51" s="472"/>
      <c r="L51" s="466"/>
      <c r="M51" s="466"/>
      <c r="N51" s="466"/>
      <c r="O51" s="466"/>
      <c r="P51" s="466"/>
    </row>
    <row r="52" spans="1:16" ht="16.5" customHeight="1">
      <c r="A52" s="495"/>
      <c r="B52" s="496" t="s">
        <v>3970</v>
      </c>
      <c r="C52" s="492"/>
      <c r="D52" s="493"/>
      <c r="E52" s="503"/>
      <c r="F52" s="499"/>
      <c r="G52" s="478"/>
      <c r="H52" s="472"/>
      <c r="I52" s="472"/>
      <c r="J52" s="472"/>
      <c r="K52" s="472"/>
      <c r="L52" s="466"/>
      <c r="M52" s="466"/>
      <c r="N52" s="466"/>
      <c r="O52" s="466"/>
      <c r="P52" s="466"/>
    </row>
    <row r="53" spans="1:16" ht="16.5" customHeight="1">
      <c r="A53" s="495"/>
      <c r="B53" s="498" t="s">
        <v>993</v>
      </c>
      <c r="C53" s="492" t="s">
        <v>2770</v>
      </c>
      <c r="D53" s="493">
        <v>6</v>
      </c>
      <c r="E53" s="503">
        <v>0</v>
      </c>
      <c r="F53" s="499">
        <f>D53*E53</f>
        <v>0</v>
      </c>
      <c r="G53" s="478"/>
      <c r="H53" s="472"/>
      <c r="I53" s="472"/>
      <c r="J53" s="472"/>
      <c r="K53" s="472"/>
      <c r="L53" s="466"/>
      <c r="M53" s="466"/>
      <c r="N53" s="466"/>
      <c r="O53" s="466"/>
      <c r="P53" s="466"/>
    </row>
    <row r="54" spans="1:16" ht="16.5" customHeight="1">
      <c r="A54" s="495"/>
      <c r="B54" s="496" t="s">
        <v>3971</v>
      </c>
      <c r="C54" s="492"/>
      <c r="D54" s="493"/>
      <c r="E54" s="503"/>
      <c r="F54" s="499"/>
      <c r="G54" s="478"/>
      <c r="H54" s="472"/>
      <c r="I54" s="472"/>
      <c r="J54" s="472"/>
      <c r="K54" s="472"/>
      <c r="L54" s="466"/>
      <c r="M54" s="466"/>
      <c r="N54" s="466"/>
      <c r="O54" s="466"/>
      <c r="P54" s="466"/>
    </row>
    <row r="55" spans="1:16" ht="16.5" customHeight="1">
      <c r="A55" s="495"/>
      <c r="B55" s="498" t="s">
        <v>997</v>
      </c>
      <c r="C55" s="492" t="s">
        <v>2770</v>
      </c>
      <c r="D55" s="493">
        <v>1</v>
      </c>
      <c r="E55" s="503">
        <v>0</v>
      </c>
      <c r="F55" s="499">
        <f>D55*E55</f>
        <v>0</v>
      </c>
      <c r="G55" s="478"/>
      <c r="H55" s="472"/>
      <c r="I55" s="472"/>
      <c r="J55" s="472"/>
      <c r="K55" s="472"/>
      <c r="L55" s="466"/>
      <c r="M55" s="466"/>
      <c r="N55" s="466"/>
      <c r="O55" s="466"/>
      <c r="P55" s="466"/>
    </row>
    <row r="56" spans="1:16" ht="16.5" customHeight="1">
      <c r="A56" s="495"/>
      <c r="B56" s="496" t="s">
        <v>3972</v>
      </c>
      <c r="C56" s="492"/>
      <c r="D56" s="493"/>
      <c r="E56" s="503"/>
      <c r="F56" s="499"/>
      <c r="G56" s="478"/>
      <c r="H56" s="472"/>
      <c r="I56" s="472"/>
      <c r="J56" s="472"/>
      <c r="K56" s="472"/>
      <c r="L56" s="466"/>
      <c r="M56" s="466"/>
      <c r="N56" s="466"/>
      <c r="O56" s="466"/>
      <c r="P56" s="466"/>
    </row>
    <row r="57" spans="1:16" ht="16.5" customHeight="1">
      <c r="A57" s="495"/>
      <c r="B57" s="498" t="s">
        <v>976</v>
      </c>
      <c r="C57" s="492" t="s">
        <v>2770</v>
      </c>
      <c r="D57" s="493">
        <v>33</v>
      </c>
      <c r="E57" s="503">
        <v>0</v>
      </c>
      <c r="F57" s="499">
        <f>D57*E57</f>
        <v>0</v>
      </c>
      <c r="G57" s="478"/>
      <c r="H57" s="472"/>
      <c r="I57" s="472"/>
      <c r="J57" s="472"/>
      <c r="K57" s="472"/>
      <c r="L57" s="466"/>
      <c r="M57" s="466"/>
      <c r="N57" s="466"/>
      <c r="O57" s="466"/>
      <c r="P57" s="466"/>
    </row>
    <row r="58" spans="1:16" ht="16.5" customHeight="1">
      <c r="A58" s="495"/>
      <c r="B58" s="496" t="s">
        <v>3973</v>
      </c>
      <c r="C58" s="492"/>
      <c r="D58" s="493"/>
      <c r="E58" s="503"/>
      <c r="F58" s="499"/>
      <c r="G58" s="478"/>
      <c r="H58" s="472"/>
      <c r="I58" s="472"/>
      <c r="J58" s="472"/>
      <c r="K58" s="472"/>
      <c r="L58" s="466"/>
      <c r="M58" s="466"/>
      <c r="N58" s="466"/>
      <c r="O58" s="466"/>
      <c r="P58" s="466"/>
    </row>
    <row r="59" spans="1:16" ht="16.5" customHeight="1">
      <c r="A59" s="495"/>
      <c r="B59" s="498" t="s">
        <v>1001</v>
      </c>
      <c r="C59" s="492" t="s">
        <v>2770</v>
      </c>
      <c r="D59" s="493">
        <v>73</v>
      </c>
      <c r="E59" s="503">
        <v>0</v>
      </c>
      <c r="F59" s="499">
        <f>D59*E59</f>
        <v>0</v>
      </c>
      <c r="G59" s="478"/>
      <c r="H59" s="472"/>
      <c r="I59" s="472"/>
      <c r="J59" s="472"/>
      <c r="K59" s="472"/>
      <c r="L59" s="466"/>
      <c r="M59" s="466"/>
      <c r="N59" s="466"/>
      <c r="O59" s="466"/>
      <c r="P59" s="466"/>
    </row>
    <row r="60" spans="1:16" ht="16.5" customHeight="1">
      <c r="A60" s="495"/>
      <c r="B60" s="496" t="s">
        <v>1002</v>
      </c>
      <c r="C60" s="492"/>
      <c r="D60" s="493"/>
      <c r="E60" s="503"/>
      <c r="F60" s="499"/>
      <c r="G60" s="478"/>
      <c r="H60" s="472"/>
      <c r="I60" s="472"/>
      <c r="J60" s="472"/>
      <c r="K60" s="472"/>
      <c r="L60" s="466"/>
      <c r="M60" s="466"/>
      <c r="N60" s="466"/>
      <c r="O60" s="466"/>
      <c r="P60" s="466"/>
    </row>
    <row r="61" spans="1:16" ht="16.5" customHeight="1">
      <c r="A61" s="495"/>
      <c r="B61" s="498" t="s">
        <v>1003</v>
      </c>
      <c r="C61" s="492" t="s">
        <v>2770</v>
      </c>
      <c r="D61" s="493">
        <v>9</v>
      </c>
      <c r="E61" s="503">
        <v>0</v>
      </c>
      <c r="F61" s="499">
        <f>D61*E61</f>
        <v>0</v>
      </c>
      <c r="G61" s="478"/>
      <c r="H61" s="472"/>
      <c r="I61" s="472"/>
      <c r="J61" s="472"/>
      <c r="K61" s="472"/>
      <c r="L61" s="466"/>
      <c r="M61" s="466"/>
      <c r="N61" s="466"/>
      <c r="O61" s="466"/>
      <c r="P61" s="466"/>
    </row>
    <row r="62" spans="1:16" ht="16.5" customHeight="1">
      <c r="A62" s="495"/>
      <c r="B62" s="496" t="s">
        <v>1004</v>
      </c>
      <c r="C62" s="492"/>
      <c r="D62" s="493"/>
      <c r="E62" s="503"/>
      <c r="F62" s="499"/>
      <c r="G62" s="478"/>
      <c r="H62" s="472"/>
      <c r="I62" s="472"/>
      <c r="J62" s="472"/>
      <c r="K62" s="472"/>
      <c r="L62" s="466"/>
      <c r="M62" s="466"/>
      <c r="N62" s="466"/>
      <c r="O62" s="466"/>
      <c r="P62" s="466"/>
    </row>
    <row r="63" spans="1:16" ht="16.5" customHeight="1">
      <c r="A63" s="495"/>
      <c r="B63" s="498" t="s">
        <v>1005</v>
      </c>
      <c r="C63" s="492" t="s">
        <v>767</v>
      </c>
      <c r="D63" s="493">
        <v>37</v>
      </c>
      <c r="E63" s="503">
        <v>0</v>
      </c>
      <c r="F63" s="499">
        <f>D63*E63</f>
        <v>0</v>
      </c>
      <c r="G63" s="478"/>
      <c r="H63" s="472"/>
      <c r="I63" s="472"/>
      <c r="J63" s="472"/>
      <c r="K63" s="472"/>
      <c r="L63" s="466"/>
      <c r="M63" s="466"/>
      <c r="N63" s="466"/>
      <c r="O63" s="466"/>
      <c r="P63" s="466"/>
    </row>
    <row r="64" spans="1:16" ht="16.5" customHeight="1">
      <c r="A64" s="495"/>
      <c r="B64" s="496" t="s">
        <v>1006</v>
      </c>
      <c r="C64" s="492"/>
      <c r="D64" s="493"/>
      <c r="E64" s="503"/>
      <c r="F64" s="499"/>
      <c r="G64" s="478"/>
      <c r="H64" s="472"/>
      <c r="I64" s="472"/>
      <c r="J64" s="472"/>
      <c r="K64" s="472"/>
      <c r="L64" s="466"/>
      <c r="M64" s="466"/>
      <c r="N64" s="466"/>
      <c r="O64" s="466"/>
      <c r="P64" s="466"/>
    </row>
    <row r="65" spans="1:16" ht="16.5" customHeight="1">
      <c r="A65" s="495"/>
      <c r="B65" s="498" t="s">
        <v>1007</v>
      </c>
      <c r="C65" s="492" t="s">
        <v>767</v>
      </c>
      <c r="D65" s="493">
        <v>5</v>
      </c>
      <c r="E65" s="503">
        <v>0</v>
      </c>
      <c r="F65" s="499">
        <f>D65*E65</f>
        <v>0</v>
      </c>
      <c r="G65" s="478"/>
      <c r="H65" s="472"/>
      <c r="I65" s="472"/>
      <c r="J65" s="472"/>
      <c r="K65" s="472"/>
      <c r="L65" s="466"/>
      <c r="M65" s="466"/>
      <c r="N65" s="466"/>
      <c r="O65" s="466"/>
      <c r="P65" s="466"/>
    </row>
    <row r="66" spans="1:16" ht="16.5" customHeight="1">
      <c r="A66" s="495"/>
      <c r="B66" s="496" t="s">
        <v>1008</v>
      </c>
      <c r="C66" s="492"/>
      <c r="D66" s="493"/>
      <c r="E66" s="503"/>
      <c r="F66" s="499"/>
      <c r="G66" s="478"/>
      <c r="H66" s="472"/>
      <c r="I66" s="472"/>
      <c r="J66" s="472"/>
      <c r="K66" s="472"/>
      <c r="L66" s="466"/>
      <c r="M66" s="466"/>
      <c r="N66" s="466"/>
      <c r="O66" s="466"/>
      <c r="P66" s="466"/>
    </row>
    <row r="67" spans="1:16" ht="16.5" customHeight="1">
      <c r="A67" s="495"/>
      <c r="B67" s="498" t="s">
        <v>1009</v>
      </c>
      <c r="C67" s="492" t="s">
        <v>767</v>
      </c>
      <c r="D67" s="493">
        <v>94</v>
      </c>
      <c r="E67" s="503">
        <v>0</v>
      </c>
      <c r="F67" s="499">
        <f>D67*E67</f>
        <v>0</v>
      </c>
      <c r="G67" s="478"/>
      <c r="H67" s="472"/>
      <c r="I67" s="472"/>
      <c r="J67" s="472"/>
      <c r="K67" s="472"/>
      <c r="L67" s="466"/>
      <c r="M67" s="466"/>
      <c r="N67" s="466"/>
      <c r="O67" s="466"/>
      <c r="P67" s="466"/>
    </row>
    <row r="68" spans="1:16" ht="16.5" customHeight="1">
      <c r="A68" s="495"/>
      <c r="B68" s="496" t="s">
        <v>1263</v>
      </c>
      <c r="C68" s="492"/>
      <c r="D68" s="493"/>
      <c r="E68" s="503"/>
      <c r="F68" s="499"/>
      <c r="G68" s="478"/>
      <c r="H68" s="472"/>
      <c r="I68" s="472"/>
      <c r="J68" s="472"/>
      <c r="K68" s="472"/>
      <c r="L68" s="466"/>
      <c r="M68" s="466"/>
      <c r="N68" s="466"/>
      <c r="O68" s="466"/>
      <c r="P68" s="466"/>
    </row>
    <row r="69" spans="1:16" ht="16.5" customHeight="1">
      <c r="A69" s="495"/>
      <c r="B69" s="498" t="s">
        <v>1264</v>
      </c>
      <c r="C69" s="492" t="s">
        <v>767</v>
      </c>
      <c r="D69" s="493">
        <v>2</v>
      </c>
      <c r="E69" s="503">
        <v>0</v>
      </c>
      <c r="F69" s="499">
        <f>D69*E69</f>
        <v>0</v>
      </c>
      <c r="G69" s="478"/>
      <c r="H69" s="472"/>
      <c r="I69" s="472"/>
      <c r="J69" s="472"/>
      <c r="K69" s="472"/>
      <c r="L69" s="466"/>
      <c r="M69" s="466"/>
      <c r="N69" s="466"/>
      <c r="O69" s="466"/>
      <c r="P69" s="466"/>
    </row>
    <row r="70" spans="1:16" ht="16.5" customHeight="1">
      <c r="A70" s="495"/>
      <c r="B70" s="496" t="s">
        <v>1265</v>
      </c>
      <c r="C70" s="492"/>
      <c r="D70" s="493"/>
      <c r="E70" s="503"/>
      <c r="F70" s="499"/>
      <c r="G70" s="478"/>
      <c r="H70" s="472"/>
      <c r="I70" s="472"/>
      <c r="J70" s="472"/>
      <c r="K70" s="472"/>
      <c r="L70" s="466"/>
      <c r="M70" s="466"/>
      <c r="N70" s="466"/>
      <c r="O70" s="466"/>
      <c r="P70" s="466"/>
    </row>
    <row r="71" spans="1:16" ht="16.5" customHeight="1">
      <c r="A71" s="495"/>
      <c r="B71" s="498" t="s">
        <v>995</v>
      </c>
      <c r="C71" s="492" t="s">
        <v>767</v>
      </c>
      <c r="D71" s="493">
        <v>11</v>
      </c>
      <c r="E71" s="503">
        <v>0</v>
      </c>
      <c r="F71" s="499">
        <f>D71*E71</f>
        <v>0</v>
      </c>
      <c r="G71" s="478"/>
      <c r="H71" s="472"/>
      <c r="I71" s="472"/>
      <c r="J71" s="472"/>
      <c r="K71" s="472"/>
      <c r="L71" s="466"/>
      <c r="M71" s="466"/>
      <c r="N71" s="466"/>
      <c r="O71" s="466"/>
      <c r="P71" s="466"/>
    </row>
    <row r="72" spans="1:16" ht="16.5" customHeight="1">
      <c r="A72" s="495"/>
      <c r="B72" s="496" t="s">
        <v>1266</v>
      </c>
      <c r="C72" s="492"/>
      <c r="D72" s="493"/>
      <c r="E72" s="503"/>
      <c r="F72" s="499"/>
      <c r="G72" s="478"/>
      <c r="H72" s="472"/>
      <c r="I72" s="472"/>
      <c r="J72" s="472"/>
      <c r="K72" s="472"/>
      <c r="L72" s="466"/>
      <c r="M72" s="466"/>
      <c r="N72" s="466"/>
      <c r="O72" s="466"/>
      <c r="P72" s="466"/>
    </row>
    <row r="73" spans="1:16" ht="16.5" customHeight="1">
      <c r="A73" s="495"/>
      <c r="B73" s="498" t="s">
        <v>1267</v>
      </c>
      <c r="C73" s="492" t="s">
        <v>767</v>
      </c>
      <c r="D73" s="493">
        <v>3</v>
      </c>
      <c r="E73" s="503">
        <v>0</v>
      </c>
      <c r="F73" s="499">
        <f>D73*E73</f>
        <v>0</v>
      </c>
      <c r="G73" s="478"/>
      <c r="H73" s="472"/>
      <c r="I73" s="472"/>
      <c r="J73" s="472"/>
      <c r="K73" s="472"/>
      <c r="L73" s="466"/>
      <c r="M73" s="466"/>
      <c r="N73" s="466"/>
      <c r="O73" s="466"/>
      <c r="P73" s="466"/>
    </row>
    <row r="74" spans="1:16" ht="16.5" customHeight="1">
      <c r="A74" s="495"/>
      <c r="B74" s="496" t="s">
        <v>1268</v>
      </c>
      <c r="C74" s="492"/>
      <c r="D74" s="493"/>
      <c r="E74" s="503"/>
      <c r="F74" s="499"/>
      <c r="G74" s="478"/>
      <c r="H74" s="472"/>
      <c r="I74" s="472"/>
      <c r="J74" s="472"/>
      <c r="K74" s="472"/>
      <c r="L74" s="466"/>
      <c r="M74" s="466"/>
      <c r="N74" s="466"/>
      <c r="O74" s="466"/>
      <c r="P74" s="466"/>
    </row>
    <row r="75" spans="1:16" ht="16.5" customHeight="1">
      <c r="A75" s="495"/>
      <c r="B75" s="498" t="s">
        <v>1269</v>
      </c>
      <c r="C75" s="492" t="s">
        <v>767</v>
      </c>
      <c r="D75" s="493">
        <v>101</v>
      </c>
      <c r="E75" s="503">
        <v>0</v>
      </c>
      <c r="F75" s="499">
        <f>D75*E75</f>
        <v>0</v>
      </c>
      <c r="G75" s="478"/>
      <c r="H75" s="472"/>
      <c r="I75" s="472"/>
      <c r="J75" s="472"/>
      <c r="K75" s="472"/>
      <c r="L75" s="466"/>
      <c r="M75" s="466"/>
      <c r="N75" s="466"/>
      <c r="O75" s="466"/>
      <c r="P75" s="466"/>
    </row>
    <row r="76" spans="1:16" ht="16.5" customHeight="1">
      <c r="A76" s="495"/>
      <c r="B76" s="496" t="s">
        <v>1270</v>
      </c>
      <c r="C76" s="492"/>
      <c r="D76" s="493"/>
      <c r="E76" s="503"/>
      <c r="F76" s="499"/>
      <c r="G76" s="478"/>
      <c r="H76" s="472"/>
      <c r="I76" s="472"/>
      <c r="J76" s="472"/>
      <c r="K76" s="472"/>
      <c r="L76" s="466"/>
      <c r="M76" s="466"/>
      <c r="N76" s="466"/>
      <c r="O76" s="466"/>
      <c r="P76" s="466"/>
    </row>
    <row r="77" spans="1:16" ht="16.5" customHeight="1">
      <c r="A77" s="495"/>
      <c r="B77" s="498" t="s">
        <v>1005</v>
      </c>
      <c r="C77" s="492" t="s">
        <v>767</v>
      </c>
      <c r="D77" s="493">
        <v>37</v>
      </c>
      <c r="E77" s="503">
        <v>0</v>
      </c>
      <c r="F77" s="499">
        <f>D77*E77</f>
        <v>0</v>
      </c>
      <c r="G77" s="478"/>
      <c r="H77" s="472"/>
      <c r="I77" s="472"/>
      <c r="J77" s="472"/>
      <c r="K77" s="472"/>
      <c r="L77" s="466"/>
      <c r="M77" s="466"/>
      <c r="N77" s="466"/>
      <c r="O77" s="466"/>
      <c r="P77" s="466"/>
    </row>
    <row r="78" spans="1:16" ht="16.5" customHeight="1">
      <c r="A78" s="495"/>
      <c r="B78" s="496" t="s">
        <v>896</v>
      </c>
      <c r="C78" s="501"/>
      <c r="D78" s="504"/>
      <c r="E78" s="505"/>
      <c r="F78" s="499"/>
      <c r="G78" s="478"/>
      <c r="H78" s="472"/>
      <c r="I78" s="472"/>
      <c r="J78" s="472"/>
      <c r="K78" s="472"/>
      <c r="L78" s="466"/>
      <c r="M78" s="466"/>
      <c r="N78" s="466"/>
      <c r="O78" s="466"/>
      <c r="P78" s="466"/>
    </row>
    <row r="79" spans="1:16" ht="16.5" customHeight="1">
      <c r="A79" s="495"/>
      <c r="B79" s="506"/>
      <c r="C79" s="525" t="s">
        <v>2722</v>
      </c>
      <c r="D79" s="502" t="s">
        <v>1271</v>
      </c>
      <c r="E79" s="503">
        <v>0</v>
      </c>
      <c r="F79" s="499">
        <f>D79*E79</f>
        <v>0</v>
      </c>
      <c r="G79" s="478"/>
      <c r="H79" s="472"/>
      <c r="I79" s="472"/>
      <c r="J79" s="472"/>
      <c r="K79" s="472"/>
      <c r="L79" s="466"/>
      <c r="M79" s="466"/>
      <c r="N79" s="466"/>
      <c r="O79" s="466"/>
      <c r="P79" s="466"/>
    </row>
    <row r="80" spans="1:16" ht="16.5" customHeight="1">
      <c r="A80" s="495"/>
      <c r="B80" s="496" t="s">
        <v>898</v>
      </c>
      <c r="C80" s="525"/>
      <c r="D80" s="502"/>
      <c r="E80" s="503"/>
      <c r="F80" s="499"/>
      <c r="G80" s="478"/>
      <c r="H80" s="472"/>
      <c r="I80" s="472"/>
      <c r="J80" s="472"/>
      <c r="K80" s="472"/>
      <c r="L80" s="466"/>
      <c r="M80" s="466"/>
      <c r="N80" s="466"/>
      <c r="O80" s="466"/>
      <c r="P80" s="466"/>
    </row>
    <row r="81" spans="1:16" ht="16.5" customHeight="1">
      <c r="A81" s="495"/>
      <c r="B81" s="506"/>
      <c r="C81" s="525" t="s">
        <v>2722</v>
      </c>
      <c r="D81" s="502" t="s">
        <v>1271</v>
      </c>
      <c r="E81" s="503">
        <v>0</v>
      </c>
      <c r="F81" s="499">
        <f>D81*E81</f>
        <v>0</v>
      </c>
      <c r="G81" s="478"/>
      <c r="H81" s="472"/>
      <c r="I81" s="472"/>
      <c r="J81" s="472"/>
      <c r="K81" s="472"/>
      <c r="L81" s="466"/>
      <c r="M81" s="466"/>
      <c r="N81" s="466"/>
      <c r="O81" s="466"/>
      <c r="P81" s="466"/>
    </row>
    <row r="82" spans="1:16" ht="16.5" customHeight="1">
      <c r="A82" s="495"/>
      <c r="B82" s="496" t="s">
        <v>899</v>
      </c>
      <c r="C82" s="525"/>
      <c r="D82" s="502"/>
      <c r="E82" s="503"/>
      <c r="F82" s="499"/>
      <c r="G82" s="478"/>
      <c r="H82" s="472"/>
      <c r="I82" s="472"/>
      <c r="J82" s="472"/>
      <c r="K82" s="472"/>
      <c r="L82" s="466"/>
      <c r="M82" s="466"/>
      <c r="N82" s="466"/>
      <c r="O82" s="466"/>
      <c r="P82" s="466"/>
    </row>
    <row r="83" spans="1:16" ht="16.5" customHeight="1">
      <c r="A83" s="495"/>
      <c r="B83" s="507"/>
      <c r="C83" s="525" t="s">
        <v>2722</v>
      </c>
      <c r="D83" s="502" t="s">
        <v>1271</v>
      </c>
      <c r="E83" s="503">
        <v>0</v>
      </c>
      <c r="F83" s="499">
        <f>D83*E83</f>
        <v>0</v>
      </c>
      <c r="G83" s="478"/>
      <c r="H83" s="472"/>
      <c r="I83" s="472"/>
      <c r="J83" s="472"/>
      <c r="K83" s="472"/>
      <c r="L83" s="466"/>
      <c r="M83" s="466"/>
      <c r="N83" s="466"/>
      <c r="O83" s="466"/>
      <c r="P83" s="466"/>
    </row>
    <row r="84" spans="1:16" ht="16.5" customHeight="1">
      <c r="A84" s="495"/>
      <c r="B84" s="496" t="s">
        <v>1272</v>
      </c>
      <c r="C84" s="492"/>
      <c r="D84" s="493"/>
      <c r="E84" s="503"/>
      <c r="F84" s="499"/>
      <c r="G84" s="478"/>
      <c r="H84" s="472"/>
      <c r="I84" s="472"/>
      <c r="J84" s="472"/>
      <c r="K84" s="472"/>
      <c r="L84" s="466"/>
      <c r="M84" s="466"/>
      <c r="N84" s="466"/>
      <c r="O84" s="466"/>
      <c r="P84" s="466"/>
    </row>
    <row r="85" spans="1:16" ht="16.5" customHeight="1">
      <c r="A85" s="495"/>
      <c r="B85" s="507"/>
      <c r="C85" s="492" t="s">
        <v>901</v>
      </c>
      <c r="D85" s="493">
        <v>0.24</v>
      </c>
      <c r="E85" s="499">
        <f>SUM(F10:F83)/100</f>
        <v>0</v>
      </c>
      <c r="F85" s="499">
        <f>D85*E85</f>
        <v>0</v>
      </c>
      <c r="G85" s="478"/>
      <c r="H85" s="472"/>
      <c r="I85" s="472"/>
      <c r="J85" s="472"/>
      <c r="K85" s="472"/>
      <c r="L85" s="466"/>
      <c r="M85" s="466"/>
      <c r="N85" s="466"/>
      <c r="O85" s="466"/>
      <c r="P85" s="466"/>
    </row>
    <row r="86" spans="1:6" ht="25.5" customHeight="1" thickBot="1">
      <c r="A86" s="508"/>
      <c r="B86" s="496" t="s">
        <v>3975</v>
      </c>
      <c r="C86" s="508"/>
      <c r="D86" s="508"/>
      <c r="E86" s="509"/>
      <c r="F86" s="510"/>
    </row>
    <row r="87" spans="1:6" ht="21.75" customHeight="1" thickBot="1">
      <c r="A87" s="511"/>
      <c r="B87" s="512" t="s">
        <v>1273</v>
      </c>
      <c r="C87" s="513"/>
      <c r="D87" s="513"/>
      <c r="E87" s="514"/>
      <c r="F87" s="515">
        <f>SUM(F8:F86)</f>
        <v>0</v>
      </c>
    </row>
    <row r="88" spans="5:6" ht="25.5" customHeight="1">
      <c r="E88" s="517"/>
      <c r="F88" s="518"/>
    </row>
    <row r="89" spans="5:6" ht="15">
      <c r="E89" s="517"/>
      <c r="F89" s="518"/>
    </row>
    <row r="90" spans="5:6" ht="15">
      <c r="E90" s="517"/>
      <c r="F90" s="518"/>
    </row>
    <row r="91" spans="5:6" ht="15">
      <c r="E91" s="517"/>
      <c r="F91" s="518"/>
    </row>
    <row r="92" spans="5:6" ht="15">
      <c r="E92" s="517"/>
      <c r="F92" s="518"/>
    </row>
    <row r="93" spans="5:6" ht="15">
      <c r="E93" s="517"/>
      <c r="F93" s="518"/>
    </row>
    <row r="94" spans="5:6" ht="15">
      <c r="E94" s="517"/>
      <c r="F94" s="518"/>
    </row>
    <row r="95" spans="5:6" ht="15">
      <c r="E95" s="517"/>
      <c r="F95" s="518"/>
    </row>
    <row r="96" spans="5:6" ht="15">
      <c r="E96" s="517"/>
      <c r="F96" s="518"/>
    </row>
    <row r="97" spans="5:6" ht="15">
      <c r="E97" s="517"/>
      <c r="F97" s="518"/>
    </row>
    <row r="98" spans="5:6" ht="15">
      <c r="E98" s="517"/>
      <c r="F98" s="518"/>
    </row>
    <row r="99" spans="5:6" ht="15">
      <c r="E99" s="517"/>
      <c r="F99" s="518"/>
    </row>
    <row r="100" spans="5:6" ht="15">
      <c r="E100" s="517"/>
      <c r="F100" s="518"/>
    </row>
    <row r="101" spans="5:6" ht="15">
      <c r="E101" s="517"/>
      <c r="F101" s="518"/>
    </row>
    <row r="102" spans="5:6" ht="15">
      <c r="E102" s="517"/>
      <c r="F102" s="518"/>
    </row>
    <row r="103" spans="5:6" ht="15">
      <c r="E103" s="517"/>
      <c r="F103" s="518"/>
    </row>
    <row r="104" spans="5:6" ht="15">
      <c r="E104" s="517"/>
      <c r="F104" s="518"/>
    </row>
    <row r="105" spans="5:6" ht="15">
      <c r="E105" s="517"/>
      <c r="F105" s="518"/>
    </row>
    <row r="106" spans="5:6" ht="15">
      <c r="E106" s="517"/>
      <c r="F106" s="518"/>
    </row>
    <row r="107" spans="5:6" ht="15">
      <c r="E107" s="517"/>
      <c r="F107" s="518"/>
    </row>
    <row r="108" spans="5:6" ht="15">
      <c r="E108" s="517"/>
      <c r="F108" s="518"/>
    </row>
    <row r="109" spans="5:6" ht="15">
      <c r="E109" s="517"/>
      <c r="F109" s="518"/>
    </row>
    <row r="110" spans="5:6" ht="15">
      <c r="E110" s="517"/>
      <c r="F110" s="518"/>
    </row>
    <row r="111" spans="5:6" ht="15">
      <c r="E111" s="517"/>
      <c r="F111" s="518"/>
    </row>
    <row r="112" spans="5:6" ht="15">
      <c r="E112" s="517"/>
      <c r="F112" s="518"/>
    </row>
    <row r="113" spans="5:6" ht="15">
      <c r="E113" s="517"/>
      <c r="F113" s="518"/>
    </row>
    <row r="114" spans="5:6" ht="15">
      <c r="E114" s="517"/>
      <c r="F114" s="518"/>
    </row>
    <row r="115" spans="5:6" ht="15">
      <c r="E115" s="517"/>
      <c r="F115" s="518"/>
    </row>
    <row r="116" spans="5:6" ht="15">
      <c r="E116" s="517"/>
      <c r="F116" s="518"/>
    </row>
    <row r="117" spans="5:6" ht="15">
      <c r="E117" s="517"/>
      <c r="F117" s="518"/>
    </row>
    <row r="118" spans="5:6" ht="15">
      <c r="E118" s="517"/>
      <c r="F118" s="518"/>
    </row>
    <row r="119" spans="5:6" ht="15">
      <c r="E119" s="517"/>
      <c r="F119" s="518"/>
    </row>
    <row r="120" spans="5:6" ht="15">
      <c r="E120" s="517"/>
      <c r="F120" s="518"/>
    </row>
    <row r="121" spans="5:6" ht="15">
      <c r="E121" s="517"/>
      <c r="F121" s="518"/>
    </row>
    <row r="122" spans="5:6" ht="15">
      <c r="E122" s="517"/>
      <c r="F122" s="518"/>
    </row>
    <row r="123" spans="5:6" ht="15">
      <c r="E123" s="517"/>
      <c r="F123" s="518"/>
    </row>
    <row r="124" spans="5:6" ht="15">
      <c r="E124" s="517"/>
      <c r="F124" s="518"/>
    </row>
    <row r="125" spans="5:6" ht="15">
      <c r="E125" s="517"/>
      <c r="F125" s="518"/>
    </row>
    <row r="126" spans="5:6" ht="15">
      <c r="E126" s="517"/>
      <c r="F126" s="518"/>
    </row>
    <row r="127" spans="5:6" ht="15">
      <c r="E127" s="517"/>
      <c r="F127" s="518"/>
    </row>
    <row r="128" spans="5:6" ht="15">
      <c r="E128" s="517"/>
      <c r="F128" s="518"/>
    </row>
    <row r="129" spans="5:6" ht="15">
      <c r="E129" s="517"/>
      <c r="F129" s="518"/>
    </row>
    <row r="130" spans="5:6" ht="15">
      <c r="E130" s="517"/>
      <c r="F130" s="518"/>
    </row>
    <row r="131" spans="5:6" ht="15">
      <c r="E131" s="517"/>
      <c r="F131" s="518"/>
    </row>
    <row r="132" spans="5:6" ht="15">
      <c r="E132" s="517"/>
      <c r="F132" s="518"/>
    </row>
    <row r="133" spans="5:6" ht="15">
      <c r="E133" s="517"/>
      <c r="F133" s="518"/>
    </row>
    <row r="134" spans="5:6" ht="15">
      <c r="E134" s="517"/>
      <c r="F134" s="518"/>
    </row>
    <row r="135" spans="5:6" ht="15">
      <c r="E135" s="517"/>
      <c r="F135" s="518"/>
    </row>
    <row r="136" spans="5:6" ht="15">
      <c r="E136" s="517"/>
      <c r="F136" s="518"/>
    </row>
    <row r="137" spans="5:6" ht="15">
      <c r="E137" s="517"/>
      <c r="F137" s="518"/>
    </row>
    <row r="138" spans="5:6" ht="15">
      <c r="E138" s="517"/>
      <c r="F138" s="518"/>
    </row>
    <row r="139" spans="5:6" ht="15">
      <c r="E139" s="517"/>
      <c r="F139" s="518"/>
    </row>
    <row r="140" spans="5:6" ht="15">
      <c r="E140" s="517"/>
      <c r="F140" s="518"/>
    </row>
    <row r="141" spans="5:6" ht="15">
      <c r="E141" s="517"/>
      <c r="F141" s="518"/>
    </row>
    <row r="142" spans="5:6" ht="15">
      <c r="E142" s="517"/>
      <c r="F142" s="518"/>
    </row>
    <row r="143" spans="5:6" ht="15">
      <c r="E143" s="517"/>
      <c r="F143" s="518"/>
    </row>
    <row r="144" spans="5:6" ht="15">
      <c r="E144" s="517"/>
      <c r="F144" s="518"/>
    </row>
    <row r="145" spans="5:6" ht="15">
      <c r="E145" s="517"/>
      <c r="F145" s="518"/>
    </row>
    <row r="146" spans="5:6" ht="15">
      <c r="E146" s="517"/>
      <c r="F146" s="518"/>
    </row>
    <row r="147" spans="5:6" ht="15">
      <c r="E147" s="517"/>
      <c r="F147" s="518"/>
    </row>
    <row r="148" spans="5:6" ht="15">
      <c r="E148" s="517"/>
      <c r="F148" s="518"/>
    </row>
    <row r="149" spans="5:6" ht="15">
      <c r="E149" s="517"/>
      <c r="F149" s="518"/>
    </row>
    <row r="150" spans="5:6" ht="15">
      <c r="E150" s="517"/>
      <c r="F150" s="518"/>
    </row>
    <row r="151" spans="5:6" ht="15">
      <c r="E151" s="517"/>
      <c r="F151" s="518"/>
    </row>
    <row r="152" spans="5:6" ht="15">
      <c r="E152" s="517"/>
      <c r="F152" s="518"/>
    </row>
    <row r="153" spans="5:6" ht="15">
      <c r="E153" s="517"/>
      <c r="F153" s="518"/>
    </row>
    <row r="154" spans="5:6" ht="15">
      <c r="E154" s="517"/>
      <c r="F154" s="518"/>
    </row>
    <row r="155" spans="5:6" ht="15">
      <c r="E155" s="517"/>
      <c r="F155" s="518"/>
    </row>
    <row r="156" spans="5:6" ht="15">
      <c r="E156" s="517"/>
      <c r="F156" s="518"/>
    </row>
    <row r="157" spans="5:6" ht="15">
      <c r="E157" s="517"/>
      <c r="F157" s="518"/>
    </row>
    <row r="158" spans="5:6" ht="15">
      <c r="E158" s="517"/>
      <c r="F158" s="518"/>
    </row>
    <row r="159" spans="5:6" ht="15">
      <c r="E159" s="517"/>
      <c r="F159" s="518"/>
    </row>
    <row r="160" spans="5:6" ht="15">
      <c r="E160" s="517"/>
      <c r="F160" s="518"/>
    </row>
    <row r="161" spans="5:6" ht="15">
      <c r="E161" s="517"/>
      <c r="F161" s="518"/>
    </row>
    <row r="162" spans="5:6" ht="15">
      <c r="E162" s="517"/>
      <c r="F162" s="518"/>
    </row>
    <row r="163" spans="5:6" ht="15">
      <c r="E163" s="517"/>
      <c r="F163" s="518"/>
    </row>
    <row r="164" spans="5:6" ht="15">
      <c r="E164" s="517"/>
      <c r="F164" s="518"/>
    </row>
    <row r="165" spans="5:6" ht="15">
      <c r="E165" s="517"/>
      <c r="F165" s="518"/>
    </row>
    <row r="166" spans="5:6" ht="15">
      <c r="E166" s="517"/>
      <c r="F166" s="518"/>
    </row>
    <row r="167" spans="5:6" ht="15">
      <c r="E167" s="517"/>
      <c r="F167" s="518"/>
    </row>
    <row r="168" spans="5:6" ht="15">
      <c r="E168" s="517"/>
      <c r="F168" s="518"/>
    </row>
    <row r="169" spans="5:6" ht="15">
      <c r="E169" s="517"/>
      <c r="F169" s="518"/>
    </row>
    <row r="170" spans="5:6" ht="15">
      <c r="E170" s="517"/>
      <c r="F170" s="518"/>
    </row>
    <row r="171" spans="5:6" ht="15">
      <c r="E171" s="517"/>
      <c r="F171" s="518"/>
    </row>
    <row r="172" spans="5:6" ht="15">
      <c r="E172" s="517"/>
      <c r="F172" s="518"/>
    </row>
    <row r="173" spans="5:6" ht="15">
      <c r="E173" s="517"/>
      <c r="F173" s="518"/>
    </row>
    <row r="174" spans="5:6" ht="15">
      <c r="E174" s="517"/>
      <c r="F174" s="518"/>
    </row>
    <row r="175" spans="5:6" ht="15">
      <c r="E175" s="517"/>
      <c r="F175" s="518"/>
    </row>
    <row r="176" spans="5:6" ht="15">
      <c r="E176" s="517"/>
      <c r="F176" s="518"/>
    </row>
    <row r="177" spans="5:6" ht="15">
      <c r="E177" s="517"/>
      <c r="F177" s="518"/>
    </row>
    <row r="178" spans="5:6" ht="15">
      <c r="E178" s="517"/>
      <c r="F178" s="518"/>
    </row>
    <row r="179" spans="5:6" ht="15">
      <c r="E179" s="517"/>
      <c r="F179" s="518"/>
    </row>
    <row r="180" spans="5:6" ht="15">
      <c r="E180" s="517"/>
      <c r="F180" s="518"/>
    </row>
    <row r="181" spans="5:6" ht="15">
      <c r="E181" s="517"/>
      <c r="F181" s="518"/>
    </row>
    <row r="182" spans="5:6" ht="15">
      <c r="E182" s="517"/>
      <c r="F182" s="518"/>
    </row>
    <row r="183" spans="5:6" ht="15">
      <c r="E183" s="517"/>
      <c r="F183" s="518"/>
    </row>
    <row r="184" spans="5:6" ht="15">
      <c r="E184" s="517"/>
      <c r="F184" s="518"/>
    </row>
    <row r="185" spans="5:6" ht="15">
      <c r="E185" s="517"/>
      <c r="F185" s="518"/>
    </row>
    <row r="186" spans="5:6" ht="15">
      <c r="E186" s="517"/>
      <c r="F186" s="518"/>
    </row>
    <row r="187" spans="5:6" ht="15">
      <c r="E187" s="517"/>
      <c r="F187" s="518"/>
    </row>
    <row r="188" spans="5:6" ht="15">
      <c r="E188" s="517"/>
      <c r="F188" s="518"/>
    </row>
    <row r="189" spans="5:6" ht="15">
      <c r="E189" s="517"/>
      <c r="F189" s="518"/>
    </row>
    <row r="190" spans="5:6" ht="15">
      <c r="E190" s="517"/>
      <c r="F190" s="518"/>
    </row>
    <row r="191" spans="5:6" ht="15">
      <c r="E191" s="517"/>
      <c r="F191" s="518"/>
    </row>
    <row r="192" spans="5:6" ht="15">
      <c r="E192" s="517"/>
      <c r="F192" s="518"/>
    </row>
    <row r="193" spans="5:6" ht="15">
      <c r="E193" s="517"/>
      <c r="F193" s="518"/>
    </row>
    <row r="194" spans="5:6" ht="15">
      <c r="E194" s="517"/>
      <c r="F194" s="518"/>
    </row>
    <row r="195" spans="5:6" ht="15">
      <c r="E195" s="517"/>
      <c r="F195" s="518"/>
    </row>
    <row r="196" spans="5:6" ht="15">
      <c r="E196" s="517"/>
      <c r="F196" s="518"/>
    </row>
    <row r="197" spans="5:6" ht="15">
      <c r="E197" s="517"/>
      <c r="F197" s="518"/>
    </row>
    <row r="198" spans="5:6" ht="15">
      <c r="E198" s="517"/>
      <c r="F198" s="518"/>
    </row>
    <row r="199" spans="5:6" ht="15">
      <c r="E199" s="517"/>
      <c r="F199" s="518"/>
    </row>
    <row r="200" spans="5:6" ht="15">
      <c r="E200" s="517"/>
      <c r="F200" s="518"/>
    </row>
    <row r="201" spans="5:6" ht="15">
      <c r="E201" s="517"/>
      <c r="F201" s="518"/>
    </row>
    <row r="202" spans="5:6" ht="15">
      <c r="E202" s="517"/>
      <c r="F202" s="518"/>
    </row>
    <row r="203" spans="5:6" ht="15">
      <c r="E203" s="517"/>
      <c r="F203" s="518"/>
    </row>
  </sheetData>
  <mergeCells count="4">
    <mergeCell ref="E1:F1"/>
    <mergeCell ref="A1:A2"/>
    <mergeCell ref="B1:B2"/>
    <mergeCell ref="D1:D2"/>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40"/>
  <sheetViews>
    <sheetView workbookViewId="0" topLeftCell="A1">
      <selection activeCell="H26" sqref="H26"/>
    </sheetView>
  </sheetViews>
  <sheetFormatPr defaultColWidth="12.421875" defaultRowHeight="15"/>
  <cols>
    <col min="1" max="1" width="23.57421875" style="102" customWidth="1"/>
    <col min="2" max="2" width="12.140625" style="102" customWidth="1"/>
    <col min="3" max="3" width="7.8515625" style="102" customWidth="1"/>
    <col min="4" max="4" width="3.57421875" style="102" customWidth="1"/>
    <col min="5" max="5" width="7.57421875" style="102" customWidth="1"/>
    <col min="6" max="6" width="4.140625" style="102" customWidth="1"/>
    <col min="7" max="7" width="10.57421875" style="103" customWidth="1"/>
    <col min="8" max="8" width="25.00390625" style="103" customWidth="1"/>
    <col min="9" max="10" width="1.8515625" style="102" customWidth="1"/>
    <col min="11" max="16384" width="12.421875" style="102" customWidth="1"/>
  </cols>
  <sheetData>
    <row r="1" spans="1:8" ht="62.25" customHeight="1">
      <c r="A1" s="947" t="s">
        <v>3800</v>
      </c>
      <c r="B1" s="948"/>
      <c r="C1" s="948"/>
      <c r="D1" s="948"/>
      <c r="E1" s="948"/>
      <c r="F1" s="948"/>
      <c r="G1" s="948"/>
      <c r="H1" s="949"/>
    </row>
    <row r="4" spans="1:8" ht="25.5">
      <c r="A4" s="104" t="s">
        <v>1382</v>
      </c>
      <c r="B4" s="105"/>
      <c r="C4" s="105"/>
      <c r="D4" s="105"/>
      <c r="E4" s="105"/>
      <c r="F4" s="105"/>
      <c r="G4" s="106"/>
      <c r="H4" s="106"/>
    </row>
    <row r="5" spans="1:8" ht="15">
      <c r="A5" s="105"/>
      <c r="B5" s="105"/>
      <c r="C5" s="105"/>
      <c r="D5" s="105"/>
      <c r="E5" s="105"/>
      <c r="F5" s="105"/>
      <c r="G5" s="106"/>
      <c r="H5" s="106"/>
    </row>
    <row r="6" spans="1:8" ht="15">
      <c r="A6" s="105"/>
      <c r="B6" s="107"/>
      <c r="C6" s="105"/>
      <c r="D6" s="105"/>
      <c r="E6" s="105"/>
      <c r="F6" s="105"/>
      <c r="G6" s="106"/>
      <c r="H6" s="106"/>
    </row>
    <row r="7" spans="1:8" ht="18">
      <c r="A7" s="105"/>
      <c r="B7" s="564" t="s">
        <v>2341</v>
      </c>
      <c r="C7" s="108"/>
      <c r="D7" s="108"/>
      <c r="E7" s="108"/>
      <c r="F7" s="105"/>
      <c r="G7" s="106"/>
      <c r="H7" s="106"/>
    </row>
    <row r="8" spans="1:8" ht="16.5">
      <c r="A8" s="105"/>
      <c r="B8" s="107"/>
      <c r="C8" s="108"/>
      <c r="D8" s="108"/>
      <c r="E8" s="108"/>
      <c r="F8" s="105"/>
      <c r="G8" s="106"/>
      <c r="H8" s="106"/>
    </row>
    <row r="9" spans="1:8" ht="15.75">
      <c r="A9" s="108" t="s">
        <v>3801</v>
      </c>
      <c r="B9" s="109"/>
      <c r="C9" s="108"/>
      <c r="D9" s="108"/>
      <c r="E9" s="108"/>
      <c r="F9" s="108"/>
      <c r="G9" s="110"/>
      <c r="H9" s="110"/>
    </row>
    <row r="10" spans="1:10" ht="34.5" customHeight="1">
      <c r="A10" s="946"/>
      <c r="B10" s="946"/>
      <c r="C10" s="946"/>
      <c r="D10" s="946"/>
      <c r="E10" s="946"/>
      <c r="F10" s="946"/>
      <c r="G10" s="946"/>
      <c r="H10" s="946"/>
      <c r="J10" s="111"/>
    </row>
    <row r="11" spans="1:10" ht="15.75">
      <c r="A11" s="108" t="s">
        <v>3804</v>
      </c>
      <c r="B11" s="108"/>
      <c r="C11" s="108"/>
      <c r="D11" s="108"/>
      <c r="E11" s="112"/>
      <c r="F11" s="108"/>
      <c r="G11" s="110"/>
      <c r="H11" s="106"/>
      <c r="I11" s="105"/>
      <c r="J11" s="105"/>
    </row>
    <row r="12" spans="1:10" ht="15">
      <c r="A12" s="105"/>
      <c r="B12" s="105"/>
      <c r="C12" s="105"/>
      <c r="D12" s="105"/>
      <c r="E12" s="105"/>
      <c r="F12" s="105"/>
      <c r="G12" s="106"/>
      <c r="H12" s="106"/>
      <c r="I12" s="105"/>
      <c r="J12" s="105"/>
    </row>
    <row r="13" spans="1:10" ht="15">
      <c r="A13" s="105" t="s">
        <v>3805</v>
      </c>
      <c r="B13" s="105"/>
      <c r="C13" s="105"/>
      <c r="D13" s="105"/>
      <c r="E13" s="105"/>
      <c r="F13" s="105"/>
      <c r="G13" s="106"/>
      <c r="H13" s="106">
        <f>'Seznam specifikací'!G16</f>
        <v>0</v>
      </c>
      <c r="J13" s="105"/>
    </row>
    <row r="14" spans="1:10" ht="15">
      <c r="A14" s="105"/>
      <c r="B14" s="105"/>
      <c r="C14" s="105"/>
      <c r="D14" s="105"/>
      <c r="E14" s="105"/>
      <c r="F14" s="105"/>
      <c r="G14" s="106"/>
      <c r="H14" s="106"/>
      <c r="J14" s="105"/>
    </row>
    <row r="15" spans="1:10" ht="15">
      <c r="A15" s="105" t="s">
        <v>3873</v>
      </c>
      <c r="B15" s="105"/>
      <c r="C15" s="105"/>
      <c r="D15" s="105"/>
      <c r="E15" s="105"/>
      <c r="F15" s="105"/>
      <c r="G15" s="106"/>
      <c r="H15" s="106">
        <f>Délk!L34+Kuso!K47+Svítidla!L21</f>
        <v>0</v>
      </c>
      <c r="J15" s="105"/>
    </row>
    <row r="16" spans="1:10" ht="15">
      <c r="A16" s="105" t="s">
        <v>3874</v>
      </c>
      <c r="B16" s="105"/>
      <c r="C16" s="105"/>
      <c r="D16" s="105"/>
      <c r="E16" s="105"/>
      <c r="F16" s="105"/>
      <c r="G16" s="106"/>
      <c r="H16" s="106">
        <f>Délk!J34</f>
        <v>0</v>
      </c>
      <c r="J16" s="105"/>
    </row>
    <row r="17" spans="1:10" s="113" customFormat="1" ht="15.75">
      <c r="A17" s="105" t="s">
        <v>3875</v>
      </c>
      <c r="B17" s="105"/>
      <c r="C17" s="105"/>
      <c r="D17" s="105"/>
      <c r="E17" s="105"/>
      <c r="F17" s="105"/>
      <c r="G17" s="106"/>
      <c r="H17" s="106">
        <f>Kuso!I47</f>
        <v>0</v>
      </c>
      <c r="J17" s="108"/>
    </row>
    <row r="18" spans="1:10" ht="15">
      <c r="A18" s="105" t="s">
        <v>3876</v>
      </c>
      <c r="B18" s="105" t="s">
        <v>3877</v>
      </c>
      <c r="C18" s="105"/>
      <c r="D18" s="105"/>
      <c r="E18" s="105"/>
      <c r="F18" s="105"/>
      <c r="G18" s="106"/>
      <c r="H18" s="106">
        <f>Svítidla!J21</f>
        <v>0</v>
      </c>
      <c r="J18" s="105"/>
    </row>
    <row r="19" spans="1:10" ht="15">
      <c r="A19" s="105" t="s">
        <v>3878</v>
      </c>
      <c r="B19" s="105"/>
      <c r="C19" s="105"/>
      <c r="D19" s="105"/>
      <c r="E19" s="105"/>
      <c r="F19" s="105"/>
      <c r="G19" s="106"/>
      <c r="H19" s="106">
        <f>H16+H17+H18</f>
        <v>0</v>
      </c>
      <c r="J19" s="105"/>
    </row>
    <row r="20" spans="1:10" ht="15">
      <c r="A20" s="105" t="s">
        <v>3879</v>
      </c>
      <c r="B20" s="105"/>
      <c r="C20" s="105"/>
      <c r="D20" s="105"/>
      <c r="E20" s="105"/>
      <c r="F20" s="105"/>
      <c r="G20" s="106"/>
      <c r="H20" s="106">
        <f>H15+H19</f>
        <v>0</v>
      </c>
      <c r="J20" s="105"/>
    </row>
    <row r="21" spans="1:10" ht="15">
      <c r="A21" s="105" t="s">
        <v>3880</v>
      </c>
      <c r="B21" s="105"/>
      <c r="C21" s="105"/>
      <c r="D21" s="105"/>
      <c r="E21" s="105"/>
      <c r="F21" s="105"/>
      <c r="G21" s="106"/>
      <c r="H21" s="106">
        <f>'Stavební výpomoci'!G16</f>
        <v>0</v>
      </c>
      <c r="J21" s="105"/>
    </row>
    <row r="22" spans="1:10" ht="15">
      <c r="A22" s="105"/>
      <c r="B22" s="105"/>
      <c r="C22" s="105"/>
      <c r="D22" s="105"/>
      <c r="E22" s="105"/>
      <c r="F22" s="105"/>
      <c r="G22" s="106"/>
      <c r="H22" s="106"/>
      <c r="J22" s="105"/>
    </row>
    <row r="23" spans="1:10" ht="15">
      <c r="A23" s="105"/>
      <c r="B23" s="105"/>
      <c r="C23" s="105"/>
      <c r="D23" s="105"/>
      <c r="E23" s="105"/>
      <c r="F23" s="105"/>
      <c r="G23" s="106"/>
      <c r="H23" s="106"/>
      <c r="J23" s="105"/>
    </row>
    <row r="24" spans="1:10" ht="15">
      <c r="A24" s="105"/>
      <c r="B24" s="105"/>
      <c r="C24" s="105"/>
      <c r="D24" s="105"/>
      <c r="E24" s="105"/>
      <c r="F24" s="105"/>
      <c r="G24" s="106"/>
      <c r="H24" s="106"/>
      <c r="J24" s="105"/>
    </row>
    <row r="25" spans="1:10" ht="15">
      <c r="A25" s="114" t="s">
        <v>3881</v>
      </c>
      <c r="B25" s="114"/>
      <c r="C25" s="114"/>
      <c r="D25" s="114"/>
      <c r="E25" s="114"/>
      <c r="F25" s="114"/>
      <c r="G25" s="115"/>
      <c r="H25" s="115">
        <f>H13+H20+H21</f>
        <v>0</v>
      </c>
      <c r="J25" s="105"/>
    </row>
    <row r="26" spans="1:10" ht="15">
      <c r="A26" s="105" t="s">
        <v>2326</v>
      </c>
      <c r="B26" s="105"/>
      <c r="C26" s="105"/>
      <c r="D26" s="105"/>
      <c r="E26" s="105">
        <v>5</v>
      </c>
      <c r="F26" s="105" t="s">
        <v>1973</v>
      </c>
      <c r="G26" s="106">
        <v>0</v>
      </c>
      <c r="H26" s="106">
        <f>E26*G26</f>
        <v>0</v>
      </c>
      <c r="J26" s="105"/>
    </row>
    <row r="27" spans="1:10" ht="15">
      <c r="A27" s="105"/>
      <c r="B27" s="105"/>
      <c r="C27" s="105"/>
      <c r="D27" s="105"/>
      <c r="E27" s="105"/>
      <c r="F27" s="105"/>
      <c r="G27" s="106"/>
      <c r="H27" s="105"/>
      <c r="J27" s="105"/>
    </row>
    <row r="28" spans="1:10" ht="15">
      <c r="A28" s="105"/>
      <c r="B28" s="105"/>
      <c r="C28" s="105"/>
      <c r="D28" s="105"/>
      <c r="E28" s="105"/>
      <c r="F28" s="105"/>
      <c r="G28" s="106"/>
      <c r="H28" s="105"/>
      <c r="J28" s="105"/>
    </row>
    <row r="29" spans="1:10" ht="18.75">
      <c r="A29" s="116" t="s">
        <v>2325</v>
      </c>
      <c r="B29" s="117"/>
      <c r="C29" s="117"/>
      <c r="D29" s="117"/>
      <c r="E29" s="117"/>
      <c r="F29" s="117"/>
      <c r="G29" s="116"/>
      <c r="H29" s="116">
        <f>SUM(H25:H28)</f>
        <v>0</v>
      </c>
      <c r="J29" s="105"/>
    </row>
    <row r="30" spans="1:8" ht="15">
      <c r="A30" s="105"/>
      <c r="B30" s="105"/>
      <c r="C30" s="105"/>
      <c r="D30" s="105"/>
      <c r="E30" s="105"/>
      <c r="F30" s="105"/>
      <c r="G30" s="106"/>
      <c r="H30" s="106"/>
    </row>
    <row r="32" spans="1:8" ht="15">
      <c r="A32" s="118"/>
      <c r="B32" s="119"/>
      <c r="C32" s="119"/>
      <c r="D32" s="119"/>
      <c r="E32" s="120"/>
      <c r="F32" s="118"/>
      <c r="G32" s="121"/>
      <c r="H32" s="121"/>
    </row>
    <row r="40" spans="9:10" ht="15">
      <c r="I40" s="118"/>
      <c r="J40" s="118"/>
    </row>
  </sheetData>
  <mergeCells count="2">
    <mergeCell ref="A10:H10"/>
    <mergeCell ref="A1:H1"/>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V25"/>
  <sheetViews>
    <sheetView workbookViewId="0" topLeftCell="A1">
      <selection activeCell="K19" sqref="K19"/>
    </sheetView>
  </sheetViews>
  <sheetFormatPr defaultColWidth="10.00390625" defaultRowHeight="15"/>
  <cols>
    <col min="1" max="1" width="4.57421875" style="122" customWidth="1"/>
    <col min="2" max="2" width="5.8515625" style="122" customWidth="1"/>
    <col min="3" max="3" width="39.140625" style="122" customWidth="1"/>
    <col min="4" max="4" width="1.8515625" style="122" hidden="1" customWidth="1"/>
    <col min="5" max="5" width="4.8515625" style="122" hidden="1" customWidth="1"/>
    <col min="6" max="6" width="10.00390625" style="123" hidden="1" customWidth="1"/>
    <col min="7" max="7" width="12.00390625" style="123" hidden="1" customWidth="1"/>
    <col min="8" max="8" width="9.421875" style="122" customWidth="1"/>
    <col min="9" max="9" width="11.140625" style="122" customWidth="1"/>
    <col min="10" max="10" width="10.140625" style="122" customWidth="1"/>
    <col min="11" max="11" width="10.00390625" style="125" customWidth="1"/>
    <col min="12" max="12" width="13.28125" style="125" customWidth="1"/>
    <col min="13" max="13" width="12.421875" style="122" customWidth="1"/>
    <col min="14" max="14" width="2.8515625" style="122" customWidth="1"/>
    <col min="15" max="15" width="4.8515625" style="122" customWidth="1"/>
    <col min="16" max="16" width="3.421875" style="122" customWidth="1"/>
    <col min="17" max="17" width="2.57421875" style="122" customWidth="1"/>
    <col min="18" max="18" width="3.421875" style="122" customWidth="1"/>
    <col min="19" max="19" width="3.57421875" style="122" customWidth="1"/>
    <col min="20" max="20" width="2.8515625" style="122" customWidth="1"/>
    <col min="21" max="21" width="3.57421875" style="122" customWidth="1"/>
    <col min="22" max="16384" width="10.00390625" style="122" customWidth="1"/>
  </cols>
  <sheetData>
    <row r="2" ht="18">
      <c r="C2" s="564" t="s">
        <v>2341</v>
      </c>
    </row>
    <row r="3" ht="15">
      <c r="G3" s="124"/>
    </row>
    <row r="4" spans="2:12" s="126" customFormat="1" ht="15.75">
      <c r="B4" s="127" t="s">
        <v>3882</v>
      </c>
      <c r="F4" s="128"/>
      <c r="G4" s="129"/>
      <c r="K4" s="130"/>
      <c r="L4" s="130"/>
    </row>
    <row r="5" spans="1:13" s="136" customFormat="1" ht="15">
      <c r="A5" s="131"/>
      <c r="B5" s="132"/>
      <c r="C5" s="131"/>
      <c r="D5" s="131"/>
      <c r="E5" s="133"/>
      <c r="F5" s="134"/>
      <c r="G5" s="135"/>
      <c r="H5" s="131"/>
      <c r="I5" s="952" t="s">
        <v>3883</v>
      </c>
      <c r="J5" s="952"/>
      <c r="K5" s="952" t="s">
        <v>3884</v>
      </c>
      <c r="L5" s="952"/>
      <c r="M5" s="131"/>
    </row>
    <row r="6" spans="1:22" s="136" customFormat="1" ht="15">
      <c r="A6" s="137" t="s">
        <v>3885</v>
      </c>
      <c r="B6" s="138" t="s">
        <v>3886</v>
      </c>
      <c r="C6" s="139" t="s">
        <v>3887</v>
      </c>
      <c r="D6" s="140"/>
      <c r="E6" s="141"/>
      <c r="F6" s="951"/>
      <c r="G6" s="951"/>
      <c r="H6" s="142" t="s">
        <v>3888</v>
      </c>
      <c r="I6" s="143" t="s">
        <v>3889</v>
      </c>
      <c r="J6" s="144" t="s">
        <v>3890</v>
      </c>
      <c r="K6" s="145" t="s">
        <v>3889</v>
      </c>
      <c r="L6" s="146" t="s">
        <v>3891</v>
      </c>
      <c r="M6" s="147" t="s">
        <v>3892</v>
      </c>
      <c r="N6" s="148"/>
      <c r="O6" s="148"/>
      <c r="P6" s="148"/>
      <c r="Q6" s="148"/>
      <c r="R6" s="148"/>
      <c r="S6" s="148"/>
      <c r="T6" s="148"/>
      <c r="U6" s="148"/>
      <c r="V6" s="148"/>
    </row>
    <row r="7" spans="1:22" ht="15">
      <c r="A7" s="149"/>
      <c r="B7" s="150"/>
      <c r="C7" s="151"/>
      <c r="D7" s="152"/>
      <c r="E7" s="153"/>
      <c r="F7" s="154"/>
      <c r="G7" s="154"/>
      <c r="H7" s="155"/>
      <c r="I7" s="156"/>
      <c r="J7" s="157"/>
      <c r="K7" s="158"/>
      <c r="L7" s="158"/>
      <c r="M7" s="159"/>
      <c r="N7" s="160"/>
      <c r="O7" s="160"/>
      <c r="P7" s="160"/>
      <c r="Q7" s="160"/>
      <c r="R7" s="160"/>
      <c r="S7" s="160"/>
      <c r="T7" s="160"/>
      <c r="U7" s="160"/>
      <c r="V7" s="160"/>
    </row>
    <row r="8" spans="1:22" ht="15">
      <c r="A8" s="161"/>
      <c r="B8" s="162" t="s">
        <v>3893</v>
      </c>
      <c r="C8" s="163" t="s">
        <v>3894</v>
      </c>
      <c r="D8" s="164"/>
      <c r="E8" s="165"/>
      <c r="F8" s="166"/>
      <c r="G8" s="166"/>
      <c r="H8" s="167">
        <v>41</v>
      </c>
      <c r="I8" s="168">
        <v>0</v>
      </c>
      <c r="J8" s="169">
        <f>H8*I8</f>
        <v>0</v>
      </c>
      <c r="K8" s="170">
        <v>0</v>
      </c>
      <c r="L8" s="170">
        <f>H8*K8</f>
        <v>0</v>
      </c>
      <c r="M8" s="171">
        <f>J8+L8</f>
        <v>0</v>
      </c>
      <c r="N8" s="160"/>
      <c r="O8" s="160"/>
      <c r="P8" s="160"/>
      <c r="Q8" s="160"/>
      <c r="R8" s="160"/>
      <c r="S8" s="160"/>
      <c r="T8" s="160"/>
      <c r="U8" s="160"/>
      <c r="V8" s="160"/>
    </row>
    <row r="9" spans="1:22" ht="15">
      <c r="A9" s="161" t="s">
        <v>3895</v>
      </c>
      <c r="B9" s="172" t="s">
        <v>3896</v>
      </c>
      <c r="C9" s="173" t="s">
        <v>3897</v>
      </c>
      <c r="D9" s="174"/>
      <c r="E9" s="175"/>
      <c r="F9" s="176"/>
      <c r="G9" s="176"/>
      <c r="H9" s="177">
        <v>8</v>
      </c>
      <c r="I9" s="178">
        <v>0</v>
      </c>
      <c r="J9" s="179">
        <f>H9*I9</f>
        <v>0</v>
      </c>
      <c r="K9" s="180">
        <v>0</v>
      </c>
      <c r="L9" s="180">
        <f>H9*K9</f>
        <v>0</v>
      </c>
      <c r="M9" s="181">
        <f>J9+L9</f>
        <v>0</v>
      </c>
      <c r="N9" s="160"/>
      <c r="O9" s="160"/>
      <c r="P9" s="160"/>
      <c r="Q9" s="160"/>
      <c r="R9" s="160"/>
      <c r="S9" s="160"/>
      <c r="T9" s="160"/>
      <c r="U9" s="160"/>
      <c r="V9" s="160"/>
    </row>
    <row r="10" spans="1:22" ht="15">
      <c r="A10" s="161" t="s">
        <v>3898</v>
      </c>
      <c r="B10" s="172" t="s">
        <v>3899</v>
      </c>
      <c r="C10" s="173" t="s">
        <v>3900</v>
      </c>
      <c r="D10" s="174"/>
      <c r="E10" s="175"/>
      <c r="F10" s="176"/>
      <c r="G10" s="176"/>
      <c r="H10" s="182">
        <v>100</v>
      </c>
      <c r="I10" s="178">
        <v>0</v>
      </c>
      <c r="J10" s="179">
        <f>H10*I10</f>
        <v>0</v>
      </c>
      <c r="K10" s="180">
        <v>0</v>
      </c>
      <c r="L10" s="180">
        <f>H10*K10</f>
        <v>0</v>
      </c>
      <c r="M10" s="181">
        <f>J10+L10</f>
        <v>0</v>
      </c>
      <c r="N10" s="160"/>
      <c r="O10" s="160"/>
      <c r="P10" s="160"/>
      <c r="Q10" s="160"/>
      <c r="R10" s="160"/>
      <c r="S10" s="160"/>
      <c r="T10" s="160"/>
      <c r="U10" s="160"/>
      <c r="V10" s="160"/>
    </row>
    <row r="11" spans="1:13" ht="15">
      <c r="A11" s="161" t="s">
        <v>3901</v>
      </c>
      <c r="B11" s="172"/>
      <c r="C11" s="173" t="s">
        <v>3872</v>
      </c>
      <c r="D11" s="174"/>
      <c r="E11" s="175"/>
      <c r="F11" s="950"/>
      <c r="G11" s="950"/>
      <c r="H11" s="183"/>
      <c r="I11" s="178"/>
      <c r="J11" s="179"/>
      <c r="K11" s="180"/>
      <c r="L11" s="180"/>
      <c r="M11" s="181"/>
    </row>
    <row r="12" spans="1:13" ht="15">
      <c r="A12" s="161" t="s">
        <v>3902</v>
      </c>
      <c r="B12" s="184"/>
      <c r="C12" s="185" t="s">
        <v>3903</v>
      </c>
      <c r="D12" s="186"/>
      <c r="E12" s="187"/>
      <c r="F12" s="188"/>
      <c r="G12" s="188"/>
      <c r="H12" s="189"/>
      <c r="I12" s="190"/>
      <c r="J12" s="191"/>
      <c r="K12" s="192"/>
      <c r="L12" s="192"/>
      <c r="M12" s="193"/>
    </row>
    <row r="13" spans="1:13" ht="15">
      <c r="A13" s="161" t="s">
        <v>3904</v>
      </c>
      <c r="B13" s="194"/>
      <c r="C13" s="185" t="s">
        <v>3905</v>
      </c>
      <c r="D13" s="194"/>
      <c r="E13" s="194"/>
      <c r="F13" s="195"/>
      <c r="G13" s="195"/>
      <c r="H13" s="194"/>
      <c r="I13" s="194"/>
      <c r="J13" s="194"/>
      <c r="K13" s="196"/>
      <c r="L13" s="196"/>
      <c r="M13" s="194"/>
    </row>
    <row r="14" spans="1:13" ht="15">
      <c r="A14" s="161" t="s">
        <v>3906</v>
      </c>
      <c r="B14" s="197"/>
      <c r="C14" s="182" t="s">
        <v>3907</v>
      </c>
      <c r="D14" s="182"/>
      <c r="E14" s="182"/>
      <c r="F14" s="198"/>
      <c r="G14" s="198"/>
      <c r="H14" s="182">
        <v>34</v>
      </c>
      <c r="I14" s="182"/>
      <c r="J14" s="182"/>
      <c r="K14" s="199">
        <v>0</v>
      </c>
      <c r="L14" s="199">
        <f aca="true" t="shared" si="0" ref="L14:L19">K14*H14</f>
        <v>0</v>
      </c>
      <c r="M14" s="181">
        <f aca="true" t="shared" si="1" ref="M14:M19">H14*K14</f>
        <v>0</v>
      </c>
    </row>
    <row r="15" spans="1:13" ht="15">
      <c r="A15" s="161" t="s">
        <v>3908</v>
      </c>
      <c r="B15" s="197"/>
      <c r="C15" s="182" t="s">
        <v>3909</v>
      </c>
      <c r="D15" s="182"/>
      <c r="E15" s="182"/>
      <c r="F15" s="198"/>
      <c r="G15" s="198"/>
      <c r="H15" s="182">
        <v>541</v>
      </c>
      <c r="I15" s="182"/>
      <c r="J15" s="182"/>
      <c r="K15" s="199">
        <v>0</v>
      </c>
      <c r="L15" s="199">
        <f t="shared" si="0"/>
        <v>0</v>
      </c>
      <c r="M15" s="181">
        <f t="shared" si="1"/>
        <v>0</v>
      </c>
    </row>
    <row r="16" spans="1:13" ht="15">
      <c r="A16" s="161" t="s">
        <v>3910</v>
      </c>
      <c r="B16" s="197"/>
      <c r="C16" s="182" t="s">
        <v>3911</v>
      </c>
      <c r="D16" s="182"/>
      <c r="E16" s="182"/>
      <c r="F16" s="198"/>
      <c r="G16" s="198"/>
      <c r="H16" s="182">
        <v>2</v>
      </c>
      <c r="I16" s="182"/>
      <c r="J16" s="182"/>
      <c r="K16" s="199">
        <v>0</v>
      </c>
      <c r="L16" s="199">
        <f t="shared" si="0"/>
        <v>0</v>
      </c>
      <c r="M16" s="181">
        <f t="shared" si="1"/>
        <v>0</v>
      </c>
    </row>
    <row r="17" spans="1:13" ht="15">
      <c r="A17" s="161" t="s">
        <v>3912</v>
      </c>
      <c r="B17" s="197"/>
      <c r="C17" s="182" t="s">
        <v>3913</v>
      </c>
      <c r="D17" s="182"/>
      <c r="E17" s="182"/>
      <c r="F17" s="198"/>
      <c r="G17" s="198"/>
      <c r="H17" s="182">
        <v>40</v>
      </c>
      <c r="I17" s="182"/>
      <c r="J17" s="182"/>
      <c r="K17" s="199">
        <v>0</v>
      </c>
      <c r="L17" s="199">
        <f t="shared" si="0"/>
        <v>0</v>
      </c>
      <c r="M17" s="181">
        <f t="shared" si="1"/>
        <v>0</v>
      </c>
    </row>
    <row r="18" spans="1:13" ht="15">
      <c r="A18" s="161" t="s">
        <v>3914</v>
      </c>
      <c r="B18" s="197"/>
      <c r="C18" s="182" t="s">
        <v>3915</v>
      </c>
      <c r="D18" s="182"/>
      <c r="E18" s="182"/>
      <c r="F18" s="198"/>
      <c r="G18" s="198"/>
      <c r="H18" s="182">
        <v>117</v>
      </c>
      <c r="I18" s="182"/>
      <c r="J18" s="182"/>
      <c r="K18" s="199">
        <v>0</v>
      </c>
      <c r="L18" s="199">
        <f t="shared" si="0"/>
        <v>0</v>
      </c>
      <c r="M18" s="181">
        <f t="shared" si="1"/>
        <v>0</v>
      </c>
    </row>
    <row r="19" spans="1:13" ht="15">
      <c r="A19" s="161" t="s">
        <v>3916</v>
      </c>
      <c r="B19" s="197"/>
      <c r="C19" s="182" t="s">
        <v>3917</v>
      </c>
      <c r="D19" s="182"/>
      <c r="E19" s="182"/>
      <c r="F19" s="198"/>
      <c r="G19" s="198"/>
      <c r="H19" s="182">
        <v>60</v>
      </c>
      <c r="I19" s="182"/>
      <c r="J19" s="182"/>
      <c r="K19" s="199">
        <v>0</v>
      </c>
      <c r="L19" s="199">
        <f t="shared" si="0"/>
        <v>0</v>
      </c>
      <c r="M19" s="181">
        <f t="shared" si="1"/>
        <v>0</v>
      </c>
    </row>
    <row r="20" spans="1:13" ht="15">
      <c r="A20" s="194"/>
      <c r="B20" s="194"/>
      <c r="C20" s="194"/>
      <c r="D20" s="194"/>
      <c r="E20" s="194"/>
      <c r="F20" s="195"/>
      <c r="G20" s="195"/>
      <c r="H20" s="194"/>
      <c r="I20" s="194"/>
      <c r="J20" s="194"/>
      <c r="K20" s="196"/>
      <c r="L20" s="196"/>
      <c r="M20" s="194"/>
    </row>
    <row r="21" spans="1:13" s="204" customFormat="1" ht="12.75">
      <c r="A21" s="200"/>
      <c r="B21" s="200"/>
      <c r="C21" s="200" t="s">
        <v>3872</v>
      </c>
      <c r="D21" s="200"/>
      <c r="E21" s="200"/>
      <c r="F21" s="201"/>
      <c r="G21" s="201"/>
      <c r="H21" s="200"/>
      <c r="I21" s="200"/>
      <c r="J21" s="202">
        <f>SUM(J8:J20)</f>
        <v>0</v>
      </c>
      <c r="K21" s="203"/>
      <c r="L21" s="203">
        <f>SUM(L8:L20)</f>
        <v>0</v>
      </c>
      <c r="M21" s="202">
        <f>SUM(M8:M19)</f>
        <v>0</v>
      </c>
    </row>
    <row r="22" spans="1:13" ht="15">
      <c r="A22" s="194"/>
      <c r="B22" s="194"/>
      <c r="C22" s="194"/>
      <c r="D22" s="194"/>
      <c r="E22" s="194"/>
      <c r="F22" s="195"/>
      <c r="G22" s="195"/>
      <c r="H22" s="194"/>
      <c r="I22" s="194"/>
      <c r="J22" s="194"/>
      <c r="K22" s="196"/>
      <c r="L22" s="196"/>
      <c r="M22" s="194"/>
    </row>
    <row r="24" spans="1:2" ht="15">
      <c r="A24" s="205" t="s">
        <v>3918</v>
      </c>
      <c r="B24" s="205"/>
    </row>
    <row r="25" spans="1:2" ht="15">
      <c r="A25" s="205" t="s">
        <v>3919</v>
      </c>
      <c r="B25" s="205"/>
    </row>
  </sheetData>
  <mergeCells count="4">
    <mergeCell ref="F11:G11"/>
    <mergeCell ref="F6:G6"/>
    <mergeCell ref="I5:J5"/>
    <mergeCell ref="K5:L5"/>
  </mergeCells>
  <dataValidations count="1">
    <dataValidation allowBlank="1" showInputMessage="1" showErrorMessage="1" promptTitle="Nepsat" prompt="Nepsat" sqref="H6:H7 H11:H12"/>
  </dataValidation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N50"/>
  <sheetViews>
    <sheetView workbookViewId="0" topLeftCell="A1">
      <selection activeCell="H45" sqref="H45"/>
    </sheetView>
  </sheetViews>
  <sheetFormatPr defaultColWidth="10.00390625" defaultRowHeight="15"/>
  <cols>
    <col min="1" max="1" width="3.28125" style="205" customWidth="1"/>
    <col min="2" max="2" width="9.28125" style="205" customWidth="1"/>
    <col min="3" max="3" width="32.7109375" style="205" customWidth="1"/>
    <col min="4" max="4" width="11.7109375" style="205" customWidth="1"/>
    <col min="5" max="5" width="8.421875" style="205" customWidth="1"/>
    <col min="6" max="6" width="7.28125" style="205" customWidth="1"/>
    <col min="7" max="7" width="3.140625" style="205" customWidth="1"/>
    <col min="8" max="8" width="15.7109375" style="234" customWidth="1"/>
    <col min="9" max="9" width="14.57421875" style="234" customWidth="1"/>
    <col min="10" max="10" width="11.421875" style="219" customWidth="1"/>
    <col min="11" max="11" width="14.57421875" style="227" customWidth="1"/>
    <col min="12" max="16384" width="10.00390625" style="205" customWidth="1"/>
  </cols>
  <sheetData>
    <row r="2" ht="18">
      <c r="C2" s="564" t="s">
        <v>2341</v>
      </c>
    </row>
    <row r="4" spans="3:11" s="206" customFormat="1" ht="15.75">
      <c r="C4" s="207" t="s">
        <v>3920</v>
      </c>
      <c r="H4" s="208"/>
      <c r="I4" s="208"/>
      <c r="J4" s="209"/>
      <c r="K4" s="210"/>
    </row>
    <row r="5" spans="1:11" ht="15">
      <c r="A5" s="211"/>
      <c r="B5" s="211"/>
      <c r="C5" s="212"/>
      <c r="D5" s="212"/>
      <c r="E5" s="212"/>
      <c r="F5" s="212"/>
      <c r="G5" s="212"/>
      <c r="H5" s="954" t="s">
        <v>3883</v>
      </c>
      <c r="I5" s="954"/>
      <c r="J5" s="955" t="s">
        <v>3884</v>
      </c>
      <c r="K5" s="955"/>
    </row>
    <row r="6" spans="1:11" s="194" customFormat="1" ht="15">
      <c r="A6" s="194" t="s">
        <v>3921</v>
      </c>
      <c r="B6" s="194" t="s">
        <v>3922</v>
      </c>
      <c r="C6" s="953" t="s">
        <v>3923</v>
      </c>
      <c r="D6" s="953"/>
      <c r="E6" s="953"/>
      <c r="F6" s="213" t="s">
        <v>3924</v>
      </c>
      <c r="G6" s="214" t="s">
        <v>3925</v>
      </c>
      <c r="H6" s="215" t="s">
        <v>3926</v>
      </c>
      <c r="I6" s="215" t="s">
        <v>3890</v>
      </c>
      <c r="J6" s="216" t="s">
        <v>3926</v>
      </c>
      <c r="K6" s="216" t="s">
        <v>3891</v>
      </c>
    </row>
    <row r="7" spans="3:14" s="194" customFormat="1" ht="15">
      <c r="C7" s="217"/>
      <c r="D7" s="217"/>
      <c r="E7" s="217"/>
      <c r="F7" s="217"/>
      <c r="G7" s="217"/>
      <c r="H7" s="218"/>
      <c r="I7" s="218"/>
      <c r="J7" s="219"/>
      <c r="K7" s="220"/>
      <c r="L7" s="221"/>
      <c r="M7" s="221"/>
      <c r="N7" s="221"/>
    </row>
    <row r="8" spans="1:14" s="194" customFormat="1" ht="15">
      <c r="A8" s="772" t="s">
        <v>3895</v>
      </c>
      <c r="B8" s="772" t="s">
        <v>3927</v>
      </c>
      <c r="C8" s="773" t="s">
        <v>3928</v>
      </c>
      <c r="D8" s="774">
        <v>1</v>
      </c>
      <c r="E8" s="773" t="s">
        <v>3929</v>
      </c>
      <c r="F8" s="775">
        <v>47</v>
      </c>
      <c r="G8" s="773" t="s">
        <v>1973</v>
      </c>
      <c r="H8" s="776">
        <v>0</v>
      </c>
      <c r="I8" s="776">
        <f aca="true" t="shared" si="0" ref="I8:I16">H8*F8</f>
        <v>0</v>
      </c>
      <c r="J8" s="777">
        <v>0</v>
      </c>
      <c r="K8" s="778">
        <f>F8*J8</f>
        <v>0</v>
      </c>
      <c r="L8" s="221"/>
      <c r="M8" s="221"/>
      <c r="N8" s="221"/>
    </row>
    <row r="9" spans="1:14" s="194" customFormat="1" ht="15">
      <c r="A9" s="772" t="s">
        <v>3898</v>
      </c>
      <c r="B9" s="772" t="s">
        <v>3927</v>
      </c>
      <c r="C9" s="773" t="s">
        <v>3928</v>
      </c>
      <c r="D9" s="774" t="s">
        <v>3930</v>
      </c>
      <c r="E9" s="773" t="s">
        <v>3929</v>
      </c>
      <c r="F9" s="775">
        <v>63</v>
      </c>
      <c r="G9" s="773" t="s">
        <v>1973</v>
      </c>
      <c r="H9" s="776">
        <v>0</v>
      </c>
      <c r="I9" s="776">
        <f t="shared" si="0"/>
        <v>0</v>
      </c>
      <c r="J9" s="777">
        <v>0</v>
      </c>
      <c r="K9" s="778">
        <f aca="true" t="shared" si="1" ref="K9:K45">F9*J9</f>
        <v>0</v>
      </c>
      <c r="L9" s="221"/>
      <c r="M9" s="221"/>
      <c r="N9" s="221"/>
    </row>
    <row r="10" spans="1:14" s="194" customFormat="1" ht="15">
      <c r="A10" s="772" t="s">
        <v>3901</v>
      </c>
      <c r="B10" s="772" t="s">
        <v>3927</v>
      </c>
      <c r="C10" s="773" t="s">
        <v>3928</v>
      </c>
      <c r="D10" s="779" t="s">
        <v>3931</v>
      </c>
      <c r="E10" s="779" t="s">
        <v>3929</v>
      </c>
      <c r="F10" s="775">
        <v>15</v>
      </c>
      <c r="G10" s="779" t="s">
        <v>1973</v>
      </c>
      <c r="H10" s="780">
        <v>0</v>
      </c>
      <c r="I10" s="776">
        <f t="shared" si="0"/>
        <v>0</v>
      </c>
      <c r="J10" s="777">
        <v>0</v>
      </c>
      <c r="K10" s="778">
        <f t="shared" si="1"/>
        <v>0</v>
      </c>
      <c r="L10" s="221"/>
      <c r="M10" s="221"/>
      <c r="N10" s="221"/>
    </row>
    <row r="11" spans="1:14" s="194" customFormat="1" ht="15">
      <c r="A11" s="772" t="s">
        <v>3902</v>
      </c>
      <c r="B11" s="772" t="s">
        <v>3927</v>
      </c>
      <c r="C11" s="773" t="s">
        <v>3928</v>
      </c>
      <c r="D11" s="779" t="s">
        <v>3932</v>
      </c>
      <c r="E11" s="779" t="s">
        <v>3929</v>
      </c>
      <c r="F11" s="775">
        <v>100</v>
      </c>
      <c r="G11" s="779" t="s">
        <v>1973</v>
      </c>
      <c r="H11" s="780">
        <v>0</v>
      </c>
      <c r="I11" s="776">
        <f t="shared" si="0"/>
        <v>0</v>
      </c>
      <c r="J11" s="777">
        <v>0</v>
      </c>
      <c r="K11" s="778">
        <f t="shared" si="1"/>
        <v>0</v>
      </c>
      <c r="L11" s="221"/>
      <c r="M11" s="221"/>
      <c r="N11" s="221"/>
    </row>
    <row r="12" spans="1:14" s="194" customFormat="1" ht="15">
      <c r="A12" s="772" t="s">
        <v>3904</v>
      </c>
      <c r="B12" s="772" t="s">
        <v>3927</v>
      </c>
      <c r="C12" s="773" t="s">
        <v>3928</v>
      </c>
      <c r="D12" s="779">
        <v>7</v>
      </c>
      <c r="E12" s="779" t="s">
        <v>3929</v>
      </c>
      <c r="F12" s="775">
        <v>12</v>
      </c>
      <c r="G12" s="779" t="s">
        <v>1973</v>
      </c>
      <c r="H12" s="780">
        <v>0</v>
      </c>
      <c r="I12" s="776">
        <f t="shared" si="0"/>
        <v>0</v>
      </c>
      <c r="J12" s="777">
        <v>0</v>
      </c>
      <c r="K12" s="778">
        <f t="shared" si="1"/>
        <v>0</v>
      </c>
      <c r="L12" s="221"/>
      <c r="M12" s="221"/>
      <c r="N12" s="221"/>
    </row>
    <row r="13" spans="1:14" s="194" customFormat="1" ht="15">
      <c r="A13" s="772" t="s">
        <v>3906</v>
      </c>
      <c r="B13" s="772" t="s">
        <v>3927</v>
      </c>
      <c r="C13" s="773" t="s">
        <v>3933</v>
      </c>
      <c r="D13" s="774">
        <v>1</v>
      </c>
      <c r="E13" s="773" t="s">
        <v>3929</v>
      </c>
      <c r="F13" s="775">
        <v>12</v>
      </c>
      <c r="G13" s="773" t="s">
        <v>1973</v>
      </c>
      <c r="H13" s="776">
        <v>0</v>
      </c>
      <c r="I13" s="776">
        <f t="shared" si="0"/>
        <v>0</v>
      </c>
      <c r="J13" s="777">
        <v>0</v>
      </c>
      <c r="K13" s="778">
        <f t="shared" si="1"/>
        <v>0</v>
      </c>
      <c r="L13" s="221"/>
      <c r="M13" s="221"/>
      <c r="N13" s="221"/>
    </row>
    <row r="14" spans="1:14" s="194" customFormat="1" ht="15">
      <c r="A14" s="772" t="s">
        <v>3908</v>
      </c>
      <c r="B14" s="772" t="s">
        <v>3927</v>
      </c>
      <c r="C14" s="773" t="s">
        <v>3933</v>
      </c>
      <c r="D14" s="779" t="s">
        <v>3931</v>
      </c>
      <c r="E14" s="779" t="s">
        <v>3929</v>
      </c>
      <c r="F14" s="775">
        <v>6</v>
      </c>
      <c r="G14" s="779" t="s">
        <v>1973</v>
      </c>
      <c r="H14" s="780">
        <v>0</v>
      </c>
      <c r="I14" s="776">
        <f t="shared" si="0"/>
        <v>0</v>
      </c>
      <c r="J14" s="777">
        <v>0</v>
      </c>
      <c r="K14" s="778">
        <f t="shared" si="1"/>
        <v>0</v>
      </c>
      <c r="L14" s="221"/>
      <c r="M14" s="221"/>
      <c r="N14" s="221"/>
    </row>
    <row r="15" spans="1:14" s="194" customFormat="1" ht="15">
      <c r="A15" s="772" t="s">
        <v>3910</v>
      </c>
      <c r="B15" s="772" t="s">
        <v>3927</v>
      </c>
      <c r="C15" s="773" t="s">
        <v>3961</v>
      </c>
      <c r="D15" s="779"/>
      <c r="E15" s="779" t="s">
        <v>3929</v>
      </c>
      <c r="F15" s="775">
        <v>1</v>
      </c>
      <c r="G15" s="779" t="s">
        <v>1973</v>
      </c>
      <c r="H15" s="780">
        <v>0</v>
      </c>
      <c r="I15" s="776">
        <f>H15*F15</f>
        <v>0</v>
      </c>
      <c r="J15" s="777">
        <v>0</v>
      </c>
      <c r="K15" s="778">
        <f>F15*J15</f>
        <v>0</v>
      </c>
      <c r="L15" s="221"/>
      <c r="M15" s="221"/>
      <c r="N15" s="221"/>
    </row>
    <row r="16" spans="1:14" s="194" customFormat="1" ht="15">
      <c r="A16" s="772" t="s">
        <v>3912</v>
      </c>
      <c r="B16" s="772" t="s">
        <v>3927</v>
      </c>
      <c r="C16" s="773" t="s">
        <v>3934</v>
      </c>
      <c r="D16" s="779" t="s">
        <v>3935</v>
      </c>
      <c r="E16" s="779" t="s">
        <v>3929</v>
      </c>
      <c r="F16" s="775">
        <v>173</v>
      </c>
      <c r="G16" s="779" t="s">
        <v>1973</v>
      </c>
      <c r="H16" s="780">
        <v>0</v>
      </c>
      <c r="I16" s="776">
        <f t="shared" si="0"/>
        <v>0</v>
      </c>
      <c r="J16" s="777">
        <v>0</v>
      </c>
      <c r="K16" s="778">
        <f t="shared" si="1"/>
        <v>0</v>
      </c>
      <c r="L16" s="221"/>
      <c r="M16" s="221"/>
      <c r="N16" s="221"/>
    </row>
    <row r="17" spans="1:14" s="194" customFormat="1" ht="15">
      <c r="A17" s="772" t="s">
        <v>3914</v>
      </c>
      <c r="B17" s="772" t="s">
        <v>3927</v>
      </c>
      <c r="C17" s="773" t="s">
        <v>3936</v>
      </c>
      <c r="D17" s="779" t="s">
        <v>3935</v>
      </c>
      <c r="E17" s="779" t="s">
        <v>3929</v>
      </c>
      <c r="F17" s="775">
        <v>16</v>
      </c>
      <c r="G17" s="779" t="s">
        <v>1973</v>
      </c>
      <c r="H17" s="780">
        <v>0</v>
      </c>
      <c r="I17" s="776">
        <f>H17*F17</f>
        <v>0</v>
      </c>
      <c r="J17" s="777">
        <v>0</v>
      </c>
      <c r="K17" s="778">
        <f t="shared" si="1"/>
        <v>0</v>
      </c>
      <c r="L17" s="221"/>
      <c r="M17" s="221"/>
      <c r="N17" s="221"/>
    </row>
    <row r="18" spans="1:14" s="194" customFormat="1" ht="15">
      <c r="A18" s="772" t="s">
        <v>3916</v>
      </c>
      <c r="B18" s="772" t="s">
        <v>3927</v>
      </c>
      <c r="C18" s="781" t="s">
        <v>3937</v>
      </c>
      <c r="D18" s="772"/>
      <c r="E18" s="779" t="s">
        <v>3929</v>
      </c>
      <c r="F18" s="775">
        <v>16</v>
      </c>
      <c r="G18" s="779" t="s">
        <v>1973</v>
      </c>
      <c r="H18" s="780">
        <v>0</v>
      </c>
      <c r="I18" s="776">
        <f>H18*F18</f>
        <v>0</v>
      </c>
      <c r="J18" s="782">
        <v>0</v>
      </c>
      <c r="K18" s="778">
        <f t="shared" si="1"/>
        <v>0</v>
      </c>
      <c r="L18" s="221"/>
      <c r="M18" s="221"/>
      <c r="N18" s="221"/>
    </row>
    <row r="19" spans="1:14" s="194" customFormat="1" ht="15">
      <c r="A19" s="772" t="s">
        <v>3939</v>
      </c>
      <c r="B19" s="772" t="s">
        <v>3927</v>
      </c>
      <c r="C19" s="773" t="s">
        <v>3938</v>
      </c>
      <c r="D19" s="779"/>
      <c r="E19" s="779" t="s">
        <v>3929</v>
      </c>
      <c r="F19" s="775">
        <v>18</v>
      </c>
      <c r="G19" s="779" t="s">
        <v>1973</v>
      </c>
      <c r="H19" s="780">
        <v>0</v>
      </c>
      <c r="I19" s="776">
        <f>H19*F19</f>
        <v>0</v>
      </c>
      <c r="J19" s="782">
        <v>0</v>
      </c>
      <c r="K19" s="778">
        <f t="shared" si="1"/>
        <v>0</v>
      </c>
      <c r="L19" s="221"/>
      <c r="M19" s="221"/>
      <c r="N19" s="221"/>
    </row>
    <row r="20" spans="1:14" s="194" customFormat="1" ht="15">
      <c r="A20" s="772" t="s">
        <v>3942</v>
      </c>
      <c r="B20" s="772" t="s">
        <v>3927</v>
      </c>
      <c r="C20" s="773" t="s">
        <v>3940</v>
      </c>
      <c r="D20" s="773" t="s">
        <v>3941</v>
      </c>
      <c r="E20" s="773" t="s">
        <v>3929</v>
      </c>
      <c r="F20" s="775">
        <v>2</v>
      </c>
      <c r="G20" s="773" t="s">
        <v>1973</v>
      </c>
      <c r="H20" s="776">
        <v>0</v>
      </c>
      <c r="I20" s="776">
        <f aca="true" t="shared" si="2" ref="I20:I45">H20*F20</f>
        <v>0</v>
      </c>
      <c r="J20" s="782">
        <v>0</v>
      </c>
      <c r="K20" s="778">
        <f t="shared" si="1"/>
        <v>0</v>
      </c>
      <c r="L20" s="221"/>
      <c r="M20" s="221"/>
      <c r="N20" s="221"/>
    </row>
    <row r="21" spans="1:14" s="194" customFormat="1" ht="15">
      <c r="A21" s="772" t="s">
        <v>3945</v>
      </c>
      <c r="B21" s="772" t="s">
        <v>3927</v>
      </c>
      <c r="C21" s="773" t="s">
        <v>3943</v>
      </c>
      <c r="D21" s="773" t="s">
        <v>3944</v>
      </c>
      <c r="E21" s="773" t="s">
        <v>3929</v>
      </c>
      <c r="F21" s="775">
        <v>494</v>
      </c>
      <c r="G21" s="773" t="s">
        <v>1973</v>
      </c>
      <c r="H21" s="776">
        <v>0</v>
      </c>
      <c r="I21" s="776">
        <f t="shared" si="2"/>
        <v>0</v>
      </c>
      <c r="J21" s="782">
        <v>0</v>
      </c>
      <c r="K21" s="778">
        <f t="shared" si="1"/>
        <v>0</v>
      </c>
      <c r="L21" s="221"/>
      <c r="M21" s="221"/>
      <c r="N21" s="221"/>
    </row>
    <row r="22" spans="1:14" s="194" customFormat="1" ht="15">
      <c r="A22" s="772" t="s">
        <v>3948</v>
      </c>
      <c r="B22" s="772" t="s">
        <v>3927</v>
      </c>
      <c r="C22" s="773" t="s">
        <v>3946</v>
      </c>
      <c r="D22" s="773" t="s">
        <v>3947</v>
      </c>
      <c r="E22" s="773" t="s">
        <v>3929</v>
      </c>
      <c r="F22" s="775">
        <v>253</v>
      </c>
      <c r="G22" s="773" t="s">
        <v>1973</v>
      </c>
      <c r="H22" s="776">
        <v>0</v>
      </c>
      <c r="I22" s="776">
        <f t="shared" si="2"/>
        <v>0</v>
      </c>
      <c r="J22" s="782">
        <v>0</v>
      </c>
      <c r="K22" s="778">
        <f t="shared" si="1"/>
        <v>0</v>
      </c>
      <c r="L22" s="221"/>
      <c r="M22" s="221"/>
      <c r="N22" s="221"/>
    </row>
    <row r="23" spans="1:14" s="194" customFormat="1" ht="15">
      <c r="A23" s="772" t="s">
        <v>3950</v>
      </c>
      <c r="B23" s="772" t="s">
        <v>3927</v>
      </c>
      <c r="C23" s="773" t="s">
        <v>3946</v>
      </c>
      <c r="D23" s="773" t="s">
        <v>3949</v>
      </c>
      <c r="E23" s="773" t="s">
        <v>3929</v>
      </c>
      <c r="F23" s="775">
        <v>274</v>
      </c>
      <c r="G23" s="773" t="s">
        <v>1973</v>
      </c>
      <c r="H23" s="776">
        <v>0</v>
      </c>
      <c r="I23" s="776">
        <f t="shared" si="2"/>
        <v>0</v>
      </c>
      <c r="J23" s="782">
        <v>0</v>
      </c>
      <c r="K23" s="778">
        <f t="shared" si="1"/>
        <v>0</v>
      </c>
      <c r="L23" s="221"/>
      <c r="M23" s="221"/>
      <c r="N23" s="221"/>
    </row>
    <row r="24" spans="1:14" s="194" customFormat="1" ht="15">
      <c r="A24" s="772" t="s">
        <v>3952</v>
      </c>
      <c r="B24" s="772" t="s">
        <v>3927</v>
      </c>
      <c r="C24" s="773" t="s">
        <v>3943</v>
      </c>
      <c r="D24" s="773" t="s">
        <v>3951</v>
      </c>
      <c r="E24" s="773" t="s">
        <v>3929</v>
      </c>
      <c r="F24" s="775">
        <v>191</v>
      </c>
      <c r="G24" s="773" t="s">
        <v>1973</v>
      </c>
      <c r="H24" s="776">
        <v>0</v>
      </c>
      <c r="I24" s="776">
        <f t="shared" si="2"/>
        <v>0</v>
      </c>
      <c r="J24" s="777">
        <v>0</v>
      </c>
      <c r="K24" s="778">
        <f t="shared" si="1"/>
        <v>0</v>
      </c>
      <c r="L24" s="221"/>
      <c r="M24" s="221"/>
      <c r="N24" s="221"/>
    </row>
    <row r="25" spans="1:14" s="194" customFormat="1" ht="15">
      <c r="A25" s="772" t="s">
        <v>3953</v>
      </c>
      <c r="B25" s="772" t="s">
        <v>3927</v>
      </c>
      <c r="C25" s="773" t="s">
        <v>3943</v>
      </c>
      <c r="D25" s="773" t="s">
        <v>3949</v>
      </c>
      <c r="E25" s="773" t="s">
        <v>3929</v>
      </c>
      <c r="F25" s="775">
        <v>200</v>
      </c>
      <c r="G25" s="773" t="s">
        <v>1973</v>
      </c>
      <c r="H25" s="776">
        <v>0</v>
      </c>
      <c r="I25" s="776">
        <f t="shared" si="2"/>
        <v>0</v>
      </c>
      <c r="J25" s="782">
        <v>0</v>
      </c>
      <c r="K25" s="778">
        <f t="shared" si="1"/>
        <v>0</v>
      </c>
      <c r="L25" s="221"/>
      <c r="M25" s="221"/>
      <c r="N25" s="221"/>
    </row>
    <row r="26" spans="1:14" s="194" customFormat="1" ht="15">
      <c r="A26" s="772" t="s">
        <v>3955</v>
      </c>
      <c r="B26" s="772" t="s">
        <v>3927</v>
      </c>
      <c r="C26" s="773" t="s">
        <v>3954</v>
      </c>
      <c r="D26" s="773"/>
      <c r="E26" s="773"/>
      <c r="F26" s="775">
        <v>41</v>
      </c>
      <c r="G26" s="773" t="s">
        <v>1973</v>
      </c>
      <c r="H26" s="780">
        <v>0</v>
      </c>
      <c r="I26" s="776">
        <f t="shared" si="2"/>
        <v>0</v>
      </c>
      <c r="J26" s="777">
        <v>0</v>
      </c>
      <c r="K26" s="778">
        <f t="shared" si="1"/>
        <v>0</v>
      </c>
      <c r="L26" s="221"/>
      <c r="M26" s="221"/>
      <c r="N26" s="221"/>
    </row>
    <row r="27" spans="1:14" s="194" customFormat="1" ht="15">
      <c r="A27" s="772" t="s">
        <v>3957</v>
      </c>
      <c r="B27" s="772" t="s">
        <v>3927</v>
      </c>
      <c r="C27" s="773" t="s">
        <v>3956</v>
      </c>
      <c r="D27" s="773"/>
      <c r="E27" s="773"/>
      <c r="F27" s="775">
        <v>4</v>
      </c>
      <c r="G27" s="773" t="s">
        <v>1973</v>
      </c>
      <c r="H27" s="780">
        <v>0</v>
      </c>
      <c r="I27" s="776">
        <f t="shared" si="2"/>
        <v>0</v>
      </c>
      <c r="J27" s="777">
        <v>0</v>
      </c>
      <c r="K27" s="778">
        <f t="shared" si="1"/>
        <v>0</v>
      </c>
      <c r="L27" s="221"/>
      <c r="M27" s="221"/>
      <c r="N27" s="221"/>
    </row>
    <row r="28" spans="1:14" s="194" customFormat="1" ht="15">
      <c r="A28" s="772" t="s">
        <v>2200</v>
      </c>
      <c r="B28" s="772" t="s">
        <v>3927</v>
      </c>
      <c r="C28" s="773" t="s">
        <v>3958</v>
      </c>
      <c r="D28" s="773"/>
      <c r="E28" s="773"/>
      <c r="F28" s="775">
        <v>6</v>
      </c>
      <c r="G28" s="773" t="s">
        <v>1973</v>
      </c>
      <c r="H28" s="776">
        <v>0</v>
      </c>
      <c r="I28" s="776">
        <f t="shared" si="2"/>
        <v>0</v>
      </c>
      <c r="J28" s="782">
        <v>0</v>
      </c>
      <c r="K28" s="778">
        <f t="shared" si="1"/>
        <v>0</v>
      </c>
      <c r="L28" s="221"/>
      <c r="M28" s="221"/>
      <c r="N28" s="221"/>
    </row>
    <row r="29" spans="1:14" s="194" customFormat="1" ht="15">
      <c r="A29" s="772" t="s">
        <v>2202</v>
      </c>
      <c r="B29" s="772" t="s">
        <v>3927</v>
      </c>
      <c r="C29" s="773" t="s">
        <v>2201</v>
      </c>
      <c r="D29" s="773"/>
      <c r="E29" s="773" t="s">
        <v>3929</v>
      </c>
      <c r="F29" s="775">
        <v>12</v>
      </c>
      <c r="G29" s="773" t="s">
        <v>1973</v>
      </c>
      <c r="H29" s="776">
        <v>0</v>
      </c>
      <c r="I29" s="776">
        <f t="shared" si="2"/>
        <v>0</v>
      </c>
      <c r="J29" s="782">
        <v>0</v>
      </c>
      <c r="K29" s="778">
        <f t="shared" si="1"/>
        <v>0</v>
      </c>
      <c r="L29" s="221"/>
      <c r="M29" s="221"/>
      <c r="N29" s="221"/>
    </row>
    <row r="30" spans="1:14" s="194" customFormat="1" ht="15">
      <c r="A30" s="772" t="s">
        <v>2204</v>
      </c>
      <c r="B30" s="772" t="s">
        <v>3927</v>
      </c>
      <c r="C30" s="773" t="s">
        <v>2203</v>
      </c>
      <c r="D30" s="773"/>
      <c r="E30" s="773" t="s">
        <v>3929</v>
      </c>
      <c r="F30" s="775">
        <v>14</v>
      </c>
      <c r="G30" s="773" t="s">
        <v>1973</v>
      </c>
      <c r="H30" s="776">
        <v>0</v>
      </c>
      <c r="I30" s="776">
        <f t="shared" si="2"/>
        <v>0</v>
      </c>
      <c r="J30" s="782">
        <v>0</v>
      </c>
      <c r="K30" s="778">
        <f t="shared" si="1"/>
        <v>0</v>
      </c>
      <c r="L30" s="221"/>
      <c r="M30" s="221"/>
      <c r="N30" s="221"/>
    </row>
    <row r="31" spans="1:14" s="194" customFormat="1" ht="15">
      <c r="A31" s="772" t="s">
        <v>2207</v>
      </c>
      <c r="B31" s="772" t="s">
        <v>3927</v>
      </c>
      <c r="C31" s="773" t="s">
        <v>2205</v>
      </c>
      <c r="D31" s="773" t="s">
        <v>2206</v>
      </c>
      <c r="E31" s="773"/>
      <c r="F31" s="775">
        <v>5</v>
      </c>
      <c r="G31" s="773" t="s">
        <v>1973</v>
      </c>
      <c r="H31" s="776">
        <v>0</v>
      </c>
      <c r="I31" s="776">
        <f t="shared" si="2"/>
        <v>0</v>
      </c>
      <c r="J31" s="782">
        <v>0</v>
      </c>
      <c r="K31" s="778">
        <f t="shared" si="1"/>
        <v>0</v>
      </c>
      <c r="L31" s="221"/>
      <c r="M31" s="221"/>
      <c r="N31" s="221"/>
    </row>
    <row r="32" spans="1:14" s="194" customFormat="1" ht="15">
      <c r="A32" s="772" t="s">
        <v>2211</v>
      </c>
      <c r="B32" s="772" t="s">
        <v>3927</v>
      </c>
      <c r="C32" s="773" t="s">
        <v>2208</v>
      </c>
      <c r="D32" s="773" t="s">
        <v>2209</v>
      </c>
      <c r="E32" s="773" t="s">
        <v>2210</v>
      </c>
      <c r="F32" s="775">
        <v>2007</v>
      </c>
      <c r="G32" s="773" t="s">
        <v>1973</v>
      </c>
      <c r="H32" s="776">
        <v>0</v>
      </c>
      <c r="I32" s="776">
        <f t="shared" si="2"/>
        <v>0</v>
      </c>
      <c r="J32" s="777">
        <v>0</v>
      </c>
      <c r="K32" s="778">
        <f t="shared" si="1"/>
        <v>0</v>
      </c>
      <c r="L32" s="221"/>
      <c r="M32" s="221"/>
      <c r="N32" s="221"/>
    </row>
    <row r="33" spans="1:14" s="194" customFormat="1" ht="15">
      <c r="A33" s="772" t="s">
        <v>2214</v>
      </c>
      <c r="B33" s="772" t="s">
        <v>3927</v>
      </c>
      <c r="C33" s="773" t="s">
        <v>2212</v>
      </c>
      <c r="D33" s="773" t="s">
        <v>2213</v>
      </c>
      <c r="E33" s="773"/>
      <c r="F33" s="775">
        <v>1190</v>
      </c>
      <c r="G33" s="773" t="s">
        <v>1973</v>
      </c>
      <c r="H33" s="776">
        <v>0</v>
      </c>
      <c r="I33" s="776">
        <f t="shared" si="2"/>
        <v>0</v>
      </c>
      <c r="J33" s="777">
        <v>0</v>
      </c>
      <c r="K33" s="778">
        <f t="shared" si="1"/>
        <v>0</v>
      </c>
      <c r="L33" s="221"/>
      <c r="M33" s="221"/>
      <c r="N33" s="221"/>
    </row>
    <row r="34" spans="1:14" s="194" customFormat="1" ht="15">
      <c r="A34" s="772" t="s">
        <v>2217</v>
      </c>
      <c r="B34" s="772" t="s">
        <v>3927</v>
      </c>
      <c r="C34" s="773" t="s">
        <v>2215</v>
      </c>
      <c r="D34" s="773" t="s">
        <v>2216</v>
      </c>
      <c r="E34" s="773"/>
      <c r="F34" s="775">
        <v>138</v>
      </c>
      <c r="G34" s="779" t="s">
        <v>1973</v>
      </c>
      <c r="H34" s="783">
        <v>0</v>
      </c>
      <c r="I34" s="776">
        <f t="shared" si="2"/>
        <v>0</v>
      </c>
      <c r="J34" s="777">
        <v>0</v>
      </c>
      <c r="K34" s="778">
        <f t="shared" si="1"/>
        <v>0</v>
      </c>
      <c r="L34" s="221"/>
      <c r="M34" s="221"/>
      <c r="N34" s="221"/>
    </row>
    <row r="35" spans="1:14" s="194" customFormat="1" ht="15">
      <c r="A35" s="772" t="s">
        <v>2219</v>
      </c>
      <c r="B35" s="772" t="s">
        <v>3927</v>
      </c>
      <c r="C35" s="779" t="s">
        <v>2218</v>
      </c>
      <c r="D35" s="779"/>
      <c r="E35" s="779"/>
      <c r="F35" s="775">
        <v>70</v>
      </c>
      <c r="G35" s="779" t="s">
        <v>1973</v>
      </c>
      <c r="H35" s="776">
        <v>0</v>
      </c>
      <c r="I35" s="776">
        <f t="shared" si="2"/>
        <v>0</v>
      </c>
      <c r="J35" s="782">
        <v>0</v>
      </c>
      <c r="K35" s="778">
        <f t="shared" si="1"/>
        <v>0</v>
      </c>
      <c r="L35" s="221"/>
      <c r="M35" s="221"/>
      <c r="N35" s="221"/>
    </row>
    <row r="36" spans="1:14" s="194" customFormat="1" ht="15">
      <c r="A36" s="772" t="s">
        <v>2221</v>
      </c>
      <c r="B36" s="772" t="s">
        <v>3927</v>
      </c>
      <c r="C36" s="779" t="s">
        <v>2220</v>
      </c>
      <c r="D36" s="784"/>
      <c r="E36" s="772"/>
      <c r="F36" s="772">
        <v>7</v>
      </c>
      <c r="G36" s="785" t="s">
        <v>3779</v>
      </c>
      <c r="H36" s="786">
        <v>0</v>
      </c>
      <c r="I36" s="776">
        <f t="shared" si="2"/>
        <v>0</v>
      </c>
      <c r="J36" s="782">
        <v>0</v>
      </c>
      <c r="K36" s="778">
        <f t="shared" si="1"/>
        <v>0</v>
      </c>
      <c r="L36" s="221"/>
      <c r="M36" s="221"/>
      <c r="N36" s="221"/>
    </row>
    <row r="37" spans="1:11" s="194" customFormat="1" ht="15">
      <c r="A37" s="772" t="s">
        <v>2223</v>
      </c>
      <c r="B37" s="772" t="s">
        <v>3927</v>
      </c>
      <c r="C37" s="773" t="s">
        <v>2222</v>
      </c>
      <c r="D37" s="773"/>
      <c r="E37" s="773"/>
      <c r="F37" s="773">
        <v>8</v>
      </c>
      <c r="G37" s="779" t="s">
        <v>1973</v>
      </c>
      <c r="H37" s="776">
        <v>0</v>
      </c>
      <c r="I37" s="776">
        <f t="shared" si="2"/>
        <v>0</v>
      </c>
      <c r="J37" s="782">
        <v>0</v>
      </c>
      <c r="K37" s="778">
        <f t="shared" si="1"/>
        <v>0</v>
      </c>
    </row>
    <row r="38" spans="1:11" s="194" customFormat="1" ht="15">
      <c r="A38" s="772" t="s">
        <v>2225</v>
      </c>
      <c r="B38" s="772" t="s">
        <v>3927</v>
      </c>
      <c r="C38" s="773" t="s">
        <v>2224</v>
      </c>
      <c r="D38" s="773"/>
      <c r="E38" s="773"/>
      <c r="F38" s="773">
        <v>120</v>
      </c>
      <c r="G38" s="779" t="s">
        <v>1973</v>
      </c>
      <c r="H38" s="776">
        <v>0</v>
      </c>
      <c r="I38" s="776">
        <f t="shared" si="2"/>
        <v>0</v>
      </c>
      <c r="J38" s="782">
        <v>0</v>
      </c>
      <c r="K38" s="778">
        <f t="shared" si="1"/>
        <v>0</v>
      </c>
    </row>
    <row r="39" spans="1:11" s="194" customFormat="1" ht="15">
      <c r="A39" s="772" t="s">
        <v>2227</v>
      </c>
      <c r="B39" s="772" t="s">
        <v>3927</v>
      </c>
      <c r="C39" s="773" t="s">
        <v>2226</v>
      </c>
      <c r="D39" s="773"/>
      <c r="E39" s="773"/>
      <c r="F39" s="773">
        <v>20</v>
      </c>
      <c r="G39" s="779" t="s">
        <v>1973</v>
      </c>
      <c r="H39" s="776">
        <v>0</v>
      </c>
      <c r="I39" s="776">
        <f t="shared" si="2"/>
        <v>0</v>
      </c>
      <c r="J39" s="782">
        <v>0</v>
      </c>
      <c r="K39" s="778">
        <f t="shared" si="1"/>
        <v>0</v>
      </c>
    </row>
    <row r="40" spans="1:11" s="194" customFormat="1" ht="15">
      <c r="A40" s="772" t="s">
        <v>2229</v>
      </c>
      <c r="B40" s="772" t="s">
        <v>3927</v>
      </c>
      <c r="C40" s="773" t="s">
        <v>2228</v>
      </c>
      <c r="D40" s="773"/>
      <c r="E40" s="773"/>
      <c r="F40" s="773">
        <v>210</v>
      </c>
      <c r="G40" s="779" t="s">
        <v>1973</v>
      </c>
      <c r="H40" s="776">
        <v>0</v>
      </c>
      <c r="I40" s="776">
        <f t="shared" si="2"/>
        <v>0</v>
      </c>
      <c r="J40" s="782">
        <v>0</v>
      </c>
      <c r="K40" s="778">
        <f t="shared" si="1"/>
        <v>0</v>
      </c>
    </row>
    <row r="41" spans="1:11" s="194" customFormat="1" ht="15">
      <c r="A41" s="772" t="s">
        <v>2231</v>
      </c>
      <c r="B41" s="772" t="s">
        <v>3927</v>
      </c>
      <c r="C41" s="773" t="s">
        <v>2230</v>
      </c>
      <c r="D41" s="773"/>
      <c r="E41" s="773"/>
      <c r="F41" s="773">
        <v>160</v>
      </c>
      <c r="G41" s="779" t="s">
        <v>1973</v>
      </c>
      <c r="H41" s="776">
        <v>0</v>
      </c>
      <c r="I41" s="776">
        <f t="shared" si="2"/>
        <v>0</v>
      </c>
      <c r="J41" s="782">
        <v>0</v>
      </c>
      <c r="K41" s="778">
        <f t="shared" si="1"/>
        <v>0</v>
      </c>
    </row>
    <row r="42" spans="1:11" s="194" customFormat="1" ht="15">
      <c r="A42" s="772" t="s">
        <v>2233</v>
      </c>
      <c r="B42" s="772" t="s">
        <v>3927</v>
      </c>
      <c r="C42" s="773" t="s">
        <v>2232</v>
      </c>
      <c r="D42" s="773">
        <v>8111</v>
      </c>
      <c r="E42" s="773"/>
      <c r="F42" s="773">
        <v>15</v>
      </c>
      <c r="G42" s="773" t="s">
        <v>1973</v>
      </c>
      <c r="H42" s="776">
        <v>0</v>
      </c>
      <c r="I42" s="776">
        <f t="shared" si="2"/>
        <v>0</v>
      </c>
      <c r="J42" s="782">
        <v>0</v>
      </c>
      <c r="K42" s="778">
        <f t="shared" si="1"/>
        <v>0</v>
      </c>
    </row>
    <row r="43" spans="1:11" s="194" customFormat="1" ht="15">
      <c r="A43" s="772" t="s">
        <v>2236</v>
      </c>
      <c r="B43" s="772" t="s">
        <v>3927</v>
      </c>
      <c r="C43" s="773" t="s">
        <v>2234</v>
      </c>
      <c r="D43" s="773" t="s">
        <v>2235</v>
      </c>
      <c r="E43" s="773"/>
      <c r="F43" s="773">
        <v>50</v>
      </c>
      <c r="G43" s="773" t="s">
        <v>1973</v>
      </c>
      <c r="H43" s="776">
        <v>0</v>
      </c>
      <c r="I43" s="776">
        <f t="shared" si="2"/>
        <v>0</v>
      </c>
      <c r="J43" s="782">
        <v>0</v>
      </c>
      <c r="K43" s="778">
        <f t="shared" si="1"/>
        <v>0</v>
      </c>
    </row>
    <row r="44" spans="1:11" s="194" customFormat="1" ht="15">
      <c r="A44" s="772" t="s">
        <v>2238</v>
      </c>
      <c r="B44" s="772" t="s">
        <v>3927</v>
      </c>
      <c r="C44" s="773" t="s">
        <v>2237</v>
      </c>
      <c r="D44" s="773" t="s">
        <v>2235</v>
      </c>
      <c r="E44" s="773"/>
      <c r="F44" s="773">
        <v>22</v>
      </c>
      <c r="G44" s="773" t="s">
        <v>1973</v>
      </c>
      <c r="H44" s="776">
        <v>0</v>
      </c>
      <c r="I44" s="776">
        <f t="shared" si="2"/>
        <v>0</v>
      </c>
      <c r="J44" s="782">
        <v>0</v>
      </c>
      <c r="K44" s="778">
        <f t="shared" si="1"/>
        <v>0</v>
      </c>
    </row>
    <row r="45" spans="1:11" s="194" customFormat="1" ht="15">
      <c r="A45" s="772" t="s">
        <v>3960</v>
      </c>
      <c r="B45" s="772" t="s">
        <v>3927</v>
      </c>
      <c r="C45" s="773" t="s">
        <v>2239</v>
      </c>
      <c r="D45" s="773" t="s">
        <v>2240</v>
      </c>
      <c r="E45" s="773"/>
      <c r="F45" s="773">
        <v>15</v>
      </c>
      <c r="G45" s="773" t="s">
        <v>1973</v>
      </c>
      <c r="H45" s="776">
        <v>0</v>
      </c>
      <c r="I45" s="776">
        <f t="shared" si="2"/>
        <v>0</v>
      </c>
      <c r="J45" s="782">
        <v>0</v>
      </c>
      <c r="K45" s="778">
        <f t="shared" si="1"/>
        <v>0</v>
      </c>
    </row>
    <row r="46" spans="2:9" ht="15">
      <c r="B46" s="211"/>
      <c r="C46" s="222"/>
      <c r="D46" s="222"/>
      <c r="E46" s="223"/>
      <c r="F46" s="223"/>
      <c r="G46" s="224"/>
      <c r="H46" s="225"/>
      <c r="I46" s="226"/>
    </row>
    <row r="47" spans="2:11" s="228" customFormat="1" ht="13.5">
      <c r="B47" s="229"/>
      <c r="C47" s="230" t="s">
        <v>3872</v>
      </c>
      <c r="D47" s="230"/>
      <c r="E47" s="230"/>
      <c r="F47" s="230"/>
      <c r="G47" s="231"/>
      <c r="H47" s="231"/>
      <c r="I47" s="232">
        <f>SUM(I8:I46)</f>
        <v>0</v>
      </c>
      <c r="J47" s="233"/>
      <c r="K47" s="203">
        <f>SUM(K8:K46)</f>
        <v>0</v>
      </c>
    </row>
    <row r="49" ht="15">
      <c r="C49" s="205" t="s">
        <v>3918</v>
      </c>
    </row>
    <row r="50" ht="15">
      <c r="C50" s="205" t="s">
        <v>3919</v>
      </c>
    </row>
  </sheetData>
  <mergeCells count="3">
    <mergeCell ref="C6:E6"/>
    <mergeCell ref="H5:I5"/>
    <mergeCell ref="J5:K5"/>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N37"/>
  <sheetViews>
    <sheetView workbookViewId="0" topLeftCell="A1">
      <selection activeCell="L34" sqref="L34"/>
    </sheetView>
  </sheetViews>
  <sheetFormatPr defaultColWidth="10.00390625" defaultRowHeight="15"/>
  <cols>
    <col min="1" max="1" width="4.8515625" style="122" customWidth="1"/>
    <col min="2" max="2" width="13.8515625" style="122" customWidth="1"/>
    <col min="3" max="3" width="20.28125" style="122" customWidth="1"/>
    <col min="4" max="4" width="9.8515625" style="122" customWidth="1"/>
    <col min="5" max="5" width="3.57421875" style="122" customWidth="1"/>
    <col min="6" max="6" width="5.28125" style="122" customWidth="1"/>
    <col min="7" max="7" width="11.28125" style="250" customWidth="1"/>
    <col min="8" max="8" width="5.57421875" style="122" customWidth="1"/>
    <col min="9" max="9" width="10.28125" style="123" customWidth="1"/>
    <col min="10" max="10" width="14.57421875" style="123" customWidth="1"/>
    <col min="11" max="11" width="10.57421875" style="247" customWidth="1"/>
    <col min="12" max="12" width="16.140625" style="247" customWidth="1"/>
    <col min="13" max="16384" width="10.00390625" style="122" customWidth="1"/>
  </cols>
  <sheetData>
    <row r="2" ht="18">
      <c r="C2" s="564" t="s">
        <v>2341</v>
      </c>
    </row>
    <row r="4" spans="3:12" s="136" customFormat="1" ht="15.75">
      <c r="C4" s="235" t="s">
        <v>2241</v>
      </c>
      <c r="D4" s="236"/>
      <c r="E4" s="236"/>
      <c r="F4" s="236"/>
      <c r="G4" s="237"/>
      <c r="H4" s="238"/>
      <c r="I4" s="239"/>
      <c r="J4" s="239"/>
      <c r="K4" s="240"/>
      <c r="L4" s="240"/>
    </row>
    <row r="5" spans="3:12" s="136" customFormat="1" ht="15">
      <c r="C5" s="236"/>
      <c r="D5" s="236"/>
      <c r="E5" s="236"/>
      <c r="F5" s="236"/>
      <c r="G5" s="241"/>
      <c r="H5" s="236"/>
      <c r="I5" s="957" t="s">
        <v>3883</v>
      </c>
      <c r="J5" s="957"/>
      <c r="K5" s="958" t="s">
        <v>3884</v>
      </c>
      <c r="L5" s="958"/>
    </row>
    <row r="6" spans="1:12" s="136" customFormat="1" ht="15">
      <c r="A6" s="787" t="s">
        <v>2242</v>
      </c>
      <c r="B6" s="787" t="s">
        <v>3922</v>
      </c>
      <c r="C6" s="956" t="s">
        <v>2243</v>
      </c>
      <c r="D6" s="956"/>
      <c r="E6" s="956"/>
      <c r="F6" s="956"/>
      <c r="G6" s="788" t="s">
        <v>3924</v>
      </c>
      <c r="H6" s="789" t="s">
        <v>3925</v>
      </c>
      <c r="I6" s="790" t="s">
        <v>2244</v>
      </c>
      <c r="J6" s="790" t="s">
        <v>2245</v>
      </c>
      <c r="K6" s="791" t="s">
        <v>2244</v>
      </c>
      <c r="L6" s="791" t="s">
        <v>2246</v>
      </c>
    </row>
    <row r="7" spans="1:14" ht="15">
      <c r="A7" s="792" t="s">
        <v>3895</v>
      </c>
      <c r="B7" s="793" t="s">
        <v>3927</v>
      </c>
      <c r="C7" s="794" t="s">
        <v>2247</v>
      </c>
      <c r="D7" s="794" t="s">
        <v>2248</v>
      </c>
      <c r="E7" s="794" t="s">
        <v>2249</v>
      </c>
      <c r="F7" s="794"/>
      <c r="G7" s="795">
        <v>850</v>
      </c>
      <c r="H7" s="794" t="s">
        <v>1974</v>
      </c>
      <c r="I7" s="796">
        <v>0</v>
      </c>
      <c r="J7" s="796">
        <f aca="true" t="shared" si="0" ref="J7:J15">I7*G7</f>
        <v>0</v>
      </c>
      <c r="K7" s="797">
        <v>0</v>
      </c>
      <c r="L7" s="798">
        <f>G7*K7</f>
        <v>0</v>
      </c>
      <c r="M7" s="160"/>
      <c r="N7" s="160"/>
    </row>
    <row r="8" spans="1:14" ht="15">
      <c r="A8" s="792" t="s">
        <v>3898</v>
      </c>
      <c r="B8" s="793" t="s">
        <v>3927</v>
      </c>
      <c r="C8" s="794" t="s">
        <v>2247</v>
      </c>
      <c r="D8" s="794" t="s">
        <v>2250</v>
      </c>
      <c r="E8" s="794" t="s">
        <v>2249</v>
      </c>
      <c r="F8" s="794"/>
      <c r="G8" s="795">
        <v>1470</v>
      </c>
      <c r="H8" s="794" t="s">
        <v>1974</v>
      </c>
      <c r="I8" s="796">
        <v>0</v>
      </c>
      <c r="J8" s="796">
        <f t="shared" si="0"/>
        <v>0</v>
      </c>
      <c r="K8" s="797">
        <v>0</v>
      </c>
      <c r="L8" s="798">
        <f aca="true" t="shared" si="1" ref="L8:L31">G8*K8</f>
        <v>0</v>
      </c>
      <c r="M8" s="160"/>
      <c r="N8" s="160"/>
    </row>
    <row r="9" spans="1:14" ht="15">
      <c r="A9" s="792" t="s">
        <v>3901</v>
      </c>
      <c r="B9" s="793" t="s">
        <v>3927</v>
      </c>
      <c r="C9" s="794" t="s">
        <v>2247</v>
      </c>
      <c r="D9" s="794" t="s">
        <v>2251</v>
      </c>
      <c r="E9" s="794" t="s">
        <v>2249</v>
      </c>
      <c r="F9" s="794"/>
      <c r="G9" s="795">
        <v>3260</v>
      </c>
      <c r="H9" s="794" t="s">
        <v>1974</v>
      </c>
      <c r="I9" s="796">
        <v>0</v>
      </c>
      <c r="J9" s="796">
        <f t="shared" si="0"/>
        <v>0</v>
      </c>
      <c r="K9" s="797">
        <v>0</v>
      </c>
      <c r="L9" s="798">
        <f t="shared" si="1"/>
        <v>0</v>
      </c>
      <c r="M9" s="160"/>
      <c r="N9" s="160"/>
    </row>
    <row r="10" spans="1:14" ht="15">
      <c r="A10" s="792" t="s">
        <v>3902</v>
      </c>
      <c r="B10" s="793" t="s">
        <v>3927</v>
      </c>
      <c r="C10" s="794" t="s">
        <v>2247</v>
      </c>
      <c r="D10" s="794" t="s">
        <v>2252</v>
      </c>
      <c r="E10" s="794" t="s">
        <v>2249</v>
      </c>
      <c r="F10" s="794"/>
      <c r="G10" s="795">
        <v>2146</v>
      </c>
      <c r="H10" s="794" t="s">
        <v>1974</v>
      </c>
      <c r="I10" s="796">
        <v>0</v>
      </c>
      <c r="J10" s="796">
        <f t="shared" si="0"/>
        <v>0</v>
      </c>
      <c r="K10" s="797">
        <v>0</v>
      </c>
      <c r="L10" s="798">
        <f t="shared" si="1"/>
        <v>0</v>
      </c>
      <c r="M10" s="160"/>
      <c r="N10" s="160"/>
    </row>
    <row r="11" spans="1:14" ht="15">
      <c r="A11" s="792" t="s">
        <v>3904</v>
      </c>
      <c r="B11" s="793" t="s">
        <v>3927</v>
      </c>
      <c r="C11" s="794" t="s">
        <v>2247</v>
      </c>
      <c r="D11" s="794" t="s">
        <v>2251</v>
      </c>
      <c r="E11" s="794" t="s">
        <v>2253</v>
      </c>
      <c r="F11" s="792"/>
      <c r="G11" s="795">
        <v>11300</v>
      </c>
      <c r="H11" s="794" t="s">
        <v>1974</v>
      </c>
      <c r="I11" s="796">
        <v>0</v>
      </c>
      <c r="J11" s="796">
        <f t="shared" si="0"/>
        <v>0</v>
      </c>
      <c r="K11" s="797">
        <v>0</v>
      </c>
      <c r="L11" s="798">
        <f t="shared" si="1"/>
        <v>0</v>
      </c>
      <c r="M11" s="160"/>
      <c r="N11" s="160"/>
    </row>
    <row r="12" spans="1:14" ht="15">
      <c r="A12" s="792" t="s">
        <v>3906</v>
      </c>
      <c r="B12" s="793" t="s">
        <v>3927</v>
      </c>
      <c r="C12" s="794" t="s">
        <v>2247</v>
      </c>
      <c r="D12" s="794" t="s">
        <v>2252</v>
      </c>
      <c r="E12" s="794" t="s">
        <v>2253</v>
      </c>
      <c r="F12" s="792"/>
      <c r="G12" s="795">
        <v>350</v>
      </c>
      <c r="H12" s="794" t="s">
        <v>1974</v>
      </c>
      <c r="I12" s="796">
        <v>0</v>
      </c>
      <c r="J12" s="796">
        <f t="shared" si="0"/>
        <v>0</v>
      </c>
      <c r="K12" s="797">
        <v>0</v>
      </c>
      <c r="L12" s="798">
        <f t="shared" si="1"/>
        <v>0</v>
      </c>
      <c r="M12" s="160"/>
      <c r="N12" s="160"/>
    </row>
    <row r="13" spans="1:14" ht="15">
      <c r="A13" s="792" t="s">
        <v>3908</v>
      </c>
      <c r="B13" s="793" t="s">
        <v>3927</v>
      </c>
      <c r="C13" s="799" t="s">
        <v>2247</v>
      </c>
      <c r="D13" s="799" t="s">
        <v>2252</v>
      </c>
      <c r="E13" s="799">
        <v>4</v>
      </c>
      <c r="F13" s="792"/>
      <c r="G13" s="795">
        <v>120</v>
      </c>
      <c r="H13" s="794" t="s">
        <v>1974</v>
      </c>
      <c r="I13" s="800">
        <v>0</v>
      </c>
      <c r="J13" s="796">
        <f t="shared" si="0"/>
        <v>0</v>
      </c>
      <c r="K13" s="797">
        <v>0</v>
      </c>
      <c r="L13" s="798">
        <f t="shared" si="1"/>
        <v>0</v>
      </c>
      <c r="M13" s="160"/>
      <c r="N13" s="160"/>
    </row>
    <row r="14" spans="1:14" ht="15">
      <c r="A14" s="792" t="s">
        <v>3910</v>
      </c>
      <c r="B14" s="793" t="s">
        <v>3927</v>
      </c>
      <c r="C14" s="799" t="s">
        <v>2247</v>
      </c>
      <c r="D14" s="799" t="s">
        <v>2252</v>
      </c>
      <c r="E14" s="799">
        <v>6</v>
      </c>
      <c r="F14" s="792"/>
      <c r="G14" s="795">
        <v>120</v>
      </c>
      <c r="H14" s="794" t="s">
        <v>1974</v>
      </c>
      <c r="I14" s="800">
        <v>0</v>
      </c>
      <c r="J14" s="796">
        <f t="shared" si="0"/>
        <v>0</v>
      </c>
      <c r="K14" s="797">
        <v>0</v>
      </c>
      <c r="L14" s="798">
        <f t="shared" si="1"/>
        <v>0</v>
      </c>
      <c r="M14" s="160"/>
      <c r="N14" s="160"/>
    </row>
    <row r="15" spans="1:14" ht="15">
      <c r="A15" s="792" t="s">
        <v>3912</v>
      </c>
      <c r="B15" s="793" t="s">
        <v>3927</v>
      </c>
      <c r="C15" s="799" t="s">
        <v>2247</v>
      </c>
      <c r="D15" s="799" t="s">
        <v>2252</v>
      </c>
      <c r="E15" s="799">
        <v>10</v>
      </c>
      <c r="F15" s="792"/>
      <c r="G15" s="795">
        <v>230</v>
      </c>
      <c r="H15" s="794" t="s">
        <v>1974</v>
      </c>
      <c r="I15" s="800">
        <v>0</v>
      </c>
      <c r="J15" s="796">
        <f t="shared" si="0"/>
        <v>0</v>
      </c>
      <c r="K15" s="797">
        <v>0</v>
      </c>
      <c r="L15" s="798">
        <f t="shared" si="1"/>
        <v>0</v>
      </c>
      <c r="M15" s="160"/>
      <c r="N15" s="160"/>
    </row>
    <row r="16" spans="1:14" ht="15">
      <c r="A16" s="792" t="s">
        <v>3914</v>
      </c>
      <c r="B16" s="793" t="s">
        <v>3927</v>
      </c>
      <c r="C16" s="799" t="s">
        <v>2247</v>
      </c>
      <c r="D16" s="799" t="s">
        <v>2252</v>
      </c>
      <c r="E16" s="799">
        <v>16</v>
      </c>
      <c r="F16" s="792"/>
      <c r="G16" s="795">
        <v>110</v>
      </c>
      <c r="H16" s="794" t="s">
        <v>1974</v>
      </c>
      <c r="I16" s="800">
        <v>0</v>
      </c>
      <c r="J16" s="796">
        <f>I16*G16</f>
        <v>0</v>
      </c>
      <c r="K16" s="797">
        <v>0</v>
      </c>
      <c r="L16" s="798">
        <f t="shared" si="1"/>
        <v>0</v>
      </c>
      <c r="M16" s="160"/>
      <c r="N16" s="160"/>
    </row>
    <row r="17" spans="1:14" ht="15">
      <c r="A17" s="792" t="s">
        <v>3916</v>
      </c>
      <c r="B17" s="793" t="s">
        <v>3927</v>
      </c>
      <c r="C17" s="799" t="s">
        <v>2247</v>
      </c>
      <c r="D17" s="799" t="s">
        <v>2254</v>
      </c>
      <c r="E17" s="799"/>
      <c r="F17" s="792"/>
      <c r="G17" s="795">
        <v>900</v>
      </c>
      <c r="H17" s="794" t="s">
        <v>1974</v>
      </c>
      <c r="I17" s="800">
        <v>0</v>
      </c>
      <c r="J17" s="796">
        <f>I17*G17</f>
        <v>0</v>
      </c>
      <c r="K17" s="797">
        <v>0</v>
      </c>
      <c r="L17" s="798">
        <f t="shared" si="1"/>
        <v>0</v>
      </c>
      <c r="M17" s="160"/>
      <c r="N17" s="160"/>
    </row>
    <row r="18" spans="1:14" ht="15">
      <c r="A18" s="792" t="s">
        <v>3939</v>
      </c>
      <c r="B18" s="793" t="s">
        <v>3927</v>
      </c>
      <c r="C18" s="794" t="s">
        <v>2255</v>
      </c>
      <c r="D18" s="794" t="s">
        <v>2251</v>
      </c>
      <c r="E18" s="794" t="s">
        <v>2249</v>
      </c>
      <c r="F18" s="794"/>
      <c r="G18" s="795">
        <v>65</v>
      </c>
      <c r="H18" s="794" t="s">
        <v>1974</v>
      </c>
      <c r="I18" s="796">
        <v>0</v>
      </c>
      <c r="J18" s="796">
        <f>I18*G18</f>
        <v>0</v>
      </c>
      <c r="K18" s="797">
        <v>0</v>
      </c>
      <c r="L18" s="798">
        <f t="shared" si="1"/>
        <v>0</v>
      </c>
      <c r="M18" s="160"/>
      <c r="N18" s="160"/>
    </row>
    <row r="19" spans="1:14" ht="15">
      <c r="A19" s="792" t="s">
        <v>3942</v>
      </c>
      <c r="B19" s="793" t="s">
        <v>3927</v>
      </c>
      <c r="C19" s="799" t="s">
        <v>2256</v>
      </c>
      <c r="D19" s="799">
        <v>4</v>
      </c>
      <c r="E19" s="801" t="s">
        <v>2257</v>
      </c>
      <c r="F19" s="792"/>
      <c r="G19" s="795">
        <v>265</v>
      </c>
      <c r="H19" s="799" t="s">
        <v>1974</v>
      </c>
      <c r="I19" s="800">
        <v>0</v>
      </c>
      <c r="J19" s="796">
        <f aca="true" t="shared" si="2" ref="J19:J26">I19*G19</f>
        <v>0</v>
      </c>
      <c r="K19" s="797">
        <v>0</v>
      </c>
      <c r="L19" s="798">
        <f t="shared" si="1"/>
        <v>0</v>
      </c>
      <c r="M19" s="160"/>
      <c r="N19" s="160"/>
    </row>
    <row r="20" spans="1:14" ht="15">
      <c r="A20" s="792" t="s">
        <v>3945</v>
      </c>
      <c r="B20" s="793" t="s">
        <v>3927</v>
      </c>
      <c r="C20" s="799" t="s">
        <v>2256</v>
      </c>
      <c r="D20" s="799" t="s">
        <v>3931</v>
      </c>
      <c r="E20" s="801" t="s">
        <v>2257</v>
      </c>
      <c r="F20" s="792"/>
      <c r="G20" s="795">
        <v>105</v>
      </c>
      <c r="H20" s="799" t="s">
        <v>1974</v>
      </c>
      <c r="I20" s="800">
        <v>0</v>
      </c>
      <c r="J20" s="796">
        <f t="shared" si="2"/>
        <v>0</v>
      </c>
      <c r="K20" s="797">
        <v>0</v>
      </c>
      <c r="L20" s="798">
        <f t="shared" si="1"/>
        <v>0</v>
      </c>
      <c r="M20" s="160"/>
      <c r="N20" s="160"/>
    </row>
    <row r="21" spans="1:14" ht="15">
      <c r="A21" s="792" t="s">
        <v>3948</v>
      </c>
      <c r="B21" s="793" t="s">
        <v>3927</v>
      </c>
      <c r="C21" s="799" t="s">
        <v>2256</v>
      </c>
      <c r="D21" s="799">
        <v>16</v>
      </c>
      <c r="E21" s="801" t="s">
        <v>2257</v>
      </c>
      <c r="F21" s="792"/>
      <c r="G21" s="795">
        <v>120</v>
      </c>
      <c r="H21" s="799" t="s">
        <v>1974</v>
      </c>
      <c r="I21" s="800">
        <v>0</v>
      </c>
      <c r="J21" s="796">
        <f>I21*G21</f>
        <v>0</v>
      </c>
      <c r="K21" s="797">
        <v>0</v>
      </c>
      <c r="L21" s="798">
        <f t="shared" si="1"/>
        <v>0</v>
      </c>
      <c r="M21" s="160"/>
      <c r="N21" s="160"/>
    </row>
    <row r="22" spans="1:14" ht="15">
      <c r="A22" s="792" t="s">
        <v>3950</v>
      </c>
      <c r="B22" s="793" t="s">
        <v>3927</v>
      </c>
      <c r="C22" s="794" t="s">
        <v>2256</v>
      </c>
      <c r="D22" s="802">
        <v>25</v>
      </c>
      <c r="E22" s="801" t="s">
        <v>2257</v>
      </c>
      <c r="F22" s="794"/>
      <c r="G22" s="795">
        <v>230</v>
      </c>
      <c r="H22" s="794" t="s">
        <v>1974</v>
      </c>
      <c r="I22" s="796">
        <v>0</v>
      </c>
      <c r="J22" s="796">
        <f t="shared" si="2"/>
        <v>0</v>
      </c>
      <c r="K22" s="797">
        <v>0</v>
      </c>
      <c r="L22" s="798">
        <f t="shared" si="1"/>
        <v>0</v>
      </c>
      <c r="M22" s="160"/>
      <c r="N22" s="160"/>
    </row>
    <row r="23" spans="1:14" ht="15">
      <c r="A23" s="792" t="s">
        <v>3952</v>
      </c>
      <c r="B23" s="793" t="s">
        <v>3927</v>
      </c>
      <c r="C23" s="799" t="s">
        <v>2258</v>
      </c>
      <c r="D23" s="799"/>
      <c r="E23" s="799" t="s">
        <v>2259</v>
      </c>
      <c r="F23" s="792"/>
      <c r="G23" s="795">
        <v>260</v>
      </c>
      <c r="H23" s="799" t="s">
        <v>1974</v>
      </c>
      <c r="I23" s="803">
        <v>0</v>
      </c>
      <c r="J23" s="796">
        <f t="shared" si="2"/>
        <v>0</v>
      </c>
      <c r="K23" s="797">
        <v>0</v>
      </c>
      <c r="L23" s="798">
        <f t="shared" si="1"/>
        <v>0</v>
      </c>
      <c r="M23" s="160"/>
      <c r="N23" s="160"/>
    </row>
    <row r="24" spans="1:14" ht="15">
      <c r="A24" s="792" t="s">
        <v>3953</v>
      </c>
      <c r="B24" s="793" t="s">
        <v>3927</v>
      </c>
      <c r="C24" s="799" t="s">
        <v>2258</v>
      </c>
      <c r="D24" s="799"/>
      <c r="E24" s="799" t="s">
        <v>2260</v>
      </c>
      <c r="F24" s="792"/>
      <c r="G24" s="795">
        <v>260</v>
      </c>
      <c r="H24" s="799" t="s">
        <v>1974</v>
      </c>
      <c r="I24" s="803">
        <v>0</v>
      </c>
      <c r="J24" s="796">
        <f t="shared" si="2"/>
        <v>0</v>
      </c>
      <c r="K24" s="797">
        <v>0</v>
      </c>
      <c r="L24" s="798">
        <f t="shared" si="1"/>
        <v>0</v>
      </c>
      <c r="M24" s="160"/>
      <c r="N24" s="160"/>
    </row>
    <row r="25" spans="1:14" ht="15">
      <c r="A25" s="792" t="s">
        <v>3955</v>
      </c>
      <c r="B25" s="793" t="s">
        <v>3927</v>
      </c>
      <c r="C25" s="799" t="s">
        <v>2261</v>
      </c>
      <c r="D25" s="799"/>
      <c r="E25" s="799" t="s">
        <v>2262</v>
      </c>
      <c r="F25" s="792"/>
      <c r="G25" s="795">
        <v>165</v>
      </c>
      <c r="H25" s="799" t="s">
        <v>1974</v>
      </c>
      <c r="I25" s="803">
        <v>0</v>
      </c>
      <c r="J25" s="796">
        <f t="shared" si="2"/>
        <v>0</v>
      </c>
      <c r="K25" s="797">
        <v>0</v>
      </c>
      <c r="L25" s="798">
        <f t="shared" si="1"/>
        <v>0</v>
      </c>
      <c r="M25" s="160"/>
      <c r="N25" s="160"/>
    </row>
    <row r="26" spans="1:14" ht="15">
      <c r="A26" s="792" t="s">
        <v>3957</v>
      </c>
      <c r="B26" s="793" t="s">
        <v>3927</v>
      </c>
      <c r="C26" s="799" t="s">
        <v>2261</v>
      </c>
      <c r="D26" s="799"/>
      <c r="E26" s="799" t="s">
        <v>2263</v>
      </c>
      <c r="F26" s="792"/>
      <c r="G26" s="795">
        <v>315</v>
      </c>
      <c r="H26" s="799" t="s">
        <v>1974</v>
      </c>
      <c r="I26" s="803">
        <v>0</v>
      </c>
      <c r="J26" s="796">
        <f t="shared" si="2"/>
        <v>0</v>
      </c>
      <c r="K26" s="797">
        <v>0</v>
      </c>
      <c r="L26" s="798">
        <f t="shared" si="1"/>
        <v>0</v>
      </c>
      <c r="M26" s="160"/>
      <c r="N26" s="160"/>
    </row>
    <row r="27" spans="1:14" ht="15">
      <c r="A27" s="792" t="s">
        <v>2200</v>
      </c>
      <c r="B27" s="793" t="s">
        <v>3927</v>
      </c>
      <c r="C27" s="799" t="s">
        <v>2261</v>
      </c>
      <c r="D27" s="799"/>
      <c r="E27" s="799" t="s">
        <v>2264</v>
      </c>
      <c r="F27" s="792"/>
      <c r="G27" s="795">
        <v>200</v>
      </c>
      <c r="H27" s="794" t="s">
        <v>1974</v>
      </c>
      <c r="I27" s="800">
        <v>0</v>
      </c>
      <c r="J27" s="796">
        <f>I27*G27</f>
        <v>0</v>
      </c>
      <c r="K27" s="797">
        <v>0</v>
      </c>
      <c r="L27" s="798">
        <f t="shared" si="1"/>
        <v>0</v>
      </c>
      <c r="M27" s="160"/>
      <c r="N27" s="160"/>
    </row>
    <row r="28" spans="1:14" ht="15">
      <c r="A28" s="792" t="s">
        <v>2202</v>
      </c>
      <c r="B28" s="793" t="s">
        <v>3927</v>
      </c>
      <c r="C28" s="799" t="s">
        <v>2265</v>
      </c>
      <c r="D28" s="799"/>
      <c r="E28" s="799" t="s">
        <v>2266</v>
      </c>
      <c r="F28" s="792"/>
      <c r="G28" s="795">
        <v>650</v>
      </c>
      <c r="H28" s="794" t="s">
        <v>1974</v>
      </c>
      <c r="I28" s="800">
        <v>0</v>
      </c>
      <c r="J28" s="796">
        <f>I28*G28</f>
        <v>0</v>
      </c>
      <c r="K28" s="797">
        <v>0</v>
      </c>
      <c r="L28" s="798">
        <f t="shared" si="1"/>
        <v>0</v>
      </c>
      <c r="M28" s="160"/>
      <c r="N28" s="160"/>
    </row>
    <row r="29" spans="1:14" ht="33.75">
      <c r="A29" s="792" t="s">
        <v>2204</v>
      </c>
      <c r="B29" s="793" t="s">
        <v>3927</v>
      </c>
      <c r="C29" s="804" t="s">
        <v>2267</v>
      </c>
      <c r="D29" s="799"/>
      <c r="E29" s="799" t="s">
        <v>2268</v>
      </c>
      <c r="F29" s="792"/>
      <c r="G29" s="805">
        <v>590</v>
      </c>
      <c r="H29" s="792"/>
      <c r="I29" s="806">
        <v>0</v>
      </c>
      <c r="J29" s="806">
        <f>I29*G29</f>
        <v>0</v>
      </c>
      <c r="K29" s="797">
        <v>0</v>
      </c>
      <c r="L29" s="798">
        <f t="shared" si="1"/>
        <v>0</v>
      </c>
      <c r="M29" s="160"/>
      <c r="N29" s="160"/>
    </row>
    <row r="30" spans="1:12" ht="15">
      <c r="A30" s="792" t="s">
        <v>2207</v>
      </c>
      <c r="B30" s="793" t="s">
        <v>3927</v>
      </c>
      <c r="C30" s="807" t="s">
        <v>2269</v>
      </c>
      <c r="D30" s="807" t="s">
        <v>2270</v>
      </c>
      <c r="E30" s="807"/>
      <c r="F30" s="808"/>
      <c r="G30" s="809">
        <v>320</v>
      </c>
      <c r="H30" s="810" t="s">
        <v>1974</v>
      </c>
      <c r="I30" s="811">
        <v>0</v>
      </c>
      <c r="J30" s="812">
        <f>I30*G30</f>
        <v>0</v>
      </c>
      <c r="K30" s="813">
        <v>0</v>
      </c>
      <c r="L30" s="798">
        <f t="shared" si="1"/>
        <v>0</v>
      </c>
    </row>
    <row r="31" spans="1:12" ht="15">
      <c r="A31" s="792" t="s">
        <v>2211</v>
      </c>
      <c r="B31" s="793" t="s">
        <v>3927</v>
      </c>
      <c r="C31" s="807" t="s">
        <v>2271</v>
      </c>
      <c r="D31" s="814">
        <v>40663</v>
      </c>
      <c r="E31" s="807"/>
      <c r="F31" s="808"/>
      <c r="G31" s="809">
        <v>60</v>
      </c>
      <c r="H31" s="810" t="s">
        <v>1974</v>
      </c>
      <c r="I31" s="811">
        <v>0</v>
      </c>
      <c r="J31" s="812">
        <f>I31*G31</f>
        <v>0</v>
      </c>
      <c r="K31" s="813">
        <v>0</v>
      </c>
      <c r="L31" s="798">
        <f t="shared" si="1"/>
        <v>0</v>
      </c>
    </row>
    <row r="32" spans="1:14" ht="15">
      <c r="A32" s="815"/>
      <c r="B32" s="815"/>
      <c r="C32" s="815"/>
      <c r="D32" s="815"/>
      <c r="E32" s="815"/>
      <c r="F32" s="815"/>
      <c r="G32" s="816"/>
      <c r="H32" s="815"/>
      <c r="I32" s="817"/>
      <c r="J32" s="817"/>
      <c r="K32" s="818"/>
      <c r="L32" s="818"/>
      <c r="M32" s="160"/>
      <c r="N32" s="160"/>
    </row>
    <row r="33" spans="1:14" ht="15">
      <c r="A33" s="815"/>
      <c r="B33" s="815"/>
      <c r="C33" s="815"/>
      <c r="D33" s="815"/>
      <c r="E33" s="815"/>
      <c r="F33" s="815"/>
      <c r="G33" s="816"/>
      <c r="H33" s="815"/>
      <c r="I33" s="817"/>
      <c r="J33" s="817"/>
      <c r="K33" s="818"/>
      <c r="L33" s="818"/>
      <c r="M33" s="160"/>
      <c r="N33" s="160"/>
    </row>
    <row r="34" spans="1:14" s="249" customFormat="1" ht="12.75">
      <c r="A34" s="819"/>
      <c r="B34" s="819"/>
      <c r="C34" s="820" t="s">
        <v>3872</v>
      </c>
      <c r="D34" s="820"/>
      <c r="E34" s="820"/>
      <c r="F34" s="820"/>
      <c r="G34" s="820"/>
      <c r="H34" s="820"/>
      <c r="I34" s="820"/>
      <c r="J34" s="820">
        <f>SUM(J7:J31)</f>
        <v>0</v>
      </c>
      <c r="K34" s="819"/>
      <c r="L34" s="819">
        <f>SUM(L7:L31)</f>
        <v>0</v>
      </c>
      <c r="M34" s="248"/>
      <c r="N34" s="248"/>
    </row>
    <row r="35" spans="1:14" ht="15">
      <c r="A35" s="160"/>
      <c r="B35" s="160"/>
      <c r="C35" s="160"/>
      <c r="D35" s="160"/>
      <c r="E35" s="160"/>
      <c r="F35" s="160"/>
      <c r="G35" s="243"/>
      <c r="H35" s="160"/>
      <c r="I35" s="244"/>
      <c r="J35" s="244"/>
      <c r="K35" s="242"/>
      <c r="L35" s="242"/>
      <c r="M35" s="160"/>
      <c r="N35" s="160"/>
    </row>
    <row r="36" spans="1:14" ht="15">
      <c r="A36" s="160"/>
      <c r="B36" s="160"/>
      <c r="C36" s="160" t="s">
        <v>2272</v>
      </c>
      <c r="D36" s="160"/>
      <c r="E36" s="160"/>
      <c r="F36" s="160"/>
      <c r="G36" s="243"/>
      <c r="H36" s="160"/>
      <c r="I36" s="244"/>
      <c r="J36" s="244"/>
      <c r="K36" s="242"/>
      <c r="L36" s="242"/>
      <c r="M36" s="160"/>
      <c r="N36" s="160"/>
    </row>
    <row r="37" spans="1:14" ht="15">
      <c r="A37" s="160"/>
      <c r="B37" s="160"/>
      <c r="C37" s="160"/>
      <c r="D37" s="160"/>
      <c r="E37" s="160"/>
      <c r="F37" s="160"/>
      <c r="G37" s="243"/>
      <c r="H37" s="160"/>
      <c r="I37" s="244"/>
      <c r="J37" s="244"/>
      <c r="K37" s="242"/>
      <c r="L37" s="242"/>
      <c r="M37" s="160"/>
      <c r="N37" s="160"/>
    </row>
  </sheetData>
  <mergeCells count="3">
    <mergeCell ref="C6:F6"/>
    <mergeCell ref="I5:J5"/>
    <mergeCell ref="K5:L5"/>
  </mergeCells>
  <printOptions/>
  <pageMargins left="0.5905511811023623" right="0.3937007874015748" top="0.984251968503937" bottom="0.5905511811023623" header="0.31496062992125984" footer="0.31496062992125984"/>
  <pageSetup firstPageNumber="1" useFirstPageNumber="1" fitToHeight="0" horizontalDpi="600" verticalDpi="600" orientation="portrait" paperSize="9" scale="63" r:id="rId1"/>
  <headerFooter scaleWithDoc="0" alignWithMargins="0">
    <oddFooter>&amp;LStránka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cp:lastModifiedBy>
  <cp:lastPrinted>2014-03-04T17:52:42Z</cp:lastPrinted>
  <dcterms:created xsi:type="dcterms:W3CDTF">2014-01-15T15:09:26Z</dcterms:created>
  <dcterms:modified xsi:type="dcterms:W3CDTF">2014-04-18T13:27:01Z</dcterms:modified>
  <cp:category/>
  <cp:version/>
  <cp:contentType/>
  <cp:contentStatus/>
</cp:coreProperties>
</file>