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2"/>
  </bookViews>
  <sheets>
    <sheet name="Krycí list" sheetId="1" r:id="rId1"/>
    <sheet name="Rekapitulace" sheetId="2" r:id="rId2"/>
    <sheet name="Rozpocet" sheetId="3" r:id="rId3"/>
  </sheets>
  <definedNames>
    <definedName name="_xlnm.Print_Area" localSheetId="0">'Krycí list'!$A$1:$S$52</definedName>
  </definedNames>
  <calcPr fullCalcOnLoad="1"/>
</workbook>
</file>

<file path=xl/sharedStrings.xml><?xml version="1.0" encoding="utf-8"?>
<sst xmlns="http://schemas.openxmlformats.org/spreadsheetml/2006/main" count="1640" uniqueCount="758">
  <si>
    <t>ROZPOČET</t>
  </si>
  <si>
    <t>Stavba:</t>
  </si>
  <si>
    <t>Místo:</t>
  </si>
  <si>
    <t>Praha 5, Smíchov, Křížová 31</t>
  </si>
  <si>
    <t>Objednatel:</t>
  </si>
  <si>
    <t>Zhotovitel:</t>
  </si>
  <si>
    <t>Datum:</t>
  </si>
  <si>
    <t>P.Č.</t>
  </si>
  <si>
    <t>TV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</si>
  <si>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</si>
  <si>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</si>
  <si>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</si>
  <si>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</si>
  <si>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</si>
  <si>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</si>
  <si>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</si>
  <si>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Hmotnost</t>
  </si>
  <si>
    <t>Hmotnost celkem</t>
  </si>
  <si>
    <t>Hmotnost sutě</t>
  </si>
  <si>
    <t>Hmotnost sutě celkem</t>
  </si>
  <si>
    <t>Typ položky</t>
  </si>
  <si>
    <t>Úroveň</t>
  </si>
  <si>
    <t>D</t>
  </si>
  <si>
    <t>HSV</t>
  </si>
  <si>
    <t>Práce a dodávky HSV</t>
  </si>
  <si>
    <t>0</t>
  </si>
  <si>
    <t>3</t>
  </si>
  <si>
    <t>Svislé a kompletní konstrukce</t>
  </si>
  <si>
    <t>1</t>
  </si>
  <si>
    <t>K</t>
  </si>
  <si>
    <t>014</t>
  </si>
  <si>
    <t>310238211</t>
  </si>
  <si>
    <t>Zazdívka otvorů pl do 1 m2 ve zdivu nadzákladovém cihlami pálenými na MVC</t>
  </si>
  <si>
    <t>m3</t>
  </si>
  <si>
    <t>2</t>
  </si>
  <si>
    <t>011</t>
  </si>
  <si>
    <t>317142221</t>
  </si>
  <si>
    <t>Překlady nenosné přímé z pórobetonu Ytong v příčkách tl 100 mm pro světlost otvoru do 1010 mm</t>
  </si>
  <si>
    <t>ks</t>
  </si>
  <si>
    <t>340239233</t>
  </si>
  <si>
    <t>Zazdívka otvorů pl do 4 m2 v příčkách nebo stěnách z příčkovek Ytong tl 100 mm</t>
  </si>
  <si>
    <t>m2</t>
  </si>
  <si>
    <t>4</t>
  </si>
  <si>
    <t>342272323</t>
  </si>
  <si>
    <t>Příčky tl 100 mm z pórobetonových přesných příčkovek Ytong objemové hmotnosti 500 kg/m3</t>
  </si>
  <si>
    <t>5</t>
  </si>
  <si>
    <t>342272523</t>
  </si>
  <si>
    <t>Příčky tl 150 mm z pórobetonových přesných příčkovek Ytong objemové hmotnosti 500 kg/m3</t>
  </si>
  <si>
    <t>6</t>
  </si>
  <si>
    <t>Úpravy povrchů, podlahy a osazování výplní</t>
  </si>
  <si>
    <t>611421432</t>
  </si>
  <si>
    <t>Vnitřní omítka stropů vápenná nebo vápenocementová štuková s 1x tkaninou</t>
  </si>
  <si>
    <t>7</t>
  </si>
  <si>
    <t>612401911</t>
  </si>
  <si>
    <t>Příplatek k vnitřní omítce stěn a pilířů štukové za zahlazení povrchu ocelovým hladítkem</t>
  </si>
  <si>
    <t>8</t>
  </si>
  <si>
    <t>612409991</t>
  </si>
  <si>
    <t>Začištění omítek kolem oken, dveří, podlah nebo obkladů - po demontáži provizorních příček</t>
  </si>
  <si>
    <t>m</t>
  </si>
  <si>
    <t>9</t>
  </si>
  <si>
    <t>612425931</t>
  </si>
  <si>
    <t>Omítka vápenná štuková vnitřního ostění okenního</t>
  </si>
  <si>
    <t>10</t>
  </si>
  <si>
    <t>612474116</t>
  </si>
  <si>
    <t>Vnitřní omítka pórobetonových stěn tl 10 mm ze suché směsi Ytong</t>
  </si>
  <si>
    <t>11</t>
  </si>
  <si>
    <t>612481113</t>
  </si>
  <si>
    <t>Potažení vnitřních stěn sklovláknitým pletivem</t>
  </si>
  <si>
    <t>12</t>
  </si>
  <si>
    <t>620471413</t>
  </si>
  <si>
    <t>Vnější omítka akrylátová tenkovrstvá probarvená Baumit zatřená (škrábaná) tl 3 mm</t>
  </si>
  <si>
    <t>13</t>
  </si>
  <si>
    <t>M</t>
  </si>
  <si>
    <t>MAT</t>
  </si>
  <si>
    <t>6071102a</t>
  </si>
  <si>
    <t>ELMAPLAN S-32, dělící sanitární stěny, vč. stavitelných podpěrek a dveří</t>
  </si>
  <si>
    <t>mb</t>
  </si>
  <si>
    <t>14</t>
  </si>
  <si>
    <t>622711120</t>
  </si>
  <si>
    <t>KZS stěn budov pod omítku deskami z polystyrénu EPS tl 100 mm s hmoždinkami s plastovým trnem</t>
  </si>
  <si>
    <t>15</t>
  </si>
  <si>
    <t>622731118</t>
  </si>
  <si>
    <t>KZS vnějšího ostění hloubky špalet do 200 mm deskami z polystyrénu EPS tl 80 mm</t>
  </si>
  <si>
    <t>16</t>
  </si>
  <si>
    <t>642942111</t>
  </si>
  <si>
    <t>Osazování zárubní nebo rámů dveřních kovových do 2,5 m2 na MC</t>
  </si>
  <si>
    <t>17</t>
  </si>
  <si>
    <t>553311020</t>
  </si>
  <si>
    <t>zárubeň ocelová pro běžné zdění H 95 700 L/P</t>
  </si>
  <si>
    <t>18</t>
  </si>
  <si>
    <t>553311040</t>
  </si>
  <si>
    <t>zárubeň ocelová pro běžné zdění H 95 800 L/P</t>
  </si>
  <si>
    <t>19</t>
  </si>
  <si>
    <t>553311060</t>
  </si>
  <si>
    <t>zárubeň ocelová pro běžné zdění H 95 900 L/P</t>
  </si>
  <si>
    <t>Ostatní konstrukce a práce-bourání</t>
  </si>
  <si>
    <t>23</t>
  </si>
  <si>
    <t>469</t>
  </si>
  <si>
    <t>919731200</t>
  </si>
  <si>
    <t>Řezání podkladu nebo krytu betonového hloubky do 10 cm</t>
  </si>
  <si>
    <t>24</t>
  </si>
  <si>
    <t>003</t>
  </si>
  <si>
    <t>941211000a</t>
  </si>
  <si>
    <t>Přesun lešení</t>
  </si>
  <si>
    <t>hod</t>
  </si>
  <si>
    <t>25</t>
  </si>
  <si>
    <t>941211111</t>
  </si>
  <si>
    <t>Montáž lešení řadového rámového lehkého zatížení do 200 kg/m2 š do 0,9 m v do 10 m</t>
  </si>
  <si>
    <t>26</t>
  </si>
  <si>
    <t>941211211</t>
  </si>
  <si>
    <t>Příplatek k lešení řadovému rámovému lehkému š 0,9 m v do 25 m za první a ZKD den použití</t>
  </si>
  <si>
    <t>27</t>
  </si>
  <si>
    <t>941211811</t>
  </si>
  <si>
    <t>Demontáž lešení řadového rámového lehkého zatížení do 200 kg/m2 š do 0,9 m v do 10 m</t>
  </si>
  <si>
    <t>28</t>
  </si>
  <si>
    <t>949121112</t>
  </si>
  <si>
    <t>Lešení lehké pomocné kozové dílcové o výšce lešeňové podlahy do 1,9 m</t>
  </si>
  <si>
    <t>29</t>
  </si>
  <si>
    <t>013</t>
  </si>
  <si>
    <t>962031132</t>
  </si>
  <si>
    <t>Bourání příček z cihel pálených na MVC tl do 100 mm</t>
  </si>
  <si>
    <t>30</t>
  </si>
  <si>
    <t>965042131</t>
  </si>
  <si>
    <t>Bourání podkladů nebo mazanin betonových tl do 100 mm</t>
  </si>
  <si>
    <t>31</t>
  </si>
  <si>
    <t>971035641a</t>
  </si>
  <si>
    <t>Vybourání otvorů ve zdivu cihelném pl nad 4 m2 na MC tl do 300 mm</t>
  </si>
  <si>
    <t>32</t>
  </si>
  <si>
    <t>971038621</t>
  </si>
  <si>
    <t>Vybourání otvorů ve zdivu z dutých tvárnic nebo příčkovek pl do 4 m2 tl do 100 mm</t>
  </si>
  <si>
    <t>33</t>
  </si>
  <si>
    <t>741</t>
  </si>
  <si>
    <t>749912140a</t>
  </si>
  <si>
    <t>Zakrytí a odkrytí oken</t>
  </si>
  <si>
    <t>kus</t>
  </si>
  <si>
    <t>34</t>
  </si>
  <si>
    <t>749912140b</t>
  </si>
  <si>
    <t>Zakrytí a odkrytí dveří</t>
  </si>
  <si>
    <t>35</t>
  </si>
  <si>
    <t>952901111</t>
  </si>
  <si>
    <t>Vyčištění budov bytové a občanské výstavby při výšce podlaží do 4 m</t>
  </si>
  <si>
    <t>99</t>
  </si>
  <si>
    <t>Přesun hmot</t>
  </si>
  <si>
    <t>36</t>
  </si>
  <si>
    <t>979011111</t>
  </si>
  <si>
    <t>Svislá doprava suti a vybouraných hmot za prvé podlaží</t>
  </si>
  <si>
    <t>t</t>
  </si>
  <si>
    <t>37</t>
  </si>
  <si>
    <t>979011121</t>
  </si>
  <si>
    <t>Svislá doprava suti a vybouraných hmot ZKD podlaží</t>
  </si>
  <si>
    <t>38</t>
  </si>
  <si>
    <t>979082111</t>
  </si>
  <si>
    <t>Vnitrostaveništní vodorovná doprava suti a vybouraných hmot do 10 m</t>
  </si>
  <si>
    <t>39</t>
  </si>
  <si>
    <t>979082121</t>
  </si>
  <si>
    <t>Vnitrostaveništní vodorovná doprava suti a vybouraných hmot ZKD 5 m přes 10 m</t>
  </si>
  <si>
    <t>40</t>
  </si>
  <si>
    <t>979098201</t>
  </si>
  <si>
    <t>Poplatek za uložení stavebního betonového odpadu na skládce (skládkovné)</t>
  </si>
  <si>
    <t>41</t>
  </si>
  <si>
    <t>979098211</t>
  </si>
  <si>
    <t>Poplatek za uložení stavebního dřevovláknitého odpadu na skládce (skládkovné)</t>
  </si>
  <si>
    <t>42</t>
  </si>
  <si>
    <t>979098212</t>
  </si>
  <si>
    <t>Poplatek za uložení stavebního odpadu z materiálu na bázi sádry na skládce (skládkovné)</t>
  </si>
  <si>
    <t>43</t>
  </si>
  <si>
    <t>979098213</t>
  </si>
  <si>
    <t>Poplatek za uložení stavebního odpadu z plastických hmot na skládce (skládkovné)</t>
  </si>
  <si>
    <t>44</t>
  </si>
  <si>
    <t>979098214</t>
  </si>
  <si>
    <t>Poplatek za uložení stavebního odpadu z izolačních hmot na skládce (skládkovné)</t>
  </si>
  <si>
    <t>45</t>
  </si>
  <si>
    <t>979098231</t>
  </si>
  <si>
    <t>Poplatek za uložení stavebního směsného odpadu na skládce (skládkovné)</t>
  </si>
  <si>
    <t>46</t>
  </si>
  <si>
    <t>979098203a</t>
  </si>
  <si>
    <t>Poplatek za uložení stavebního odpadu z keramických materiálů na skládce (skládkovné)</t>
  </si>
  <si>
    <t>47</t>
  </si>
  <si>
    <t>979098221a</t>
  </si>
  <si>
    <t>Poplatek za uložení stavebního odpadu ekologicky závadného</t>
  </si>
  <si>
    <t>48</t>
  </si>
  <si>
    <t>998011002</t>
  </si>
  <si>
    <t>Přesun hmot pro budovy zděné výšky do 12 m</t>
  </si>
  <si>
    <t>PSV</t>
  </si>
  <si>
    <t>Práce a dodávky PSV</t>
  </si>
  <si>
    <t>713</t>
  </si>
  <si>
    <t>Izolace tepelné</t>
  </si>
  <si>
    <t>49</t>
  </si>
  <si>
    <t>713121211a</t>
  </si>
  <si>
    <t>Montáž izolace tepelné podlah volně kladenými pásky</t>
  </si>
  <si>
    <t>50</t>
  </si>
  <si>
    <t>283756750</t>
  </si>
  <si>
    <t>deska pro kročejový útlum Rigifloor 4000 1000x500x40 mm</t>
  </si>
  <si>
    <t>51</t>
  </si>
  <si>
    <t>713381211a</t>
  </si>
  <si>
    <t>Montáž izolace tepelné vzduchotechnických potrubí u průchodu zdí</t>
  </si>
  <si>
    <t>52</t>
  </si>
  <si>
    <t>998713202</t>
  </si>
  <si>
    <t>Přesun hmot pro izolace tepelné v objektech v do 12 m</t>
  </si>
  <si>
    <t>%</t>
  </si>
  <si>
    <t>721</t>
  </si>
  <si>
    <t>Zdravotechnika - vnitřní kanalizace</t>
  </si>
  <si>
    <t>53</t>
  </si>
  <si>
    <t>721171808</t>
  </si>
  <si>
    <t>Demontáž potrubí z PVC do D 114</t>
  </si>
  <si>
    <t>54</t>
  </si>
  <si>
    <t>721290822a</t>
  </si>
  <si>
    <t>Přemístění vnitrostaveništní demontovaných hmot vnitřní kanalizace v objektech výšky do 12 m</t>
  </si>
  <si>
    <t>55</t>
  </si>
  <si>
    <t>998721202</t>
  </si>
  <si>
    <t>Přesun hmot pro vnitřní kanalizace v objektech v do 12 m</t>
  </si>
  <si>
    <t>56</t>
  </si>
  <si>
    <t>PK</t>
  </si>
  <si>
    <t>Pol75</t>
  </si>
  <si>
    <t>Stavební přípomoce</t>
  </si>
  <si>
    <t>57</t>
  </si>
  <si>
    <t>Pol76</t>
  </si>
  <si>
    <t>Plastové potrubí připojovací HT DN 40</t>
  </si>
  <si>
    <t>58</t>
  </si>
  <si>
    <t>Pol77</t>
  </si>
  <si>
    <t>Plastové potrubí připojovací HT DN 50</t>
  </si>
  <si>
    <t>59</t>
  </si>
  <si>
    <t>Pol78</t>
  </si>
  <si>
    <t>Plastové potrubí připojovací HT DN 75</t>
  </si>
  <si>
    <t>60</t>
  </si>
  <si>
    <t>Pol79</t>
  </si>
  <si>
    <t>Plastové potrubí připojovací HT DN 110</t>
  </si>
  <si>
    <t>61</t>
  </si>
  <si>
    <t>Pol80</t>
  </si>
  <si>
    <t>Odbočka  HT 110/110</t>
  </si>
  <si>
    <t>62</t>
  </si>
  <si>
    <t>Pol81</t>
  </si>
  <si>
    <t>Odbočka  HT 110/75</t>
  </si>
  <si>
    <t>63</t>
  </si>
  <si>
    <t>Pol82</t>
  </si>
  <si>
    <t>Odbočka  HT 110/50</t>
  </si>
  <si>
    <t>64</t>
  </si>
  <si>
    <t>Pol83</t>
  </si>
  <si>
    <t>Odbočka  HT 110/40</t>
  </si>
  <si>
    <t>65</t>
  </si>
  <si>
    <t>Pol84</t>
  </si>
  <si>
    <t>Odbočka  HT 110/110/75</t>
  </si>
  <si>
    <t>66</t>
  </si>
  <si>
    <t>Pol85</t>
  </si>
  <si>
    <t>Zápachová uzávěrka sprchových van s kulovým kloubem na odtoku DN 40/50</t>
  </si>
  <si>
    <t>67</t>
  </si>
  <si>
    <t>Pol86</t>
  </si>
  <si>
    <t>Zápachová uzávěrka pisoárová a výlevka DN 40</t>
  </si>
  <si>
    <t>68</t>
  </si>
  <si>
    <t>Pol87</t>
  </si>
  <si>
    <t>Zápachová uzávěrka pro umyvadla DN 40</t>
  </si>
  <si>
    <t>69</t>
  </si>
  <si>
    <t>70</t>
  </si>
  <si>
    <t>Pol89</t>
  </si>
  <si>
    <t>Zápachová uzávěrka pro výlevku DN 40</t>
  </si>
  <si>
    <t>71</t>
  </si>
  <si>
    <t>Pol90</t>
  </si>
  <si>
    <t>Zkouška těsnosti potrubí kanalizace vodou do DN 125</t>
  </si>
  <si>
    <t>722</t>
  </si>
  <si>
    <t>Zdravotechnika - vnitřní vodovod</t>
  </si>
  <si>
    <t>72</t>
  </si>
  <si>
    <t>722130803</t>
  </si>
  <si>
    <t>Demontáž potrubí ocelové pozinkované závitové do DN 50</t>
  </si>
  <si>
    <t>73</t>
  </si>
  <si>
    <t>722290822a</t>
  </si>
  <si>
    <t>Přemístění vnitrostaveništní demontovaných hmot vnitřního vodovodu v objektech výšky do 12 m</t>
  </si>
  <si>
    <t>74</t>
  </si>
  <si>
    <t>998722202</t>
  </si>
  <si>
    <t>Přesun hmot pro vnitřní vodovod v objektech v do 12 m</t>
  </si>
  <si>
    <t>75</t>
  </si>
  <si>
    <t>Pol100</t>
  </si>
  <si>
    <t>76</t>
  </si>
  <si>
    <t>Pol101</t>
  </si>
  <si>
    <t>Plastové potrubí PP-TYP3 PN20 – DN15</t>
  </si>
  <si>
    <t>77</t>
  </si>
  <si>
    <t>Pol102</t>
  </si>
  <si>
    <t>Tepelná izolace (pěněný polyetylen)</t>
  </si>
  <si>
    <t>78</t>
  </si>
  <si>
    <t>Pol103</t>
  </si>
  <si>
    <t>Baterie sprchová zápustná s přepínačem a pohyblivým držákem</t>
  </si>
  <si>
    <t>79</t>
  </si>
  <si>
    <t>Pol104</t>
  </si>
  <si>
    <t>Baterie umyvadlová stojánková páková s otvíráním odpadu</t>
  </si>
  <si>
    <t>80</t>
  </si>
  <si>
    <t>81</t>
  </si>
  <si>
    <t>Pol106</t>
  </si>
  <si>
    <t>Baterie nástěnná nad výlevku s pohyblivým vyústěním</t>
  </si>
  <si>
    <t>82</t>
  </si>
  <si>
    <t>Pol107</t>
  </si>
  <si>
    <t>Rohový ventil DN15</t>
  </si>
  <si>
    <t>83</t>
  </si>
  <si>
    <t>Pol108</t>
  </si>
  <si>
    <t>Uzavírací ventil DN15</t>
  </si>
  <si>
    <t>84</t>
  </si>
  <si>
    <t>Pol109</t>
  </si>
  <si>
    <t>Zkouška těsnosti vodovodního potrubí závitového do DN 50</t>
  </si>
  <si>
    <t>85</t>
  </si>
  <si>
    <t>Pol110</t>
  </si>
  <si>
    <t>Proplach a dezinfekce vodovodního potrubí do DN 80</t>
  </si>
  <si>
    <t>725</t>
  </si>
  <si>
    <t>Zdravotechnika - zařizovací předměty</t>
  </si>
  <si>
    <t>86</t>
  </si>
  <si>
    <t>725110811</t>
  </si>
  <si>
    <t>Demontáž klozetů splachovací s nádrží</t>
  </si>
  <si>
    <t>soubor</t>
  </si>
  <si>
    <t>87</t>
  </si>
  <si>
    <t>725210821</t>
  </si>
  <si>
    <t>Demontáž umyvadel bez výtokových armatur</t>
  </si>
  <si>
    <t>88</t>
  </si>
  <si>
    <t>725220832</t>
  </si>
  <si>
    <t>Demontáž van litinová volná</t>
  </si>
  <si>
    <t>89</t>
  </si>
  <si>
    <t>725240812</t>
  </si>
  <si>
    <t>Demontáž vaniček sprchových bez výtokových armatur</t>
  </si>
  <si>
    <t>90</t>
  </si>
  <si>
    <t>725310823</t>
  </si>
  <si>
    <t>Demontáž dřez jednoduchý vestavěný v kuchyňských sestavách bez výtokových armatur</t>
  </si>
  <si>
    <t>91</t>
  </si>
  <si>
    <t>725330820</t>
  </si>
  <si>
    <t>Demontáž výlevka diturvitová</t>
  </si>
  <si>
    <t>92</t>
  </si>
  <si>
    <t>725820801</t>
  </si>
  <si>
    <t>Demontáž baterie nástěnné do G 3 / 4</t>
  </si>
  <si>
    <t>93</t>
  </si>
  <si>
    <t>725840850</t>
  </si>
  <si>
    <t>Demontáž baterie sprch T 954 diferenciální do G 3/4x1</t>
  </si>
  <si>
    <t>94</t>
  </si>
  <si>
    <t>Pol91</t>
  </si>
  <si>
    <t>Klozet keramický závěsný</t>
  </si>
  <si>
    <t>95</t>
  </si>
  <si>
    <t>Pol92</t>
  </si>
  <si>
    <t>D+M klozetové sedátka</t>
  </si>
  <si>
    <t>96</t>
  </si>
  <si>
    <t>Pol93</t>
  </si>
  <si>
    <t>Pisoárový záchodek</t>
  </si>
  <si>
    <t>97</t>
  </si>
  <si>
    <t>Pol94</t>
  </si>
  <si>
    <t>Umyvadlo keramické připevněné na stěnu šrouby barevné bez krytu na sifon 550 mm</t>
  </si>
  <si>
    <t>98</t>
  </si>
  <si>
    <t>Pol95</t>
  </si>
  <si>
    <t>Umyvátko keramické připevněné na stěnu šrouby barevné bez krytu na sifon</t>
  </si>
  <si>
    <t>Pol96</t>
  </si>
  <si>
    <t>Vanička sprchová akrylátová čtvrtkruhová 800x800 mm</t>
  </si>
  <si>
    <t>100</t>
  </si>
  <si>
    <t>Pol97</t>
  </si>
  <si>
    <t>Vanička sprchová akrylátová čtvercová 800x800 mm</t>
  </si>
  <si>
    <t>101</t>
  </si>
  <si>
    <t>Pol98</t>
  </si>
  <si>
    <t>Zástěna sprchová dvoukřídlá do výšky 2000 mm a šířky 800 mm pro vaničky čtvrtkruhové</t>
  </si>
  <si>
    <t>102</t>
  </si>
  <si>
    <t>103</t>
  </si>
  <si>
    <t>Pol99</t>
  </si>
  <si>
    <t>Výlevka bez výtokových armatur keramická se sklopnou plastovou mřížkou 425 mm</t>
  </si>
  <si>
    <t>104</t>
  </si>
  <si>
    <t>998725202</t>
  </si>
  <si>
    <t>Přesun hmot pro zařizovací předměty v objektech v do 12 m</t>
  </si>
  <si>
    <t>726</t>
  </si>
  <si>
    <t>Zdravotechnika - předstěnové instalace</t>
  </si>
  <si>
    <t>105</t>
  </si>
  <si>
    <t>726131021a</t>
  </si>
  <si>
    <t>Instalační předstěna pro pisoár v 2500 mm do lehkých stěn s kovovou kcí</t>
  </si>
  <si>
    <t>106</t>
  </si>
  <si>
    <t>726131051</t>
  </si>
  <si>
    <t>Instalační předstěna pro klozet závěsný v 1200 mm s ovládáním zepředu do stěn s kov kcí</t>
  </si>
  <si>
    <t>107</t>
  </si>
  <si>
    <t>998726112</t>
  </si>
  <si>
    <t>Přesun hmot pro instalační prefabrikáty v objektech v do 12 m</t>
  </si>
  <si>
    <t>763</t>
  </si>
  <si>
    <t>Konstrukce montované z desek, dílců a panelů</t>
  </si>
  <si>
    <t>108</t>
  </si>
  <si>
    <t>763135111a</t>
  </si>
  <si>
    <t>Úprava kazetového podhledu v prostorách chodby - 20%</t>
  </si>
  <si>
    <t>109</t>
  </si>
  <si>
    <t>763211131</t>
  </si>
  <si>
    <t>Sádrovláknitá příčka tl 150 mm profil CW+UW 125 desky 1x12,5 bez TI - provizorní oddělení stavby</t>
  </si>
  <si>
    <t>110</t>
  </si>
  <si>
    <t>763111811a</t>
  </si>
  <si>
    <t>Demontáž SDV příčky s jednoduchou ocelovou nosnou konstrukcí opláštění jednoduché - provizorní oddělení stavby</t>
  </si>
  <si>
    <t>111</t>
  </si>
  <si>
    <t>763181312</t>
  </si>
  <si>
    <t>Montáž dvoukřídlové kovové zárubně v do 2,75 m SDV příčka</t>
  </si>
  <si>
    <t>112</t>
  </si>
  <si>
    <t>553313100</t>
  </si>
  <si>
    <t>zárubeň ocelová pro sádrokarton s drážkou S 100 DV 1600 dvoukřídlá</t>
  </si>
  <si>
    <t>113</t>
  </si>
  <si>
    <t>766</t>
  </si>
  <si>
    <t>766660011</t>
  </si>
  <si>
    <t>Montáž dveřních křídel otvíravých 2křídlových š do 1,45 m do ocelové zárubně</t>
  </si>
  <si>
    <t>114</t>
  </si>
  <si>
    <t>611603150</t>
  </si>
  <si>
    <t>dveře dřevěné vnitřní hladké plné 2křídlové bílé 145x197 cm</t>
  </si>
  <si>
    <t>115</t>
  </si>
  <si>
    <t>766691914</t>
  </si>
  <si>
    <t>Vyvěšení dřevěných křídel dveří pl do 2 m2</t>
  </si>
  <si>
    <t>116</t>
  </si>
  <si>
    <t>763181812</t>
  </si>
  <si>
    <t>Demontáž dvoukřídlové kovové zárubně v do 2,75 m SDV příčka</t>
  </si>
  <si>
    <t>117</t>
  </si>
  <si>
    <t>763131411</t>
  </si>
  <si>
    <t>SDK podhled desky 1xA 12,5 bez TI dvouvrstvá spodní kce profil CD+UD</t>
  </si>
  <si>
    <t>118</t>
  </si>
  <si>
    <t>763172313</t>
  </si>
  <si>
    <t>Montáž revizních dvířek SDK kcí vel. 400x400 mm</t>
  </si>
  <si>
    <t>119</t>
  </si>
  <si>
    <t>590307120</t>
  </si>
  <si>
    <t>dvířka revizní s automatickým zámkem 400 x 400 mm</t>
  </si>
  <si>
    <t>120</t>
  </si>
  <si>
    <t>998763402</t>
  </si>
  <si>
    <t>Přesun hmot pro sádrokartonové konstrukce v objektech v do 12 m</t>
  </si>
  <si>
    <t>764</t>
  </si>
  <si>
    <t>Konstrukce klempířské</t>
  </si>
  <si>
    <t>121</t>
  </si>
  <si>
    <t>764410240</t>
  </si>
  <si>
    <t>Oplechování parapetů Pz rš 250 mm včetně rohů</t>
  </si>
  <si>
    <t>122</t>
  </si>
  <si>
    <t>998764202</t>
  </si>
  <si>
    <t>Přesun hmot pro konstrukce klempířské v objektech v do 12 m</t>
  </si>
  <si>
    <t>Konstrukce truhlářské</t>
  </si>
  <si>
    <t>123</t>
  </si>
  <si>
    <t>766621211</t>
  </si>
  <si>
    <t>Montáž oken zdvojených otevíravých výšky do 1,5m s rámem do zdiva</t>
  </si>
  <si>
    <t>124</t>
  </si>
  <si>
    <t>611101110a</t>
  </si>
  <si>
    <t>okno dřevěné jednokřídlové otvíravé a sklápěcí, 120 x 180 cm</t>
  </si>
  <si>
    <t>125</t>
  </si>
  <si>
    <t>766660002</t>
  </si>
  <si>
    <t>Montáž dveřních křídel otvíravých 1křídlových š do 0,9 m do ocelové zárubně</t>
  </si>
  <si>
    <t>126</t>
  </si>
  <si>
    <t>611617560a</t>
  </si>
  <si>
    <t>dveře vnitřní hladké dýhované, sklo 2/3, 1křídlé 70x197 cm, vč. kování</t>
  </si>
  <si>
    <t>127</t>
  </si>
  <si>
    <t>611617160a</t>
  </si>
  <si>
    <t>dveře vnitřní hladké dýhované plné 1křídlové 70x197 cm, vč. kování</t>
  </si>
  <si>
    <t>128</t>
  </si>
  <si>
    <t>611617200a</t>
  </si>
  <si>
    <t>dveře vnitřní hladké dýhované plné 1křídlové 80x197 cm, vč. kování a prahu</t>
  </si>
  <si>
    <t>129</t>
  </si>
  <si>
    <t>611617240a</t>
  </si>
  <si>
    <t xml:space="preserve">dveře vnitřní hladké dýhované plné 1křídlové 90x197 cm, vč. kování </t>
  </si>
  <si>
    <t>130</t>
  </si>
  <si>
    <t>131</t>
  </si>
  <si>
    <t>766694113</t>
  </si>
  <si>
    <t>Montáž parapetních desek dřevěných, laminovaných šířky do 30 cm délky do 2,6 m</t>
  </si>
  <si>
    <t>132</t>
  </si>
  <si>
    <t>607941020</t>
  </si>
  <si>
    <t>deska parapetní dřevotřísková vnitřní POSTFORMING 0,22 x 1 m</t>
  </si>
  <si>
    <t>133</t>
  </si>
  <si>
    <t>607941200</t>
  </si>
  <si>
    <t>koncovka PVC k parapetním deskám 220 mm</t>
  </si>
  <si>
    <t>134</t>
  </si>
  <si>
    <t>766812820</t>
  </si>
  <si>
    <t>Demontáž kuchyňských linek dřevěných nebo kovových délky do 1,5 m</t>
  </si>
  <si>
    <t>135</t>
  </si>
  <si>
    <t>766812830</t>
  </si>
  <si>
    <t>Demontáž kuchyňských linek dřevěných nebo kovových délky do 1,8 m</t>
  </si>
  <si>
    <t>136</t>
  </si>
  <si>
    <t>766825811a</t>
  </si>
  <si>
    <t>Demontáž truhlářských vestavěných skříní jednokřídlových - spižní skříň</t>
  </si>
  <si>
    <t>137</t>
  </si>
  <si>
    <t>138</t>
  </si>
  <si>
    <t>139</t>
  </si>
  <si>
    <t>140</t>
  </si>
  <si>
    <t>998766202</t>
  </si>
  <si>
    <t>Přesun hmot pro konstrukce truhlářské v objektech v do 12 m</t>
  </si>
  <si>
    <t>767</t>
  </si>
  <si>
    <t>Konstrukce zámečnické</t>
  </si>
  <si>
    <t>141</t>
  </si>
  <si>
    <t>767581801</t>
  </si>
  <si>
    <t>Demontáž podhledu kazet</t>
  </si>
  <si>
    <t>142</t>
  </si>
  <si>
    <t>767641800</t>
  </si>
  <si>
    <t>Demontáž zárubní dveří odřezáním plochy do 2,5 m2</t>
  </si>
  <si>
    <t>143</t>
  </si>
  <si>
    <t>998767202</t>
  </si>
  <si>
    <t>Přesun hmot pro zámečnické konstrukce v objektech v do 12 m</t>
  </si>
  <si>
    <t>771</t>
  </si>
  <si>
    <t>Podlahy z dlaždic</t>
  </si>
  <si>
    <t>144</t>
  </si>
  <si>
    <t>771571810</t>
  </si>
  <si>
    <t>Demontáž podlah z dlaždic keramických kladených do malty</t>
  </si>
  <si>
    <t>145</t>
  </si>
  <si>
    <t>771573116</t>
  </si>
  <si>
    <t>Montáž podlah keramických režných hladkých lepených do 25 ks/m2</t>
  </si>
  <si>
    <t>146</t>
  </si>
  <si>
    <t>597611120a</t>
  </si>
  <si>
    <t>dlaždice keramické - předběžná cena 350,- Kč/m2</t>
  </si>
  <si>
    <t>147</t>
  </si>
  <si>
    <t>771990112</t>
  </si>
  <si>
    <t>Vyrovnání podkladu samonivelační stěrkou tl 4 mm pevnosti 30 Mpa</t>
  </si>
  <si>
    <t>148</t>
  </si>
  <si>
    <t>771990192</t>
  </si>
  <si>
    <t>Příplatek k vyrovnání podkladu dlažby samonivelační stěrkou pevnosti 30 Mpa ZKD 1 mm tloušťky</t>
  </si>
  <si>
    <t>149</t>
  </si>
  <si>
    <t>998771202</t>
  </si>
  <si>
    <t>Přesun hmot pro podlahy z dlaždic v objektech v do 12 m</t>
  </si>
  <si>
    <t>776</t>
  </si>
  <si>
    <t>Podlahy povlakové</t>
  </si>
  <si>
    <t>150</t>
  </si>
  <si>
    <t>776551830</t>
  </si>
  <si>
    <t>Demontáž povlakových podlah volně položených</t>
  </si>
  <si>
    <t>151</t>
  </si>
  <si>
    <t>776421100</t>
  </si>
  <si>
    <t>Lepení obvodových soklíků nebo lišt z měkčených plastů</t>
  </si>
  <si>
    <t>152</t>
  </si>
  <si>
    <t>284110030</t>
  </si>
  <si>
    <t>lišta podlahová PVC 10271, 30 x 30 mm role 50 m</t>
  </si>
  <si>
    <t>153</t>
  </si>
  <si>
    <t>776521100</t>
  </si>
  <si>
    <t>Lepení pásů povlakových podlah plastových</t>
  </si>
  <si>
    <t>154</t>
  </si>
  <si>
    <t>284102490a</t>
  </si>
  <si>
    <t>krytina podlahová homogenní - předběžná cena 350,- Kč/m2</t>
  </si>
  <si>
    <t>155</t>
  </si>
  <si>
    <t>998776202</t>
  </si>
  <si>
    <t>Přesun hmot pro podlahy povlakové v objektech v do 12 m</t>
  </si>
  <si>
    <t>781</t>
  </si>
  <si>
    <t>Dokončovací práce - obklady keramické</t>
  </si>
  <si>
    <t>156</t>
  </si>
  <si>
    <t>781471810</t>
  </si>
  <si>
    <t>Demontáž obkladů z obkladaček keramických kladených do malty</t>
  </si>
  <si>
    <t>157</t>
  </si>
  <si>
    <t>781473114</t>
  </si>
  <si>
    <t>Montáž obkladů vnitřních keramických hladkých do 22 ks/m2 lepených standardním lepidlem</t>
  </si>
  <si>
    <t>158</t>
  </si>
  <si>
    <t>597610370a</t>
  </si>
  <si>
    <t>obkládačky keramické - předběžná cena 350,- Kč/m2</t>
  </si>
  <si>
    <t>159</t>
  </si>
  <si>
    <t>781473810</t>
  </si>
  <si>
    <t>Demontáž obkladů z obkladaček keramických lepených</t>
  </si>
  <si>
    <t>160</t>
  </si>
  <si>
    <t>781479191</t>
  </si>
  <si>
    <t>Příplatek k montáži obkladů vnitřních keramických hladkých za plochu do 10 m2</t>
  </si>
  <si>
    <t>161</t>
  </si>
  <si>
    <t>998781202</t>
  </si>
  <si>
    <t>Přesun hmot pro obklady keramické v objektech v do 12 m</t>
  </si>
  <si>
    <t>783</t>
  </si>
  <si>
    <t>Dokončovací práce - nátěry</t>
  </si>
  <si>
    <t>162</t>
  </si>
  <si>
    <t>783114230a</t>
  </si>
  <si>
    <t>Nátěry olejové OK - zárubní</t>
  </si>
  <si>
    <t>784</t>
  </si>
  <si>
    <t>Dokončovací práce - malby</t>
  </si>
  <si>
    <t>163</t>
  </si>
  <si>
    <t>783801812</t>
  </si>
  <si>
    <t>Příprava povrchu omítek stěn pro malby oškrabáním s obroušením</t>
  </si>
  <si>
    <t>164</t>
  </si>
  <si>
    <t>165</t>
  </si>
  <si>
    <t>784453661</t>
  </si>
  <si>
    <t>Malby směsi tekuté disperzní tónované otěruvzdorné dvojnásobné s penetrací místnost v do 3</t>
  </si>
  <si>
    <t>Práce a dodávky M</t>
  </si>
  <si>
    <t>21-M</t>
  </si>
  <si>
    <t>Elektromontáže - silnoproud</t>
  </si>
  <si>
    <t>D1</t>
  </si>
  <si>
    <t>Přístroje</t>
  </si>
  <si>
    <t>167</t>
  </si>
  <si>
    <t>Pol23</t>
  </si>
  <si>
    <t>Spínač SCHRACK WAVE řazení 1</t>
  </si>
  <si>
    <t>168</t>
  </si>
  <si>
    <t>Pol24</t>
  </si>
  <si>
    <t>Spínač SCHRACK WAVE řazení 5</t>
  </si>
  <si>
    <t>169</t>
  </si>
  <si>
    <t>Pol25</t>
  </si>
  <si>
    <t>Spínač SCHRACK WAVE řazení 6</t>
  </si>
  <si>
    <t>170</t>
  </si>
  <si>
    <t>Pol26</t>
  </si>
  <si>
    <t>Zásuvka jednoduchá SCHRACK WAVE bílá</t>
  </si>
  <si>
    <t>171</t>
  </si>
  <si>
    <t>Pol27</t>
  </si>
  <si>
    <t>Zásuvka jednoduchá SCHRACK WAVE rudá</t>
  </si>
  <si>
    <t>172</t>
  </si>
  <si>
    <t>Pol28</t>
  </si>
  <si>
    <t>Zásuvka jednoduchá SCHRACK WAVE rudá + PO</t>
  </si>
  <si>
    <t>D2</t>
  </si>
  <si>
    <t>Svítidla</t>
  </si>
  <si>
    <t>173</t>
  </si>
  <si>
    <t>Pol29</t>
  </si>
  <si>
    <t>Svítidlo dle výběru investora IP20, tř. 1 - předběžná cena 1 600,- Kč/ks</t>
  </si>
  <si>
    <t>174</t>
  </si>
  <si>
    <t>Pol30</t>
  </si>
  <si>
    <t>Závěsné zářivkové svítidlo ARTLUX, AE200, 2x50W/R/R - předběžná cena 4 500,- Kč/ks</t>
  </si>
  <si>
    <t>D3</t>
  </si>
  <si>
    <t>Kabely a vodiče, úložný materiál</t>
  </si>
  <si>
    <t>175</t>
  </si>
  <si>
    <t>Pol31</t>
  </si>
  <si>
    <t>Kabel CYKY 3Ox1,5</t>
  </si>
  <si>
    <t>176</t>
  </si>
  <si>
    <t>Pol32</t>
  </si>
  <si>
    <t>Kabel CYKY 3Jx1,5</t>
  </si>
  <si>
    <t>177</t>
  </si>
  <si>
    <t>Pol33</t>
  </si>
  <si>
    <t>Kabel CYKY 3Jx2,5</t>
  </si>
  <si>
    <t>178</t>
  </si>
  <si>
    <t>Pol34</t>
  </si>
  <si>
    <t>Trubka ohebná 25mm monoflex</t>
  </si>
  <si>
    <t>179</t>
  </si>
  <si>
    <t>Pol35</t>
  </si>
  <si>
    <t>Krabice přístrojová pod omítku 68mm</t>
  </si>
  <si>
    <t>180</t>
  </si>
  <si>
    <t>Pol36</t>
  </si>
  <si>
    <t>Krabice rozvodná pod omítku 68mm</t>
  </si>
  <si>
    <t>181</t>
  </si>
  <si>
    <t>Pol37</t>
  </si>
  <si>
    <t>Krabice rozvodná pod omítku 97mm</t>
  </si>
  <si>
    <t>182</t>
  </si>
  <si>
    <t>Pol38</t>
  </si>
  <si>
    <t>Ochranné zemnění</t>
  </si>
  <si>
    <t>D4</t>
  </si>
  <si>
    <t>Rozvaděče</t>
  </si>
  <si>
    <t>183</t>
  </si>
  <si>
    <t>Pol39</t>
  </si>
  <si>
    <t>Optimalizace a úpravy stávajících rozavděčů - předběžná cena</t>
  </si>
  <si>
    <t>D5</t>
  </si>
  <si>
    <t>Ostatní</t>
  </si>
  <si>
    <t>184</t>
  </si>
  <si>
    <t>Pol40</t>
  </si>
  <si>
    <t>185</t>
  </si>
  <si>
    <t>Pol41</t>
  </si>
  <si>
    <t>Podružný materiál a pomocné práce</t>
  </si>
  <si>
    <t>186</t>
  </si>
  <si>
    <t>Pol42</t>
  </si>
  <si>
    <t>Připojení ventilátorů</t>
  </si>
  <si>
    <t>187</t>
  </si>
  <si>
    <t>Pol43</t>
  </si>
  <si>
    <t>Montáž svítidel</t>
  </si>
  <si>
    <t>188</t>
  </si>
  <si>
    <t>Pol44</t>
  </si>
  <si>
    <t>Revize instalace</t>
  </si>
  <si>
    <t>22-M</t>
  </si>
  <si>
    <t>166</t>
  </si>
  <si>
    <t>922</t>
  </si>
  <si>
    <t>220270001a</t>
  </si>
  <si>
    <t>23-M</t>
  </si>
  <si>
    <t>Montáže potrubí</t>
  </si>
  <si>
    <t>189</t>
  </si>
  <si>
    <t>923</t>
  </si>
  <si>
    <t>231190a</t>
  </si>
  <si>
    <t>Posunutí teplovodního potrubí pod strop místnosti, posun cca o 50 cm</t>
  </si>
  <si>
    <t>24-M</t>
  </si>
  <si>
    <t>Montáže vzduchotechnických zařízení</t>
  </si>
  <si>
    <t>190</t>
  </si>
  <si>
    <t>924</t>
  </si>
  <si>
    <t>24001a</t>
  </si>
  <si>
    <t>Demontáž VZT</t>
  </si>
  <si>
    <t>191</t>
  </si>
  <si>
    <t>243010a</t>
  </si>
  <si>
    <t>Demontáž ventilátorů v obvodové zdi</t>
  </si>
  <si>
    <t>192</t>
  </si>
  <si>
    <t>Pol65</t>
  </si>
  <si>
    <t>Radiální ventilátor fy Elektrodesign do podhledu, typ SP 120/1,  Qv=110m3/h, P=20W, včetně DT3 (doběhový spínač), se čvtercovou štěrbinou, ovládání na světlo s doběhem</t>
  </si>
  <si>
    <t>193</t>
  </si>
  <si>
    <t>Pol66</t>
  </si>
  <si>
    <t>Axiální ventilátor fy Elektrodesign typ DECOR 100 CHZ lpx4, se zpštnou klapkou, Qv=110m3/h, P=13W, ovládání na světlo s doběhem</t>
  </si>
  <si>
    <t>194</t>
  </si>
  <si>
    <t>Pol67</t>
  </si>
  <si>
    <t>Ohebné hliníkové potrubí – Js100</t>
  </si>
  <si>
    <t>195</t>
  </si>
  <si>
    <t>Pol68</t>
  </si>
  <si>
    <t>Potrubí SPIRO, vč tvarových kusů – Js 100</t>
  </si>
  <si>
    <t>196</t>
  </si>
  <si>
    <t>Pol69</t>
  </si>
  <si>
    <t>Protidešťová žaluzie fy Elektrodesign, typ PRG 160W</t>
  </si>
  <si>
    <t>197</t>
  </si>
  <si>
    <t>Pol70</t>
  </si>
  <si>
    <t>PVC roura, průměr 100</t>
  </si>
  <si>
    <t>198</t>
  </si>
  <si>
    <t>Pol71</t>
  </si>
  <si>
    <t>Spojovací a těsnící materiál</t>
  </si>
  <si>
    <t>kg</t>
  </si>
  <si>
    <t>199</t>
  </si>
  <si>
    <t>Pol72</t>
  </si>
  <si>
    <t>Závěsy</t>
  </si>
  <si>
    <t>200</t>
  </si>
  <si>
    <t>Pol73</t>
  </si>
  <si>
    <t>Příprava ke komplexnímu vyzkoušení, zkušební provoz</t>
  </si>
  <si>
    <t>201</t>
  </si>
  <si>
    <t>Pol74</t>
  </si>
  <si>
    <t>Proškolení obsluhy</t>
  </si>
  <si>
    <t>33-M</t>
  </si>
  <si>
    <t>Montáže dopr.zaříz.,sklad. zař. a váh</t>
  </si>
  <si>
    <t>20</t>
  </si>
  <si>
    <t>933</t>
  </si>
  <si>
    <t>330030141</t>
  </si>
  <si>
    <t>Montáž výtah nákladní NT 500/0,36 prach 2 stanice+ 2 nákladiště, vč. revize a zaškolení obsluhy</t>
  </si>
  <si>
    <t>21</t>
  </si>
  <si>
    <t>330530205a</t>
  </si>
  <si>
    <t>Denní pronájem nákladního výtahu</t>
  </si>
  <si>
    <t>den</t>
  </si>
  <si>
    <t>22</t>
  </si>
  <si>
    <t>330530205</t>
  </si>
  <si>
    <t>Demontáž výtahového stroje do 500 kg -výtah,typ A1,B1,D2,E,F,C,Z</t>
  </si>
  <si>
    <t>REKAPITULACE</t>
  </si>
  <si>
    <t>Kód</t>
  </si>
  <si>
    <t>Suť celkem</t>
  </si>
  <si>
    <t>CELKOVÁ REKAPITULACE</t>
  </si>
  <si>
    <t>Název stavby</t>
  </si>
  <si>
    <t>Stavební úpravy 1. a 2. patra ubytovny ČSSZ</t>
  </si>
  <si>
    <t>Místo</t>
  </si>
  <si>
    <t>Praha 5, Smíchov</t>
  </si>
  <si>
    <t>Kód stavby</t>
  </si>
  <si>
    <t>2013-05-12</t>
  </si>
  <si>
    <t xml:space="preserve"> </t>
  </si>
  <si>
    <t>Křížová 31</t>
  </si>
  <si>
    <t>Kód objektu</t>
  </si>
  <si>
    <t>Kód části</t>
  </si>
  <si>
    <t>Název podčásti</t>
  </si>
  <si>
    <t>Kód podčásti</t>
  </si>
  <si>
    <t>Objednatel</t>
  </si>
  <si>
    <t>ČSSZ, Praha 5, Smíchov, Křížová 1292/25</t>
  </si>
  <si>
    <t>IČO</t>
  </si>
  <si>
    <t>00006963</t>
  </si>
  <si>
    <t>Projektant</t>
  </si>
  <si>
    <t>Atelier EGIS s.r.o., Praha 10, Záběhlice, Na Botiči 5</t>
  </si>
  <si>
    <t>28375327</t>
  </si>
  <si>
    <t>Zhotovitel</t>
  </si>
  <si>
    <t>Zpracoval</t>
  </si>
  <si>
    <t>Datum</t>
  </si>
  <si>
    <t>Rozpočtové náklady v Kč</t>
  </si>
  <si>
    <t>A</t>
  </si>
  <si>
    <t>Základní rozp. náklady</t>
  </si>
  <si>
    <t>B</t>
  </si>
  <si>
    <t xml:space="preserve">   Doplňkové náklady</t>
  </si>
  <si>
    <t>C</t>
  </si>
  <si>
    <t>Náklady na umístění stavby (NUS)</t>
  </si>
  <si>
    <t>Dodávky</t>
  </si>
  <si>
    <t>Práce přesčas</t>
  </si>
  <si>
    <t>Montáž</t>
  </si>
  <si>
    <t>Bez pevné podl.</t>
  </si>
  <si>
    <t>Kulturní památka</t>
  </si>
  <si>
    <t>Územní vlivy</t>
  </si>
  <si>
    <t>Provozní vlivy</t>
  </si>
  <si>
    <t>"M"</t>
  </si>
  <si>
    <t>Projekt skutečného porvedení stavby</t>
  </si>
  <si>
    <t>NUS z rozpočtu</t>
  </si>
  <si>
    <t>ZRN (ř. 1-6)</t>
  </si>
  <si>
    <t>DN (ř. 8-11)</t>
  </si>
  <si>
    <t>NUS (ř. 13-18)</t>
  </si>
  <si>
    <t>HZS</t>
  </si>
  <si>
    <t>Kompl.č.</t>
  </si>
  <si>
    <t>Ostatní náklady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</si>
  <si>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</si>
  <si>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</si>
  <si>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</si>
  <si>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</si>
  <si>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</si>
  <si>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</si>
  <si>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</si>
  <si>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</si>
  <si>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</si>
  <si>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</si>
  <si>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</si>
  <si>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neobsazeno</t>
  </si>
  <si>
    <t>632450124</t>
  </si>
  <si>
    <t>Vyrovnávací cementový potěr tl do 50 mm ze suchých směsí provedený v pásu</t>
  </si>
  <si>
    <t>NABÍDKOVY ROZPOČET STAVBY</t>
  </si>
  <si>
    <t xml:space="preserve">Zařízení staveniště </t>
  </si>
  <si>
    <t xml:space="preserve">Mimostav. doprava </t>
  </si>
  <si>
    <t>Slaboproud - demontáže + montáž</t>
  </si>
  <si>
    <t>Demontáž + montáž slaboproudých rozvodů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</si>
</sst>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###;\-####"/>
    <numFmt numFmtId="181" formatCode="#,##0;\-#,##0"/>
    <numFmt numFmtId="182" formatCode="#,##0.00;\-#,##0.00"/>
    <numFmt numFmtId="183" formatCode="#,##0.000;\-#,##0.000"/>
    <numFmt numFmtId="184" formatCode="#,##0.00000;\-#,##0.00000"/>
    <numFmt numFmtId="185" formatCode="0.0%"/>
  </numFmts>
  <fonts count="39">
    <font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8"/>
      <color indexed="12"/>
      <name val="Tahoma"/>
      <family val="2"/>
    </font>
    <font>
      <b/>
      <u val="single"/>
      <sz val="8"/>
      <color indexed="12"/>
      <name val="Tahoma"/>
      <family val="2"/>
    </font>
    <font>
      <b/>
      <sz val="8"/>
      <color indexed="20"/>
      <name val="Tahoma"/>
      <family val="2"/>
    </font>
    <font>
      <sz val="8"/>
      <color indexed="12"/>
      <name val="Tahoma"/>
      <family val="2"/>
    </font>
    <font>
      <b/>
      <sz val="8"/>
      <color indexed="21"/>
      <name val="Tahoma"/>
      <family val="2"/>
    </font>
    <font>
      <b/>
      <u val="single"/>
      <sz val="8"/>
      <color indexed="21"/>
      <name val="Tahoma"/>
      <family val="2"/>
    </font>
    <font>
      <sz val="8"/>
      <color indexed="21"/>
      <name val="Tahoma"/>
      <family val="2"/>
    </font>
    <font>
      <sz val="7"/>
      <name val="Tahoma"/>
      <family val="2"/>
    </font>
    <font>
      <b/>
      <sz val="18"/>
      <color indexed="10"/>
      <name val="Tahoma"/>
      <family val="2"/>
    </font>
    <font>
      <b/>
      <sz val="12"/>
      <name val="Arial Narrow"/>
      <family val="2"/>
    </font>
    <font>
      <b/>
      <sz val="10"/>
      <name val="Arial"/>
      <family val="0"/>
    </font>
    <font>
      <b/>
      <sz val="10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10"/>
      <color indexed="9"/>
      <name val="Tahoma"/>
      <family val="2"/>
    </font>
    <font>
      <sz val="8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 applyAlignment="0">
      <protection locked="0"/>
    </xf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9" fillId="18" borderId="0" xfId="46" applyFont="1" applyFill="1" applyAlignment="1" applyProtection="1">
      <alignment horizontal="left"/>
      <protection/>
    </xf>
    <xf numFmtId="0" fontId="20" fillId="18" borderId="0" xfId="46" applyFont="1" applyFill="1" applyAlignment="1" applyProtection="1">
      <alignment horizontal="left"/>
      <protection/>
    </xf>
    <xf numFmtId="0" fontId="21" fillId="0" borderId="0" xfId="46" applyFont="1" applyAlignment="1" applyProtection="1">
      <alignment horizontal="left" vertical="top"/>
      <protection/>
    </xf>
    <xf numFmtId="0" fontId="20" fillId="18" borderId="0" xfId="46" applyFont="1" applyFill="1" applyAlignment="1" applyProtection="1">
      <alignment horizontal="left" vertical="center"/>
      <protection/>
    </xf>
    <xf numFmtId="0" fontId="22" fillId="18" borderId="0" xfId="46" applyFont="1" applyFill="1" applyAlignment="1" applyProtection="1">
      <alignment horizontal="left" vertical="center"/>
      <protection/>
    </xf>
    <xf numFmtId="49" fontId="22" fillId="18" borderId="0" xfId="46" applyNumberFormat="1" applyFont="1" applyFill="1" applyAlignment="1" applyProtection="1">
      <alignment horizontal="left" vertical="center"/>
      <protection/>
    </xf>
    <xf numFmtId="14" fontId="22" fillId="18" borderId="0" xfId="46" applyNumberFormat="1" applyFont="1" applyFill="1" applyAlignment="1" applyProtection="1">
      <alignment horizontal="left" vertical="center"/>
      <protection locked="0"/>
    </xf>
    <xf numFmtId="0" fontId="20" fillId="24" borderId="10" xfId="46" applyFont="1" applyFill="1" applyBorder="1" applyAlignment="1" applyProtection="1">
      <alignment horizontal="center" vertical="center" wrapText="1"/>
      <protection/>
    </xf>
    <xf numFmtId="0" fontId="20" fillId="24" borderId="11" xfId="46" applyFont="1" applyFill="1" applyBorder="1" applyAlignment="1" applyProtection="1">
      <alignment horizontal="center" vertical="center" wrapText="1"/>
      <protection/>
    </xf>
    <xf numFmtId="0" fontId="20" fillId="24" borderId="12" xfId="46" applyFont="1" applyFill="1" applyBorder="1" applyAlignment="1" applyProtection="1">
      <alignment horizontal="center" vertical="center" wrapText="1"/>
      <protection/>
    </xf>
    <xf numFmtId="0" fontId="20" fillId="24" borderId="13" xfId="46" applyFont="1" applyFill="1" applyBorder="1" applyAlignment="1" applyProtection="1">
      <alignment horizontal="center" vertical="center" wrapText="1"/>
      <protection/>
    </xf>
    <xf numFmtId="180" fontId="20" fillId="24" borderId="14" xfId="46" applyNumberFormat="1" applyFont="1" applyFill="1" applyBorder="1" applyAlignment="1" applyProtection="1">
      <alignment horizontal="center" vertical="center"/>
      <protection/>
    </xf>
    <xf numFmtId="180" fontId="20" fillId="24" borderId="15" xfId="46" applyNumberFormat="1" applyFont="1" applyFill="1" applyBorder="1" applyAlignment="1" applyProtection="1">
      <alignment horizontal="center" vertical="center"/>
      <protection/>
    </xf>
    <xf numFmtId="180" fontId="20" fillId="24" borderId="16" xfId="46" applyNumberFormat="1" applyFont="1" applyFill="1" applyBorder="1" applyAlignment="1" applyProtection="1">
      <alignment horizontal="center" vertical="center"/>
      <protection/>
    </xf>
    <xf numFmtId="180" fontId="20" fillId="24" borderId="17" xfId="46" applyNumberFormat="1" applyFont="1" applyFill="1" applyBorder="1" applyAlignment="1" applyProtection="1">
      <alignment horizontal="center" vertical="center"/>
      <protection/>
    </xf>
    <xf numFmtId="0" fontId="20" fillId="0" borderId="18" xfId="46" applyFont="1" applyFill="1" applyBorder="1" applyAlignment="1" applyProtection="1">
      <alignment horizontal="left"/>
      <protection/>
    </xf>
    <xf numFmtId="0" fontId="20" fillId="18" borderId="19" xfId="46" applyFont="1" applyFill="1" applyBorder="1" applyAlignment="1" applyProtection="1">
      <alignment horizontal="left"/>
      <protection/>
    </xf>
    <xf numFmtId="0" fontId="23" fillId="0" borderId="0" xfId="46" applyFont="1" applyBorder="1" applyAlignment="1" applyProtection="1">
      <alignment horizontal="left" vertical="center"/>
      <protection/>
    </xf>
    <xf numFmtId="0" fontId="23" fillId="0" borderId="0" xfId="46" applyFont="1" applyBorder="1" applyAlignment="1" applyProtection="1">
      <alignment horizontal="center" vertical="center"/>
      <protection/>
    </xf>
    <xf numFmtId="0" fontId="24" fillId="0" borderId="0" xfId="46" applyFont="1" applyBorder="1" applyAlignment="1" applyProtection="1">
      <alignment horizontal="left" vertical="center"/>
      <protection/>
    </xf>
    <xf numFmtId="182" fontId="24" fillId="0" borderId="0" xfId="46" applyNumberFormat="1" applyFont="1" applyBorder="1" applyAlignment="1" applyProtection="1">
      <alignment horizontal="right" vertical="center"/>
      <protection/>
    </xf>
    <xf numFmtId="0" fontId="23" fillId="0" borderId="18" xfId="46" applyFont="1" applyBorder="1" applyAlignment="1" applyProtection="1">
      <alignment horizontal="left" vertical="center"/>
      <protection/>
    </xf>
    <xf numFmtId="183" fontId="23" fillId="0" borderId="18" xfId="46" applyNumberFormat="1" applyFont="1" applyBorder="1" applyAlignment="1" applyProtection="1">
      <alignment horizontal="right" vertical="center"/>
      <protection/>
    </xf>
    <xf numFmtId="0" fontId="22" fillId="0" borderId="0" xfId="46" applyFont="1" applyAlignment="1" applyProtection="1">
      <alignment horizontal="left" vertical="center"/>
      <protection/>
    </xf>
    <xf numFmtId="0" fontId="23" fillId="0" borderId="0" xfId="46" applyFont="1" applyAlignment="1" applyProtection="1">
      <alignment horizontal="left" vertical="center"/>
      <protection/>
    </xf>
    <xf numFmtId="0" fontId="25" fillId="0" borderId="0" xfId="46" applyFont="1" applyAlignment="1" applyProtection="1">
      <alignment horizontal="center" vertical="center"/>
      <protection/>
    </xf>
    <xf numFmtId="0" fontId="25" fillId="0" borderId="0" xfId="46" applyFont="1" applyAlignment="1" applyProtection="1">
      <alignment horizontal="left" vertical="center"/>
      <protection/>
    </xf>
    <xf numFmtId="182" fontId="25" fillId="0" borderId="0" xfId="46" applyNumberFormat="1" applyFont="1" applyAlignment="1" applyProtection="1">
      <alignment horizontal="right" vertical="center"/>
      <protection/>
    </xf>
    <xf numFmtId="183" fontId="25" fillId="0" borderId="0" xfId="46" applyNumberFormat="1" applyFont="1" applyAlignment="1" applyProtection="1">
      <alignment horizontal="right" vertical="center"/>
      <protection/>
    </xf>
    <xf numFmtId="0" fontId="20" fillId="0" borderId="0" xfId="46" applyFont="1" applyAlignment="1" applyProtection="1">
      <alignment horizontal="center" vertical="center"/>
      <protection/>
    </xf>
    <xf numFmtId="0" fontId="20" fillId="0" borderId="0" xfId="46" applyFont="1" applyAlignment="1" applyProtection="1">
      <alignment horizontal="left" vertical="center"/>
      <protection/>
    </xf>
    <xf numFmtId="0" fontId="20" fillId="0" borderId="0" xfId="46" applyFont="1" applyAlignment="1" applyProtection="1">
      <alignment horizontal="left" vertical="center" wrapText="1"/>
      <protection/>
    </xf>
    <xf numFmtId="183" fontId="20" fillId="0" borderId="0" xfId="46" applyNumberFormat="1" applyFont="1" applyAlignment="1" applyProtection="1">
      <alignment horizontal="right" vertical="center"/>
      <protection/>
    </xf>
    <xf numFmtId="182" fontId="20" fillId="0" borderId="0" xfId="46" applyNumberFormat="1" applyFont="1" applyAlignment="1" applyProtection="1">
      <alignment horizontal="right" vertical="center"/>
      <protection/>
    </xf>
    <xf numFmtId="184" fontId="20" fillId="0" borderId="0" xfId="46" applyNumberFormat="1" applyFont="1" applyAlignment="1" applyProtection="1">
      <alignment horizontal="right" vertical="center"/>
      <protection/>
    </xf>
    <xf numFmtId="181" fontId="20" fillId="0" borderId="0" xfId="46" applyNumberFormat="1" applyFont="1" applyAlignment="1" applyProtection="1">
      <alignment horizontal="right" vertical="center"/>
      <protection/>
    </xf>
    <xf numFmtId="0" fontId="26" fillId="0" borderId="0" xfId="46" applyFont="1" applyAlignment="1" applyProtection="1">
      <alignment horizontal="center" vertical="center"/>
      <protection/>
    </xf>
    <xf numFmtId="0" fontId="26" fillId="0" borderId="0" xfId="46" applyFont="1" applyAlignment="1" applyProtection="1">
      <alignment horizontal="left" vertical="center"/>
      <protection/>
    </xf>
    <xf numFmtId="0" fontId="26" fillId="0" borderId="0" xfId="46" applyFont="1" applyAlignment="1" applyProtection="1">
      <alignment horizontal="left" vertical="center" wrapText="1"/>
      <protection/>
    </xf>
    <xf numFmtId="183" fontId="26" fillId="0" borderId="0" xfId="46" applyNumberFormat="1" applyFont="1" applyAlignment="1" applyProtection="1">
      <alignment horizontal="right" vertical="center"/>
      <protection/>
    </xf>
    <xf numFmtId="182" fontId="26" fillId="0" borderId="0" xfId="46" applyNumberFormat="1" applyFont="1" applyAlignment="1" applyProtection="1">
      <alignment horizontal="right" vertical="center"/>
      <protection/>
    </xf>
    <xf numFmtId="184" fontId="26" fillId="0" borderId="0" xfId="46" applyNumberFormat="1" applyFont="1" applyAlignment="1" applyProtection="1">
      <alignment horizontal="right" vertical="center"/>
      <protection/>
    </xf>
    <xf numFmtId="181" fontId="26" fillId="0" borderId="0" xfId="46" applyNumberFormat="1" applyFont="1" applyAlignment="1" applyProtection="1">
      <alignment horizontal="right" vertical="center"/>
      <protection/>
    </xf>
    <xf numFmtId="183" fontId="27" fillId="0" borderId="0" xfId="46" applyNumberFormat="1" applyFont="1" applyAlignment="1" applyProtection="1">
      <alignment horizontal="right" vertical="center"/>
      <protection/>
    </xf>
    <xf numFmtId="0" fontId="27" fillId="0" borderId="0" xfId="46" applyFont="1" applyAlignment="1" applyProtection="1">
      <alignment horizontal="left" vertical="center"/>
      <protection/>
    </xf>
    <xf numFmtId="0" fontId="23" fillId="0" borderId="0" xfId="46" applyFont="1" applyAlignment="1" applyProtection="1">
      <alignment horizontal="center" vertical="center"/>
      <protection/>
    </xf>
    <xf numFmtId="0" fontId="24" fillId="0" borderId="0" xfId="46" applyFont="1" applyAlignment="1" applyProtection="1">
      <alignment horizontal="left" vertical="center"/>
      <protection/>
    </xf>
    <xf numFmtId="182" fontId="24" fillId="0" borderId="0" xfId="46" applyNumberFormat="1" applyFont="1" applyAlignment="1" applyProtection="1">
      <alignment horizontal="right" vertical="center"/>
      <protection/>
    </xf>
    <xf numFmtId="183" fontId="23" fillId="0" borderId="0" xfId="46" applyNumberFormat="1" applyFont="1" applyAlignment="1" applyProtection="1">
      <alignment horizontal="right" vertical="center"/>
      <protection/>
    </xf>
    <xf numFmtId="0" fontId="27" fillId="0" borderId="0" xfId="46" applyFont="1" applyAlignment="1" applyProtection="1">
      <alignment horizontal="center" vertical="center"/>
      <protection/>
    </xf>
    <xf numFmtId="0" fontId="28" fillId="0" borderId="0" xfId="46" applyFont="1" applyAlignment="1" applyProtection="1">
      <alignment horizontal="left" vertical="center"/>
      <protection/>
    </xf>
    <xf numFmtId="182" fontId="28" fillId="0" borderId="0" xfId="46" applyNumberFormat="1" applyFont="1" applyAlignment="1" applyProtection="1">
      <alignment horizontal="right" vertical="center"/>
      <protection/>
    </xf>
    <xf numFmtId="182" fontId="27" fillId="0" borderId="0" xfId="46" applyNumberFormat="1" applyFont="1" applyAlignment="1" applyProtection="1">
      <alignment horizontal="right" vertical="center"/>
      <protection/>
    </xf>
    <xf numFmtId="0" fontId="29" fillId="0" borderId="0" xfId="46" applyFont="1" applyAlignment="1" applyProtection="1">
      <alignment horizontal="center" vertical="center"/>
      <protection/>
    </xf>
    <xf numFmtId="0" fontId="29" fillId="0" borderId="0" xfId="46" applyFont="1" applyAlignment="1" applyProtection="1">
      <alignment horizontal="left" vertical="center"/>
      <protection/>
    </xf>
    <xf numFmtId="182" fontId="29" fillId="0" borderId="0" xfId="46" applyNumberFormat="1" applyFont="1" applyAlignment="1" applyProtection="1">
      <alignment horizontal="right" vertical="center"/>
      <protection/>
    </xf>
    <xf numFmtId="183" fontId="29" fillId="0" borderId="0" xfId="46" applyNumberFormat="1" applyFont="1" applyAlignment="1" applyProtection="1">
      <alignment horizontal="right" vertical="center"/>
      <protection/>
    </xf>
    <xf numFmtId="0" fontId="30" fillId="18" borderId="0" xfId="46" applyFont="1" applyFill="1" applyAlignment="1" applyProtection="1">
      <alignment horizontal="left"/>
      <protection/>
    </xf>
    <xf numFmtId="0" fontId="30" fillId="18" borderId="0" xfId="46" applyFont="1" applyFill="1" applyAlignment="1" applyProtection="1">
      <alignment horizontal="left" vertical="center"/>
      <protection/>
    </xf>
    <xf numFmtId="0" fontId="20" fillId="18" borderId="0" xfId="46" applyFont="1" applyFill="1" applyAlignment="1" applyProtection="1">
      <alignment horizontal="center" vertical="center"/>
      <protection/>
    </xf>
    <xf numFmtId="0" fontId="21" fillId="18" borderId="0" xfId="46" applyFont="1" applyFill="1" applyAlignment="1" applyProtection="1">
      <alignment horizontal="left" vertical="center"/>
      <protection/>
    </xf>
    <xf numFmtId="0" fontId="21" fillId="0" borderId="18" xfId="46" applyFont="1" applyFill="1" applyBorder="1" applyAlignment="1" applyProtection="1">
      <alignment horizontal="left"/>
      <protection/>
    </xf>
    <xf numFmtId="0" fontId="21" fillId="18" borderId="20" xfId="46" applyFont="1" applyFill="1" applyBorder="1" applyAlignment="1" applyProtection="1">
      <alignment horizontal="left"/>
      <protection/>
    </xf>
    <xf numFmtId="0" fontId="21" fillId="18" borderId="21" xfId="46" applyFont="1" applyFill="1" applyBorder="1" applyAlignment="1" applyProtection="1">
      <alignment horizontal="left"/>
      <protection/>
    </xf>
    <xf numFmtId="0" fontId="23" fillId="0" borderId="0" xfId="46" applyFont="1" applyAlignment="1" applyProtection="1">
      <alignment horizontal="center"/>
      <protection/>
    </xf>
    <xf numFmtId="0" fontId="24" fillId="0" borderId="0" xfId="46" applyFont="1" applyAlignment="1" applyProtection="1">
      <alignment horizontal="left"/>
      <protection/>
    </xf>
    <xf numFmtId="182" fontId="24" fillId="0" borderId="0" xfId="46" applyNumberFormat="1" applyFont="1" applyAlignment="1" applyProtection="1">
      <alignment horizontal="right"/>
      <protection/>
    </xf>
    <xf numFmtId="0" fontId="27" fillId="0" borderId="0" xfId="46" applyFont="1" applyAlignment="1" applyProtection="1">
      <alignment horizontal="center"/>
      <protection/>
    </xf>
    <xf numFmtId="0" fontId="28" fillId="0" borderId="0" xfId="46" applyFont="1" applyAlignment="1" applyProtection="1">
      <alignment horizontal="left"/>
      <protection/>
    </xf>
    <xf numFmtId="182" fontId="28" fillId="0" borderId="0" xfId="46" applyNumberFormat="1" applyFont="1" applyAlignment="1" applyProtection="1">
      <alignment horizontal="right"/>
      <protection/>
    </xf>
    <xf numFmtId="183" fontId="27" fillId="0" borderId="0" xfId="46" applyNumberFormat="1" applyFont="1" applyAlignment="1" applyProtection="1">
      <alignment horizontal="right"/>
      <protection/>
    </xf>
    <xf numFmtId="0" fontId="22" fillId="0" borderId="0" xfId="46" applyFont="1" applyAlignment="1" applyProtection="1">
      <alignment horizontal="left"/>
      <protection/>
    </xf>
    <xf numFmtId="0" fontId="21" fillId="0" borderId="22" xfId="46" applyFont="1" applyBorder="1" applyAlignment="1" applyProtection="1">
      <alignment horizontal="left"/>
      <protection locked="0"/>
    </xf>
    <xf numFmtId="0" fontId="21" fillId="0" borderId="18" xfId="46" applyFont="1" applyBorder="1" applyAlignment="1" applyProtection="1">
      <alignment horizontal="left"/>
      <protection locked="0"/>
    </xf>
    <xf numFmtId="0" fontId="21" fillId="0" borderId="23" xfId="46" applyFont="1" applyBorder="1" applyAlignment="1" applyProtection="1">
      <alignment horizontal="left"/>
      <protection locked="0"/>
    </xf>
    <xf numFmtId="0" fontId="21" fillId="0" borderId="24" xfId="46" applyFont="1" applyBorder="1" applyAlignment="1" applyProtection="1">
      <alignment horizontal="left"/>
      <protection locked="0"/>
    </xf>
    <xf numFmtId="0" fontId="21" fillId="0" borderId="25" xfId="46" applyFont="1" applyBorder="1" applyAlignment="1" applyProtection="1">
      <alignment horizontal="left"/>
      <protection locked="0"/>
    </xf>
    <xf numFmtId="0" fontId="21" fillId="0" borderId="26" xfId="46" applyFont="1" applyBorder="1" applyAlignment="1" applyProtection="1">
      <alignment horizontal="left"/>
      <protection locked="0"/>
    </xf>
    <xf numFmtId="0" fontId="20" fillId="0" borderId="22" xfId="46" applyFont="1" applyBorder="1" applyAlignment="1" applyProtection="1">
      <alignment horizontal="left" vertical="center"/>
      <protection locked="0"/>
    </xf>
    <xf numFmtId="0" fontId="20" fillId="0" borderId="18" xfId="46" applyFont="1" applyBorder="1" applyAlignment="1" applyProtection="1">
      <alignment horizontal="left" vertical="center"/>
      <protection locked="0"/>
    </xf>
    <xf numFmtId="0" fontId="20" fillId="0" borderId="23" xfId="46" applyFont="1" applyBorder="1" applyAlignment="1" applyProtection="1">
      <alignment horizontal="left" vertical="center"/>
      <protection locked="0"/>
    </xf>
    <xf numFmtId="0" fontId="20" fillId="0" borderId="27" xfId="46" applyFont="1" applyBorder="1" applyAlignment="1" applyProtection="1">
      <alignment horizontal="left" vertical="center"/>
      <protection locked="0"/>
    </xf>
    <xf numFmtId="0" fontId="20" fillId="0" borderId="0" xfId="46" applyFont="1" applyAlignment="1" applyProtection="1">
      <alignment horizontal="left" vertical="center"/>
      <protection locked="0"/>
    </xf>
    <xf numFmtId="0" fontId="32" fillId="0" borderId="28" xfId="46" applyFont="1" applyBorder="1" applyAlignment="1" applyProtection="1">
      <alignment horizontal="left" vertical="center"/>
      <protection locked="0"/>
    </xf>
    <xf numFmtId="0" fontId="20" fillId="0" borderId="29" xfId="46" applyFont="1" applyBorder="1" applyAlignment="1" applyProtection="1">
      <alignment horizontal="left" vertical="center"/>
      <protection locked="0"/>
    </xf>
    <xf numFmtId="0" fontId="20" fillId="0" borderId="30" xfId="46" applyFont="1" applyBorder="1" applyAlignment="1" applyProtection="1">
      <alignment horizontal="left" vertical="center"/>
      <protection locked="0"/>
    </xf>
    <xf numFmtId="0" fontId="22" fillId="0" borderId="28" xfId="46" applyFont="1" applyBorder="1" applyAlignment="1" applyProtection="1">
      <alignment horizontal="left" vertical="center"/>
      <protection locked="0"/>
    </xf>
    <xf numFmtId="180" fontId="20" fillId="0" borderId="29" xfId="46" applyNumberFormat="1" applyFont="1" applyBorder="1" applyAlignment="1" applyProtection="1">
      <alignment horizontal="right" vertical="center"/>
      <protection locked="0"/>
    </xf>
    <xf numFmtId="0" fontId="20" fillId="0" borderId="19" xfId="46" applyFont="1" applyBorder="1" applyAlignment="1" applyProtection="1">
      <alignment horizontal="left" vertical="center"/>
      <protection locked="0"/>
    </xf>
    <xf numFmtId="0" fontId="20" fillId="0" borderId="31" xfId="46" applyFont="1" applyBorder="1" applyAlignment="1" applyProtection="1">
      <alignment horizontal="left" vertical="center"/>
      <protection locked="0"/>
    </xf>
    <xf numFmtId="0" fontId="20" fillId="0" borderId="32" xfId="46" applyFont="1" applyBorder="1" applyAlignment="1" applyProtection="1">
      <alignment horizontal="left" vertical="center"/>
      <protection locked="0"/>
    </xf>
    <xf numFmtId="180" fontId="20" fillId="0" borderId="31" xfId="46" applyNumberFormat="1" applyFont="1" applyBorder="1" applyAlignment="1" applyProtection="1">
      <alignment horizontal="right" vertical="center"/>
      <protection locked="0"/>
    </xf>
    <xf numFmtId="180" fontId="20" fillId="0" borderId="0" xfId="46" applyNumberFormat="1" applyFont="1" applyAlignment="1" applyProtection="1">
      <alignment horizontal="right" vertical="center"/>
      <protection locked="0"/>
    </xf>
    <xf numFmtId="0" fontId="20" fillId="0" borderId="31" xfId="46" applyFont="1" applyBorder="1" applyAlignment="1" applyProtection="1">
      <alignment horizontal="left" vertical="top"/>
      <protection locked="0"/>
    </xf>
    <xf numFmtId="0" fontId="22" fillId="0" borderId="31" xfId="46" applyFont="1" applyBorder="1" applyAlignment="1" applyProtection="1">
      <alignment horizontal="left" vertical="center"/>
      <protection locked="0"/>
    </xf>
    <xf numFmtId="0" fontId="20" fillId="0" borderId="33" xfId="46" applyFont="1" applyBorder="1" applyAlignment="1" applyProtection="1">
      <alignment horizontal="left" vertical="top"/>
      <protection locked="0"/>
    </xf>
    <xf numFmtId="0" fontId="20" fillId="0" borderId="34" xfId="46" applyFont="1" applyBorder="1" applyAlignment="1" applyProtection="1">
      <alignment horizontal="left" vertical="center"/>
      <protection locked="0"/>
    </xf>
    <xf numFmtId="0" fontId="20" fillId="0" borderId="35" xfId="46" applyFont="1" applyBorder="1" applyAlignment="1" applyProtection="1">
      <alignment horizontal="left" vertical="center"/>
      <protection locked="0"/>
    </xf>
    <xf numFmtId="0" fontId="20" fillId="0" borderId="33" xfId="46" applyFont="1" applyBorder="1" applyAlignment="1" applyProtection="1">
      <alignment horizontal="left" vertical="center"/>
      <protection locked="0"/>
    </xf>
    <xf numFmtId="180" fontId="20" fillId="0" borderId="34" xfId="46" applyNumberFormat="1" applyFont="1" applyBorder="1" applyAlignment="1" applyProtection="1">
      <alignment horizontal="right" vertical="center"/>
      <protection locked="0"/>
    </xf>
    <xf numFmtId="0" fontId="20" fillId="0" borderId="0" xfId="46" applyFont="1" applyAlignment="1" applyProtection="1">
      <alignment horizontal="left" vertical="top"/>
      <protection locked="0"/>
    </xf>
    <xf numFmtId="0" fontId="21" fillId="0" borderId="0" xfId="46" applyFont="1" applyAlignment="1" applyProtection="1">
      <alignment horizontal="left" vertical="top"/>
      <protection locked="0"/>
    </xf>
    <xf numFmtId="0" fontId="30" fillId="0" borderId="0" xfId="46" applyFont="1" applyAlignment="1" applyProtection="1">
      <alignment horizontal="left" vertical="center"/>
      <protection locked="0"/>
    </xf>
    <xf numFmtId="0" fontId="20" fillId="0" borderId="0" xfId="46" applyFont="1" applyBorder="1" applyAlignment="1" applyProtection="1">
      <alignment horizontal="left" vertical="center"/>
      <protection locked="0"/>
    </xf>
    <xf numFmtId="0" fontId="20" fillId="0" borderId="24" xfId="46" applyFont="1" applyBorder="1" applyAlignment="1" applyProtection="1">
      <alignment horizontal="left" vertical="center"/>
      <protection locked="0"/>
    </xf>
    <xf numFmtId="0" fontId="20" fillId="0" borderId="25" xfId="46" applyFont="1" applyBorder="1" applyAlignment="1" applyProtection="1">
      <alignment horizontal="left" vertical="center"/>
      <protection locked="0"/>
    </xf>
    <xf numFmtId="0" fontId="20" fillId="0" borderId="26" xfId="46" applyFont="1" applyBorder="1" applyAlignment="1" applyProtection="1">
      <alignment horizontal="left" vertical="center"/>
      <protection locked="0"/>
    </xf>
    <xf numFmtId="0" fontId="35" fillId="0" borderId="36" xfId="46" applyFont="1" applyBorder="1" applyAlignment="1" applyProtection="1">
      <alignment horizontal="left" vertical="center"/>
      <protection locked="0"/>
    </xf>
    <xf numFmtId="0" fontId="35" fillId="0" borderId="12" xfId="46" applyFont="1" applyBorder="1" applyAlignment="1" applyProtection="1">
      <alignment horizontal="left" vertical="center"/>
      <protection locked="0"/>
    </xf>
    <xf numFmtId="0" fontId="36" fillId="0" borderId="37" xfId="46" applyFont="1" applyBorder="1" applyAlignment="1" applyProtection="1">
      <alignment horizontal="left" vertical="center"/>
      <protection locked="0"/>
    </xf>
    <xf numFmtId="0" fontId="34" fillId="0" borderId="38" xfId="46" applyFont="1" applyBorder="1" applyAlignment="1" applyProtection="1">
      <alignment horizontal="left" vertical="center"/>
      <protection locked="0"/>
    </xf>
    <xf numFmtId="0" fontId="34" fillId="0" borderId="39" xfId="46" applyFont="1" applyBorder="1" applyAlignment="1" applyProtection="1">
      <alignment horizontal="left" vertical="center"/>
      <protection locked="0"/>
    </xf>
    <xf numFmtId="0" fontId="34" fillId="0" borderId="12" xfId="46" applyFont="1" applyBorder="1" applyAlignment="1" applyProtection="1">
      <alignment horizontal="left" vertical="center"/>
      <protection locked="0"/>
    </xf>
    <xf numFmtId="0" fontId="36" fillId="0" borderId="38" xfId="46" applyFont="1" applyBorder="1" applyAlignment="1" applyProtection="1">
      <alignment horizontal="left" vertical="center"/>
      <protection locked="0"/>
    </xf>
    <xf numFmtId="180" fontId="20" fillId="0" borderId="40" xfId="46" applyNumberFormat="1" applyFont="1" applyBorder="1" applyAlignment="1" applyProtection="1">
      <alignment horizontal="center" vertical="center"/>
      <protection locked="0"/>
    </xf>
    <xf numFmtId="0" fontId="20" fillId="0" borderId="41" xfId="46" applyFont="1" applyBorder="1" applyAlignment="1" applyProtection="1">
      <alignment horizontal="left" vertical="center"/>
      <protection locked="0"/>
    </xf>
    <xf numFmtId="0" fontId="20" fillId="0" borderId="42" xfId="46" applyFont="1" applyBorder="1" applyAlignment="1" applyProtection="1">
      <alignment horizontal="left" vertical="center"/>
      <protection locked="0"/>
    </xf>
    <xf numFmtId="0" fontId="20" fillId="0" borderId="43" xfId="46" applyFont="1" applyBorder="1" applyAlignment="1" applyProtection="1">
      <alignment horizontal="left" vertical="center"/>
      <protection locked="0"/>
    </xf>
    <xf numFmtId="0" fontId="20" fillId="0" borderId="44" xfId="46" applyFont="1" applyBorder="1" applyAlignment="1" applyProtection="1">
      <alignment horizontal="left" vertical="center"/>
      <protection locked="0"/>
    </xf>
    <xf numFmtId="182" fontId="21" fillId="0" borderId="43" xfId="46" applyNumberFormat="1" applyFont="1" applyBorder="1" applyAlignment="1" applyProtection="1">
      <alignment horizontal="right" vertical="center"/>
      <protection locked="0"/>
    </xf>
    <xf numFmtId="181" fontId="21" fillId="0" borderId="45" xfId="46" applyNumberFormat="1" applyFont="1" applyBorder="1" applyAlignment="1" applyProtection="1">
      <alignment horizontal="right" vertical="center"/>
      <protection locked="0"/>
    </xf>
    <xf numFmtId="0" fontId="20" fillId="0" borderId="45" xfId="46" applyFont="1" applyBorder="1" applyAlignment="1" applyProtection="1">
      <alignment horizontal="left" vertical="center"/>
      <protection locked="0"/>
    </xf>
    <xf numFmtId="182" fontId="21" fillId="0" borderId="0" xfId="46" applyNumberFormat="1" applyFont="1" applyAlignment="1" applyProtection="1">
      <alignment horizontal="left" vertical="top"/>
      <protection/>
    </xf>
    <xf numFmtId="180" fontId="20" fillId="0" borderId="46" xfId="46" applyNumberFormat="1" applyFont="1" applyBorder="1" applyAlignment="1" applyProtection="1">
      <alignment horizontal="center" vertical="center"/>
      <protection locked="0"/>
    </xf>
    <xf numFmtId="181" fontId="21" fillId="0" borderId="43" xfId="46" applyNumberFormat="1" applyFont="1" applyBorder="1" applyAlignment="1" applyProtection="1">
      <alignment horizontal="right" vertical="center"/>
      <protection locked="0"/>
    </xf>
    <xf numFmtId="0" fontId="22" fillId="0" borderId="43" xfId="46" applyFont="1" applyBorder="1" applyAlignment="1" applyProtection="1">
      <alignment horizontal="left" vertical="center"/>
      <protection locked="0"/>
    </xf>
    <xf numFmtId="182" fontId="21" fillId="0" borderId="47" xfId="46" applyNumberFormat="1" applyFont="1" applyBorder="1" applyAlignment="1" applyProtection="1">
      <alignment horizontal="right" vertical="center"/>
      <protection locked="0"/>
    </xf>
    <xf numFmtId="0" fontId="20" fillId="0" borderId="21" xfId="46" applyFont="1" applyBorder="1" applyAlignment="1" applyProtection="1">
      <alignment horizontal="left" vertical="center"/>
      <protection locked="0"/>
    </xf>
    <xf numFmtId="181" fontId="21" fillId="0" borderId="21" xfId="46" applyNumberFormat="1" applyFont="1" applyBorder="1" applyAlignment="1" applyProtection="1">
      <alignment horizontal="right" vertical="center"/>
      <protection locked="0"/>
    </xf>
    <xf numFmtId="0" fontId="20" fillId="0" borderId="48" xfId="46" applyFont="1" applyBorder="1" applyAlignment="1" applyProtection="1">
      <alignment horizontal="left" vertical="center"/>
      <protection locked="0"/>
    </xf>
    <xf numFmtId="180" fontId="20" fillId="0" borderId="14" xfId="46" applyNumberFormat="1" applyFont="1" applyBorder="1" applyAlignment="1" applyProtection="1">
      <alignment horizontal="center" vertical="center"/>
      <protection locked="0"/>
    </xf>
    <xf numFmtId="0" fontId="20" fillId="0" borderId="49" xfId="46" applyFont="1" applyBorder="1" applyAlignment="1" applyProtection="1">
      <alignment horizontal="left" vertical="center"/>
      <protection locked="0"/>
    </xf>
    <xf numFmtId="0" fontId="20" fillId="0" borderId="50" xfId="46" applyFont="1" applyBorder="1" applyAlignment="1" applyProtection="1">
      <alignment horizontal="left" vertical="center"/>
      <protection locked="0"/>
    </xf>
    <xf numFmtId="0" fontId="20" fillId="0" borderId="16" xfId="46" applyFont="1" applyBorder="1" applyAlignment="1" applyProtection="1">
      <alignment horizontal="left" vertical="center"/>
      <protection locked="0"/>
    </xf>
    <xf numFmtId="182" fontId="21" fillId="0" borderId="51" xfId="46" applyNumberFormat="1" applyFont="1" applyBorder="1" applyAlignment="1" applyProtection="1">
      <alignment horizontal="right" vertical="center"/>
      <protection locked="0"/>
    </xf>
    <xf numFmtId="49" fontId="20" fillId="0" borderId="49" xfId="46" applyNumberFormat="1" applyFont="1" applyBorder="1" applyAlignment="1" applyProtection="1">
      <alignment horizontal="left" vertical="center"/>
      <protection locked="0"/>
    </xf>
    <xf numFmtId="185" fontId="20" fillId="0" borderId="16" xfId="46" applyNumberFormat="1" applyFont="1" applyBorder="1" applyAlignment="1" applyProtection="1">
      <alignment horizontal="right" vertical="center"/>
      <protection locked="0"/>
    </xf>
    <xf numFmtId="182" fontId="21" fillId="0" borderId="20" xfId="46" applyNumberFormat="1" applyFont="1" applyBorder="1" applyAlignment="1" applyProtection="1">
      <alignment horizontal="right" vertical="center"/>
      <protection locked="0"/>
    </xf>
    <xf numFmtId="181" fontId="37" fillId="0" borderId="25" xfId="46" applyNumberFormat="1" applyFont="1" applyBorder="1" applyAlignment="1" applyProtection="1">
      <alignment horizontal="right" vertical="center"/>
      <protection locked="0"/>
    </xf>
    <xf numFmtId="0" fontId="36" fillId="0" borderId="22" xfId="46" applyFont="1" applyBorder="1" applyAlignment="1" applyProtection="1">
      <alignment horizontal="left" vertical="top"/>
      <protection locked="0"/>
    </xf>
    <xf numFmtId="0" fontId="20" fillId="0" borderId="52" xfId="46" applyFont="1" applyBorder="1" applyAlignment="1" applyProtection="1">
      <alignment horizontal="left" vertical="center"/>
      <protection locked="0"/>
    </xf>
    <xf numFmtId="0" fontId="20" fillId="0" borderId="53" xfId="46" applyFont="1" applyBorder="1" applyAlignment="1" applyProtection="1">
      <alignment horizontal="left" vertical="center"/>
      <protection locked="0"/>
    </xf>
    <xf numFmtId="0" fontId="20" fillId="0" borderId="12" xfId="46" applyFont="1" applyBorder="1" applyAlignment="1" applyProtection="1">
      <alignment horizontal="left" vertical="center"/>
      <protection locked="0"/>
    </xf>
    <xf numFmtId="0" fontId="20" fillId="0" borderId="38" xfId="46" applyFont="1" applyBorder="1" applyAlignment="1" applyProtection="1">
      <alignment horizontal="left" vertical="center"/>
      <protection locked="0"/>
    </xf>
    <xf numFmtId="0" fontId="20" fillId="0" borderId="39" xfId="46" applyFont="1" applyBorder="1" applyAlignment="1" applyProtection="1">
      <alignment horizontal="left" vertical="center"/>
      <protection locked="0"/>
    </xf>
    <xf numFmtId="0" fontId="20" fillId="0" borderId="54" xfId="46" applyFont="1" applyBorder="1" applyAlignment="1" applyProtection="1">
      <alignment horizontal="left"/>
      <protection locked="0"/>
    </xf>
    <xf numFmtId="0" fontId="20" fillId="0" borderId="33" xfId="46" applyFont="1" applyBorder="1" applyAlignment="1" applyProtection="1">
      <alignment horizontal="left"/>
      <protection locked="0"/>
    </xf>
    <xf numFmtId="181" fontId="20" fillId="0" borderId="33" xfId="46" applyNumberFormat="1" applyFont="1" applyBorder="1" applyAlignment="1" applyProtection="1">
      <alignment horizontal="right" vertical="center"/>
      <protection locked="0"/>
    </xf>
    <xf numFmtId="182" fontId="20" fillId="0" borderId="43" xfId="46" applyNumberFormat="1" applyFont="1" applyBorder="1" applyAlignment="1" applyProtection="1">
      <alignment horizontal="right" vertical="center"/>
      <protection locked="0"/>
    </xf>
    <xf numFmtId="182" fontId="21" fillId="0" borderId="33" xfId="46" applyNumberFormat="1" applyFont="1" applyBorder="1" applyAlignment="1" applyProtection="1">
      <alignment horizontal="right" vertical="center"/>
      <protection locked="0"/>
    </xf>
    <xf numFmtId="0" fontId="20" fillId="0" borderId="55" xfId="46" applyFont="1" applyBorder="1" applyAlignment="1" applyProtection="1">
      <alignment horizontal="left" vertical="center"/>
      <protection locked="0"/>
    </xf>
    <xf numFmtId="0" fontId="36" fillId="0" borderId="56" xfId="46" applyFont="1" applyBorder="1" applyAlignment="1" applyProtection="1">
      <alignment horizontal="left" vertical="top"/>
      <protection locked="0"/>
    </xf>
    <xf numFmtId="0" fontId="20" fillId="0" borderId="28" xfId="46" applyFont="1" applyBorder="1" applyAlignment="1" applyProtection="1">
      <alignment horizontal="left" vertical="center"/>
      <protection locked="0"/>
    </xf>
    <xf numFmtId="181" fontId="20" fillId="0" borderId="43" xfId="46" applyNumberFormat="1" applyFont="1" applyBorder="1" applyAlignment="1" applyProtection="1">
      <alignment horizontal="right" vertical="center"/>
      <protection locked="0"/>
    </xf>
    <xf numFmtId="0" fontId="34" fillId="0" borderId="49" xfId="46" applyFont="1" applyBorder="1" applyAlignment="1" applyProtection="1">
      <alignment horizontal="left" vertical="center"/>
      <protection locked="0"/>
    </xf>
    <xf numFmtId="0" fontId="20" fillId="0" borderId="57" xfId="46" applyFont="1" applyBorder="1" applyAlignment="1" applyProtection="1">
      <alignment horizontal="left" vertical="center"/>
      <protection locked="0"/>
    </xf>
    <xf numFmtId="182" fontId="34" fillId="0" borderId="58" xfId="46" applyNumberFormat="1" applyFont="1" applyBorder="1" applyAlignment="1" applyProtection="1">
      <alignment horizontal="right" vertical="center"/>
      <protection locked="0"/>
    </xf>
    <xf numFmtId="0" fontId="20" fillId="0" borderId="59" xfId="46" applyFont="1" applyBorder="1" applyAlignment="1" applyProtection="1">
      <alignment horizontal="left" vertical="center"/>
      <protection locked="0"/>
    </xf>
    <xf numFmtId="0" fontId="21" fillId="0" borderId="38" xfId="46" applyFont="1" applyBorder="1" applyAlignment="1" applyProtection="1">
      <alignment horizontal="left" vertical="center"/>
      <protection locked="0"/>
    </xf>
    <xf numFmtId="0" fontId="20" fillId="0" borderId="24" xfId="46" applyFont="1" applyBorder="1" applyAlignment="1" applyProtection="1">
      <alignment horizontal="left"/>
      <protection locked="0"/>
    </xf>
    <xf numFmtId="0" fontId="20" fillId="0" borderId="60" xfId="46" applyFont="1" applyBorder="1" applyAlignment="1" applyProtection="1">
      <alignment horizontal="left" vertical="center"/>
      <protection locked="0"/>
    </xf>
    <xf numFmtId="0" fontId="20" fillId="0" borderId="51" xfId="46" applyFont="1" applyBorder="1" applyAlignment="1" applyProtection="1">
      <alignment horizontal="left"/>
      <protection locked="0"/>
    </xf>
    <xf numFmtId="182" fontId="21" fillId="0" borderId="49" xfId="46" applyNumberFormat="1" applyFont="1" applyBorder="1" applyAlignment="1" applyProtection="1">
      <alignment horizontal="right" vertical="center"/>
      <protection locked="0"/>
    </xf>
    <xf numFmtId="0" fontId="20" fillId="0" borderId="61" xfId="46" applyFont="1" applyBorder="1" applyAlignment="1" applyProtection="1">
      <alignment horizontal="left" vertical="center"/>
      <protection locked="0"/>
    </xf>
    <xf numFmtId="183" fontId="38" fillId="0" borderId="59" xfId="0" applyNumberFormat="1" applyFont="1" applyBorder="1" applyAlignment="1">
      <alignment horizontal="right"/>
    </xf>
    <xf numFmtId="181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left" wrapText="1"/>
    </xf>
    <xf numFmtId="183" fontId="38" fillId="0" borderId="0" xfId="0" applyNumberFormat="1" applyFont="1" applyBorder="1" applyAlignment="1">
      <alignment horizontal="right"/>
    </xf>
    <xf numFmtId="182" fontId="38" fillId="0" borderId="0" xfId="0" applyNumberFormat="1" applyFont="1" applyBorder="1" applyAlignment="1">
      <alignment horizontal="right"/>
    </xf>
    <xf numFmtId="0" fontId="22" fillId="25" borderId="0" xfId="46" applyFont="1" applyFill="1" applyAlignment="1" applyProtection="1">
      <alignment horizontal="left" vertical="center"/>
      <protection/>
    </xf>
    <xf numFmtId="0" fontId="20" fillId="25" borderId="0" xfId="46" applyFont="1" applyFill="1" applyAlignment="1" applyProtection="1">
      <alignment horizontal="center" vertical="center"/>
      <protection/>
    </xf>
    <xf numFmtId="0" fontId="27" fillId="25" borderId="0" xfId="46" applyFont="1" applyFill="1" applyAlignment="1" applyProtection="1">
      <alignment horizontal="center" vertical="center"/>
      <protection/>
    </xf>
    <xf numFmtId="0" fontId="27" fillId="25" borderId="0" xfId="46" applyFont="1" applyFill="1" applyAlignment="1" applyProtection="1">
      <alignment horizontal="left" vertical="center"/>
      <protection/>
    </xf>
    <xf numFmtId="0" fontId="20" fillId="25" borderId="0" xfId="46" applyFont="1" applyFill="1" applyAlignment="1" applyProtection="1">
      <alignment horizontal="left" vertical="center"/>
      <protection/>
    </xf>
    <xf numFmtId="0" fontId="19" fillId="0" borderId="27" xfId="46" applyFont="1" applyBorder="1" applyAlignment="1" applyProtection="1">
      <alignment horizontal="center"/>
      <protection locked="0"/>
    </xf>
    <xf numFmtId="0" fontId="0" fillId="0" borderId="0" xfId="46" applyBorder="1" applyAlignment="1">
      <alignment horizontal="center"/>
      <protection locked="0"/>
    </xf>
    <xf numFmtId="0" fontId="0" fillId="0" borderId="19" xfId="46" applyBorder="1" applyAlignment="1">
      <alignment horizontal="center"/>
      <protection locked="0"/>
    </xf>
    <xf numFmtId="49" fontId="22" fillId="0" borderId="43" xfId="46" applyNumberFormat="1" applyFont="1" applyBorder="1" applyAlignment="1" applyProtection="1">
      <alignment horizontal="left" vertical="center"/>
      <protection locked="0"/>
    </xf>
    <xf numFmtId="49" fontId="22" fillId="0" borderId="45" xfId="46" applyNumberFormat="1" applyFont="1" applyBorder="1" applyAlignment="1" applyProtection="1">
      <alignment horizontal="left" vertical="center"/>
      <protection locked="0"/>
    </xf>
    <xf numFmtId="49" fontId="22" fillId="0" borderId="44" xfId="46" applyNumberFormat="1" applyFont="1" applyBorder="1" applyAlignment="1" applyProtection="1">
      <alignment horizontal="left" vertical="center"/>
      <protection locked="0"/>
    </xf>
    <xf numFmtId="14" fontId="22" fillId="0" borderId="43" xfId="46" applyNumberFormat="1" applyFont="1" applyBorder="1" applyAlignment="1" applyProtection="1">
      <alignment horizontal="left" vertical="center"/>
      <protection locked="0"/>
    </xf>
    <xf numFmtId="14" fontId="33" fillId="0" borderId="45" xfId="46" applyNumberFormat="1" applyFont="1" applyBorder="1" applyAlignment="1" applyProtection="1">
      <alignment horizontal="left" vertical="center"/>
      <protection locked="0"/>
    </xf>
    <xf numFmtId="14" fontId="33" fillId="0" borderId="44" xfId="46" applyNumberFormat="1" applyFont="1" applyBorder="1" applyAlignment="1" applyProtection="1">
      <alignment horizontal="left" vertical="center"/>
      <protection locked="0"/>
    </xf>
    <xf numFmtId="0" fontId="34" fillId="0" borderId="47" xfId="46" applyFont="1" applyBorder="1" applyAlignment="1" applyProtection="1">
      <alignment horizontal="center" vertical="center"/>
      <protection locked="0"/>
    </xf>
    <xf numFmtId="0" fontId="0" fillId="0" borderId="20" xfId="46" applyBorder="1" applyAlignment="1">
      <alignment horizontal="center" vertical="center"/>
      <protection locked="0"/>
    </xf>
    <xf numFmtId="0" fontId="0" fillId="0" borderId="21" xfId="46" applyBorder="1" applyAlignment="1">
      <alignment horizontal="center" vertical="center"/>
      <protection locked="0"/>
    </xf>
    <xf numFmtId="0" fontId="31" fillId="0" borderId="27" xfId="46" applyFont="1" applyBorder="1" applyAlignment="1" applyProtection="1">
      <alignment horizontal="center"/>
      <protection locked="0"/>
    </xf>
    <xf numFmtId="0" fontId="31" fillId="0" borderId="0" xfId="46" applyFont="1" applyAlignment="1" applyProtection="1">
      <alignment horizontal="center"/>
      <protection locked="0"/>
    </xf>
    <xf numFmtId="0" fontId="31" fillId="0" borderId="19" xfId="46" applyFont="1" applyBorder="1" applyAlignment="1" applyProtection="1">
      <alignment horizontal="center"/>
      <protection locked="0"/>
    </xf>
    <xf numFmtId="182" fontId="21" fillId="0" borderId="28" xfId="46" applyNumberFormat="1" applyFont="1" applyBorder="1" applyAlignment="1" applyProtection="1">
      <alignment horizontal="center" vertical="center"/>
      <protection locked="0"/>
    </xf>
    <xf numFmtId="182" fontId="21" fillId="0" borderId="33" xfId="46" applyNumberFormat="1" applyFont="1" applyBorder="1" applyAlignment="1" applyProtection="1">
      <alignment horizontal="center" vertical="center"/>
      <protection locked="0"/>
    </xf>
    <xf numFmtId="182" fontId="21" fillId="0" borderId="51" xfId="46" applyNumberFormat="1" applyFont="1" applyBorder="1" applyAlignment="1" applyProtection="1">
      <alignment horizontal="center" vertical="center"/>
      <protection locked="0"/>
    </xf>
    <xf numFmtId="49" fontId="20" fillId="0" borderId="45" xfId="46" applyNumberFormat="1" applyFont="1" applyBorder="1" applyAlignment="1" applyProtection="1">
      <alignment horizontal="left" vertical="center"/>
      <protection locked="0"/>
    </xf>
    <xf numFmtId="49" fontId="20" fillId="0" borderId="44" xfId="46" applyNumberFormat="1" applyFont="1" applyBorder="1" applyAlignment="1" applyProtection="1">
      <alignment horizontal="left" vertical="center"/>
      <protection locked="0"/>
    </xf>
    <xf numFmtId="49" fontId="33" fillId="0" borderId="45" xfId="46" applyNumberFormat="1" applyFont="1" applyBorder="1" applyAlignment="1" applyProtection="1">
      <alignment vertical="center"/>
      <protection locked="0"/>
    </xf>
    <xf numFmtId="49" fontId="33" fillId="0" borderId="44" xfId="46" applyNumberFormat="1" applyFont="1" applyBorder="1" applyAlignment="1" applyProtection="1">
      <alignment vertical="center"/>
      <protection locked="0"/>
    </xf>
    <xf numFmtId="43" fontId="21" fillId="0" borderId="0" xfId="34" applyFont="1" applyAlignment="1" applyProtection="1">
      <alignment horizontal="center" vertical="top"/>
      <protection/>
    </xf>
    <xf numFmtId="0" fontId="20" fillId="0" borderId="43" xfId="46" applyFont="1" applyBorder="1" applyAlignment="1" applyProtection="1">
      <alignment horizontal="left" vertical="center" wrapText="1"/>
      <protection locked="0"/>
    </xf>
    <xf numFmtId="0" fontId="20" fillId="0" borderId="45" xfId="46" applyFont="1" applyBorder="1" applyAlignment="1" applyProtection="1">
      <alignment horizontal="left" vertical="center" wrapText="1"/>
      <protection locked="0"/>
    </xf>
    <xf numFmtId="0" fontId="20" fillId="0" borderId="44" xfId="46" applyFont="1" applyBorder="1" applyAlignment="1" applyProtection="1">
      <alignment horizontal="left" vertical="center" wrapText="1"/>
      <protection locked="0"/>
    </xf>
    <xf numFmtId="185" fontId="20" fillId="0" borderId="43" xfId="46" applyNumberFormat="1" applyFont="1" applyBorder="1" applyAlignment="1" applyProtection="1">
      <alignment horizontal="left" vertical="center"/>
      <protection locked="0"/>
    </xf>
    <xf numFmtId="0" fontId="0" fillId="0" borderId="44" xfId="46" applyBorder="1" applyAlignment="1">
      <alignment horizontal="left" vertical="center"/>
      <protection locked="0"/>
    </xf>
    <xf numFmtId="14" fontId="22" fillId="18" borderId="0" xfId="46" applyNumberFormat="1" applyFont="1" applyFill="1" applyAlignment="1" applyProtection="1">
      <alignment horizontal="left" vertic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Stavební úpravy 1. a 2. patra ubytovny ČSSZ_KR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2"/>
  <sheetViews>
    <sheetView showGridLines="0" zoomScalePageLayoutView="0" workbookViewId="0" topLeftCell="A1">
      <selection activeCell="P33" sqref="P33"/>
    </sheetView>
  </sheetViews>
  <sheetFormatPr defaultColWidth="9.140625" defaultRowHeight="12.75" customHeight="1"/>
  <cols>
    <col min="1" max="1" width="2.421875" style="3" customWidth="1"/>
    <col min="2" max="2" width="1.8515625" style="3" customWidth="1"/>
    <col min="3" max="3" width="2.7109375" style="3" customWidth="1"/>
    <col min="4" max="4" width="6.8515625" style="3" customWidth="1"/>
    <col min="5" max="5" width="13.57421875" style="3" customWidth="1"/>
    <col min="6" max="6" width="0.5625" style="3" customWidth="1"/>
    <col min="7" max="7" width="2.57421875" style="3" customWidth="1"/>
    <col min="8" max="8" width="6.57421875" style="3" customWidth="1"/>
    <col min="9" max="9" width="5.8515625" style="3" customWidth="1"/>
    <col min="10" max="10" width="13.57421875" style="3" customWidth="1"/>
    <col min="11" max="11" width="0.71875" style="3" customWidth="1"/>
    <col min="12" max="12" width="2.421875" style="3" customWidth="1"/>
    <col min="13" max="13" width="2.8515625" style="3" customWidth="1"/>
    <col min="14" max="14" width="2.00390625" style="3" customWidth="1"/>
    <col min="15" max="15" width="12.7109375" style="3" customWidth="1"/>
    <col min="16" max="16" width="2.8515625" style="3" customWidth="1"/>
    <col min="17" max="17" width="2.00390625" style="3" customWidth="1"/>
    <col min="18" max="18" width="13.57421875" style="3" customWidth="1"/>
    <col min="19" max="19" width="0.5625" style="3" customWidth="1"/>
    <col min="20" max="20" width="11.7109375" style="3" bestFit="1" customWidth="1"/>
    <col min="21" max="21" width="18.28125" style="3" customWidth="1"/>
    <col min="22" max="16384" width="9.140625" style="3" customWidth="1"/>
  </cols>
  <sheetData>
    <row r="1" ht="19.5" customHeight="1"/>
    <row r="2" spans="1:19" ht="12" customHeight="1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5"/>
    </row>
    <row r="3" spans="1:19" ht="23.25" customHeight="1">
      <c r="A3" s="188" t="s">
        <v>753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90"/>
    </row>
    <row r="4" spans="1:19" ht="23.25" customHeight="1">
      <c r="A4" s="176" t="s">
        <v>693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8"/>
    </row>
    <row r="5" spans="1:19" ht="12" customHeight="1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8"/>
    </row>
    <row r="6" spans="1:19" ht="8.25" customHeight="1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1"/>
    </row>
    <row r="7" spans="1:19" ht="15" customHeight="1">
      <c r="A7" s="82"/>
      <c r="B7" s="83" t="s">
        <v>694</v>
      </c>
      <c r="C7" s="83"/>
      <c r="D7" s="83"/>
      <c r="E7" s="84" t="s">
        <v>695</v>
      </c>
      <c r="F7" s="85"/>
      <c r="G7" s="85"/>
      <c r="H7" s="85"/>
      <c r="I7" s="85"/>
      <c r="J7" s="86"/>
      <c r="K7" s="83"/>
      <c r="L7" s="83"/>
      <c r="M7" s="83"/>
      <c r="N7" s="83"/>
      <c r="O7" s="83" t="s">
        <v>696</v>
      </c>
      <c r="P7" s="87" t="s">
        <v>697</v>
      </c>
      <c r="Q7" s="88"/>
      <c r="R7" s="86"/>
      <c r="S7" s="89"/>
    </row>
    <row r="8" spans="1:19" ht="17.25" customHeight="1" hidden="1">
      <c r="A8" s="82"/>
      <c r="B8" s="83" t="s">
        <v>698</v>
      </c>
      <c r="C8" s="83"/>
      <c r="D8" s="83"/>
      <c r="E8" s="90" t="s">
        <v>699</v>
      </c>
      <c r="F8" s="83"/>
      <c r="G8" s="83"/>
      <c r="H8" s="83"/>
      <c r="I8" s="83"/>
      <c r="J8" s="91"/>
      <c r="K8" s="83"/>
      <c r="L8" s="83"/>
      <c r="M8" s="83"/>
      <c r="N8" s="83"/>
      <c r="O8" s="83"/>
      <c r="P8" s="92"/>
      <c r="Q8" s="93"/>
      <c r="R8" s="91"/>
      <c r="S8" s="89"/>
    </row>
    <row r="9" spans="1:19" ht="17.25" customHeight="1">
      <c r="A9" s="82"/>
      <c r="B9" s="83"/>
      <c r="C9" s="83"/>
      <c r="D9" s="83"/>
      <c r="E9" s="94" t="s">
        <v>700</v>
      </c>
      <c r="F9" s="83"/>
      <c r="G9" s="83"/>
      <c r="H9" s="83"/>
      <c r="I9" s="83"/>
      <c r="J9" s="91"/>
      <c r="K9" s="83"/>
      <c r="L9" s="83"/>
      <c r="M9" s="83"/>
      <c r="N9" s="83"/>
      <c r="O9" s="83"/>
      <c r="P9" s="95" t="s">
        <v>701</v>
      </c>
      <c r="Q9" s="93"/>
      <c r="R9" s="91"/>
      <c r="S9" s="89"/>
    </row>
    <row r="10" spans="1:19" ht="17.25" customHeight="1" hidden="1">
      <c r="A10" s="82"/>
      <c r="B10" s="83" t="s">
        <v>702</v>
      </c>
      <c r="C10" s="83"/>
      <c r="D10" s="83"/>
      <c r="E10" s="94" t="s">
        <v>700</v>
      </c>
      <c r="F10" s="83"/>
      <c r="G10" s="83"/>
      <c r="H10" s="83"/>
      <c r="I10" s="83"/>
      <c r="J10" s="91"/>
      <c r="K10" s="83"/>
      <c r="L10" s="83"/>
      <c r="M10" s="83"/>
      <c r="N10" s="83"/>
      <c r="O10" s="83"/>
      <c r="P10" s="92"/>
      <c r="Q10" s="93"/>
      <c r="R10" s="91"/>
      <c r="S10" s="89"/>
    </row>
    <row r="11" spans="1:19" ht="17.25" customHeight="1">
      <c r="A11" s="82"/>
      <c r="B11" s="83"/>
      <c r="C11" s="83"/>
      <c r="D11" s="83"/>
      <c r="E11" s="96" t="s">
        <v>700</v>
      </c>
      <c r="F11" s="97"/>
      <c r="G11" s="97"/>
      <c r="H11" s="97"/>
      <c r="I11" s="97"/>
      <c r="J11" s="98"/>
      <c r="K11" s="83"/>
      <c r="L11" s="83"/>
      <c r="M11" s="83"/>
      <c r="N11" s="83"/>
      <c r="O11" s="83"/>
      <c r="P11" s="99"/>
      <c r="Q11" s="100"/>
      <c r="R11" s="98"/>
      <c r="S11" s="89"/>
    </row>
    <row r="12" spans="1:19" ht="17.25" customHeight="1" hidden="1">
      <c r="A12" s="82"/>
      <c r="B12" s="83" t="s">
        <v>703</v>
      </c>
      <c r="C12" s="83"/>
      <c r="D12" s="83"/>
      <c r="E12" s="101" t="s">
        <v>700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93"/>
      <c r="Q12" s="93"/>
      <c r="R12" s="83"/>
      <c r="S12" s="89"/>
    </row>
    <row r="13" spans="1:19" ht="17.25" customHeight="1" hidden="1">
      <c r="A13" s="82"/>
      <c r="B13" s="83" t="s">
        <v>704</v>
      </c>
      <c r="C13" s="83"/>
      <c r="D13" s="83"/>
      <c r="E13" s="101" t="s">
        <v>700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93"/>
      <c r="Q13" s="93"/>
      <c r="R13" s="83"/>
      <c r="S13" s="89"/>
    </row>
    <row r="14" spans="1:19" ht="17.25" customHeight="1" hidden="1">
      <c r="A14" s="82"/>
      <c r="B14" s="83" t="s">
        <v>705</v>
      </c>
      <c r="C14" s="83"/>
      <c r="D14" s="83"/>
      <c r="E14" s="101" t="s">
        <v>700</v>
      </c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93"/>
      <c r="Q14" s="93"/>
      <c r="R14" s="83"/>
      <c r="S14" s="89"/>
    </row>
    <row r="15" spans="1:19" ht="17.25" customHeight="1" hidden="1">
      <c r="A15" s="82"/>
      <c r="B15" s="83"/>
      <c r="C15" s="83"/>
      <c r="D15" s="83"/>
      <c r="E15" s="101" t="s">
        <v>700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93"/>
      <c r="Q15" s="93"/>
      <c r="R15" s="83"/>
      <c r="S15" s="89"/>
    </row>
    <row r="16" spans="1:19" ht="17.25" customHeight="1" hidden="1">
      <c r="A16" s="82"/>
      <c r="B16" s="83"/>
      <c r="C16" s="83"/>
      <c r="D16" s="83"/>
      <c r="E16" s="101" t="s">
        <v>700</v>
      </c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93"/>
      <c r="Q16" s="93"/>
      <c r="R16" s="83"/>
      <c r="S16" s="89"/>
    </row>
    <row r="17" spans="1:19" ht="17.25" customHeight="1" hidden="1">
      <c r="A17" s="82"/>
      <c r="B17" s="83"/>
      <c r="C17" s="83"/>
      <c r="D17" s="83"/>
      <c r="E17" s="101" t="s">
        <v>700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93"/>
      <c r="Q17" s="93"/>
      <c r="R17" s="83"/>
      <c r="S17" s="89"/>
    </row>
    <row r="18" spans="1:19" ht="17.25" customHeight="1" hidden="1">
      <c r="A18" s="82"/>
      <c r="B18" s="83"/>
      <c r="C18" s="83"/>
      <c r="D18" s="83"/>
      <c r="E18" s="101" t="s">
        <v>700</v>
      </c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93"/>
      <c r="Q18" s="93"/>
      <c r="R18" s="83"/>
      <c r="S18" s="89"/>
    </row>
    <row r="19" spans="1:19" ht="17.25" customHeight="1" hidden="1">
      <c r="A19" s="82"/>
      <c r="B19" s="83"/>
      <c r="C19" s="83"/>
      <c r="D19" s="83"/>
      <c r="E19" s="101" t="s">
        <v>700</v>
      </c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93"/>
      <c r="Q19" s="93"/>
      <c r="R19" s="83"/>
      <c r="S19" s="89"/>
    </row>
    <row r="20" spans="1:19" ht="17.25" customHeight="1" hidden="1">
      <c r="A20" s="82"/>
      <c r="B20" s="83"/>
      <c r="C20" s="83"/>
      <c r="D20" s="83"/>
      <c r="E20" s="101" t="s">
        <v>700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93"/>
      <c r="Q20" s="93"/>
      <c r="R20" s="83"/>
      <c r="S20" s="89"/>
    </row>
    <row r="21" spans="1:19" ht="17.25" customHeight="1" hidden="1">
      <c r="A21" s="82"/>
      <c r="B21" s="83"/>
      <c r="C21" s="83"/>
      <c r="D21" s="83"/>
      <c r="E21" s="101" t="s">
        <v>700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93"/>
      <c r="Q21" s="93"/>
      <c r="R21" s="83"/>
      <c r="S21" s="89"/>
    </row>
    <row r="22" spans="1:19" ht="17.25" customHeight="1" hidden="1">
      <c r="A22" s="82"/>
      <c r="B22" s="83"/>
      <c r="C22" s="83"/>
      <c r="D22" s="83"/>
      <c r="E22" s="101" t="s">
        <v>700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93"/>
      <c r="Q22" s="93"/>
      <c r="R22" s="83"/>
      <c r="S22" s="89"/>
    </row>
    <row r="23" spans="1:19" ht="17.25" customHeight="1" hidden="1">
      <c r="A23" s="82"/>
      <c r="B23" s="83"/>
      <c r="C23" s="83"/>
      <c r="D23" s="83"/>
      <c r="E23" s="101" t="s">
        <v>700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93"/>
      <c r="Q23" s="93"/>
      <c r="R23" s="83"/>
      <c r="S23" s="89"/>
    </row>
    <row r="24" spans="1:19" ht="17.25" customHeight="1" hidden="1">
      <c r="A24" s="82"/>
      <c r="B24" s="83"/>
      <c r="C24" s="83"/>
      <c r="D24" s="83"/>
      <c r="E24" s="101" t="s">
        <v>700</v>
      </c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93"/>
      <c r="Q24" s="93"/>
      <c r="R24" s="83"/>
      <c r="S24" s="89"/>
    </row>
    <row r="25" spans="1:19" ht="17.25" customHeight="1" hidden="1">
      <c r="A25" s="82"/>
      <c r="B25" s="83"/>
      <c r="C25" s="83"/>
      <c r="D25" s="83"/>
      <c r="E25" s="101" t="s">
        <v>700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93"/>
      <c r="Q25" s="93"/>
      <c r="R25" s="83"/>
      <c r="S25" s="89"/>
    </row>
    <row r="26" spans="1:19" ht="17.25" customHeight="1" hidden="1">
      <c r="A26" s="82"/>
      <c r="B26" s="83"/>
      <c r="C26" s="83"/>
      <c r="D26" s="83"/>
      <c r="E26" s="101" t="s">
        <v>700</v>
      </c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93"/>
      <c r="Q26" s="93"/>
      <c r="R26" s="83"/>
      <c r="S26" s="89"/>
    </row>
    <row r="27" spans="1:19" ht="17.25" customHeight="1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9"/>
    </row>
    <row r="28" spans="1:19" ht="17.25" customHeight="1">
      <c r="A28" s="82"/>
      <c r="B28" s="83" t="s">
        <v>706</v>
      </c>
      <c r="C28" s="83"/>
      <c r="D28" s="83"/>
      <c r="E28" s="179" t="s">
        <v>707</v>
      </c>
      <c r="F28" s="180"/>
      <c r="G28" s="180"/>
      <c r="H28" s="180"/>
      <c r="I28" s="180"/>
      <c r="J28" s="181"/>
      <c r="K28" s="83"/>
      <c r="L28" s="83"/>
      <c r="M28" s="83"/>
      <c r="N28" s="83"/>
      <c r="O28" s="83" t="s">
        <v>708</v>
      </c>
      <c r="P28" s="179" t="s">
        <v>709</v>
      </c>
      <c r="Q28" s="196"/>
      <c r="R28" s="197"/>
      <c r="S28" s="89"/>
    </row>
    <row r="29" spans="1:19" ht="17.25" customHeight="1">
      <c r="A29" s="82"/>
      <c r="B29" s="83" t="s">
        <v>710</v>
      </c>
      <c r="C29" s="83"/>
      <c r="D29" s="83"/>
      <c r="E29" s="179" t="s">
        <v>711</v>
      </c>
      <c r="F29" s="180"/>
      <c r="G29" s="180"/>
      <c r="H29" s="180"/>
      <c r="I29" s="180"/>
      <c r="J29" s="181"/>
      <c r="K29" s="83"/>
      <c r="L29" s="83"/>
      <c r="M29" s="83"/>
      <c r="N29" s="83"/>
      <c r="O29" s="83" t="s">
        <v>708</v>
      </c>
      <c r="P29" s="179" t="s">
        <v>712</v>
      </c>
      <c r="Q29" s="196"/>
      <c r="R29" s="197"/>
      <c r="S29" s="89"/>
    </row>
    <row r="30" spans="1:19" ht="17.25" customHeight="1">
      <c r="A30" s="82"/>
      <c r="B30" s="83" t="s">
        <v>713</v>
      </c>
      <c r="C30" s="83"/>
      <c r="D30" s="83"/>
      <c r="E30" s="179"/>
      <c r="F30" s="180"/>
      <c r="G30" s="180"/>
      <c r="H30" s="180"/>
      <c r="I30" s="180"/>
      <c r="J30" s="181"/>
      <c r="K30" s="83"/>
      <c r="L30" s="83"/>
      <c r="M30" s="83"/>
      <c r="N30" s="83"/>
      <c r="O30" s="83" t="s">
        <v>708</v>
      </c>
      <c r="P30" s="179"/>
      <c r="Q30" s="196"/>
      <c r="R30" s="197"/>
      <c r="S30" s="89"/>
    </row>
    <row r="31" spans="1:19" ht="17.25" customHeight="1">
      <c r="A31" s="82"/>
      <c r="B31" s="83"/>
      <c r="C31" s="83"/>
      <c r="D31" s="83"/>
      <c r="E31" s="102"/>
      <c r="F31" s="83"/>
      <c r="G31" s="102"/>
      <c r="H31" s="83"/>
      <c r="I31" s="83"/>
      <c r="J31" s="83"/>
      <c r="K31" s="83"/>
      <c r="L31" s="83"/>
      <c r="M31" s="83"/>
      <c r="N31" s="83"/>
      <c r="O31" s="102"/>
      <c r="P31" s="93"/>
      <c r="Q31" s="93"/>
      <c r="R31" s="103"/>
      <c r="S31" s="89"/>
    </row>
    <row r="32" spans="1:19" ht="17.25" customHeight="1">
      <c r="A32" s="82"/>
      <c r="B32" s="83" t="s">
        <v>714</v>
      </c>
      <c r="C32" s="83"/>
      <c r="D32" s="83"/>
      <c r="E32" s="179"/>
      <c r="F32" s="194"/>
      <c r="G32" s="194"/>
      <c r="H32" s="194"/>
      <c r="I32" s="194"/>
      <c r="J32" s="195"/>
      <c r="K32" s="83"/>
      <c r="L32" s="83"/>
      <c r="M32" s="83"/>
      <c r="N32" s="83"/>
      <c r="O32" s="104" t="s">
        <v>715</v>
      </c>
      <c r="P32" s="182">
        <v>41562</v>
      </c>
      <c r="Q32" s="183"/>
      <c r="R32" s="184"/>
      <c r="S32" s="89"/>
    </row>
    <row r="33" spans="1:19" ht="8.25" customHeight="1">
      <c r="A33" s="105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7"/>
    </row>
    <row r="34" spans="1:19" ht="20.25" customHeight="1">
      <c r="A34" s="185" t="s">
        <v>716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7"/>
    </row>
    <row r="35" spans="1:19" ht="20.25" customHeight="1">
      <c r="A35" s="108" t="s">
        <v>717</v>
      </c>
      <c r="B35" s="109"/>
      <c r="C35" s="110" t="s">
        <v>718</v>
      </c>
      <c r="D35" s="111"/>
      <c r="E35" s="111"/>
      <c r="F35" s="112"/>
      <c r="G35" s="108" t="s">
        <v>719</v>
      </c>
      <c r="H35" s="110" t="s">
        <v>720</v>
      </c>
      <c r="J35" s="111"/>
      <c r="K35" s="111"/>
      <c r="L35" s="108" t="s">
        <v>721</v>
      </c>
      <c r="M35" s="113"/>
      <c r="N35" s="110" t="s">
        <v>722</v>
      </c>
      <c r="O35" s="114"/>
      <c r="P35" s="111"/>
      <c r="Q35" s="111"/>
      <c r="R35" s="111"/>
      <c r="S35" s="112"/>
    </row>
    <row r="36" spans="1:21" ht="20.25" customHeight="1">
      <c r="A36" s="115">
        <v>1</v>
      </c>
      <c r="B36" s="87" t="s">
        <v>23</v>
      </c>
      <c r="C36" s="86"/>
      <c r="D36" s="116" t="s">
        <v>723</v>
      </c>
      <c r="E36" s="191">
        <f>SUM(Rekapitulace!C11)</f>
        <v>0</v>
      </c>
      <c r="F36" s="117"/>
      <c r="G36" s="115">
        <v>8</v>
      </c>
      <c r="H36" s="118" t="s">
        <v>724</v>
      </c>
      <c r="I36" s="119"/>
      <c r="J36" s="120">
        <v>0</v>
      </c>
      <c r="K36" s="121"/>
      <c r="L36" s="115">
        <v>13</v>
      </c>
      <c r="M36" s="118" t="s">
        <v>754</v>
      </c>
      <c r="N36" s="122"/>
      <c r="O36" s="122"/>
      <c r="P36" s="202">
        <v>0</v>
      </c>
      <c r="Q36" s="203"/>
      <c r="R36" s="120">
        <f>PRODUCT(E42,P36)</f>
        <v>0</v>
      </c>
      <c r="S36" s="117"/>
      <c r="T36" s="123"/>
      <c r="U36" s="198"/>
    </row>
    <row r="37" spans="1:21" ht="20.25" customHeight="1">
      <c r="A37" s="115">
        <v>2</v>
      </c>
      <c r="B37" s="99"/>
      <c r="C37" s="98"/>
      <c r="D37" s="116" t="s">
        <v>725</v>
      </c>
      <c r="E37" s="192"/>
      <c r="F37" s="117"/>
      <c r="G37" s="115">
        <v>9</v>
      </c>
      <c r="H37" s="83" t="s">
        <v>726</v>
      </c>
      <c r="I37" s="116"/>
      <c r="J37" s="120">
        <v>0</v>
      </c>
      <c r="K37" s="121"/>
      <c r="L37" s="115">
        <v>14</v>
      </c>
      <c r="M37" s="118" t="s">
        <v>755</v>
      </c>
      <c r="N37" s="122"/>
      <c r="O37" s="122"/>
      <c r="P37" s="202">
        <v>0</v>
      </c>
      <c r="Q37" s="203"/>
      <c r="R37" s="120">
        <f>PRODUCT(E42,P37)</f>
        <v>0</v>
      </c>
      <c r="S37" s="117"/>
      <c r="U37" s="198"/>
    </row>
    <row r="38" spans="1:21" ht="20.25" customHeight="1">
      <c r="A38" s="115">
        <v>3</v>
      </c>
      <c r="B38" s="87" t="s">
        <v>183</v>
      </c>
      <c r="C38" s="86"/>
      <c r="D38" s="116" t="s">
        <v>723</v>
      </c>
      <c r="E38" s="191">
        <f>SUM(Rekapitulace!C16)</f>
        <v>0</v>
      </c>
      <c r="F38" s="117"/>
      <c r="G38" s="115">
        <v>10</v>
      </c>
      <c r="H38" s="118" t="s">
        <v>727</v>
      </c>
      <c r="I38" s="119"/>
      <c r="J38" s="120">
        <v>0</v>
      </c>
      <c r="K38" s="121"/>
      <c r="L38" s="115">
        <v>15</v>
      </c>
      <c r="M38" s="118" t="s">
        <v>728</v>
      </c>
      <c r="N38" s="122"/>
      <c r="O38" s="122"/>
      <c r="P38" s="202">
        <v>0</v>
      </c>
      <c r="Q38" s="203"/>
      <c r="R38" s="120">
        <f>PRODUCT(E42,P38)</f>
        <v>0</v>
      </c>
      <c r="S38" s="117"/>
      <c r="T38" s="123"/>
      <c r="U38" s="198"/>
    </row>
    <row r="39" spans="1:21" ht="20.25" customHeight="1">
      <c r="A39" s="115">
        <v>4</v>
      </c>
      <c r="B39" s="99"/>
      <c r="C39" s="98"/>
      <c r="D39" s="116" t="s">
        <v>725</v>
      </c>
      <c r="E39" s="192"/>
      <c r="F39" s="117"/>
      <c r="G39" s="115">
        <v>11</v>
      </c>
      <c r="H39" s="118"/>
      <c r="I39" s="119"/>
      <c r="J39" s="120">
        <v>0</v>
      </c>
      <c r="K39" s="121"/>
      <c r="L39" s="115">
        <v>16</v>
      </c>
      <c r="M39" s="118" t="s">
        <v>729</v>
      </c>
      <c r="N39" s="122"/>
      <c r="O39" s="122"/>
      <c r="P39" s="202">
        <v>0</v>
      </c>
      <c r="Q39" s="203"/>
      <c r="R39" s="120">
        <f>PRODUCT(E42,P39)</f>
        <v>0</v>
      </c>
      <c r="S39" s="117"/>
      <c r="U39" s="198"/>
    </row>
    <row r="40" spans="1:21" ht="20.25" customHeight="1">
      <c r="A40" s="115">
        <v>5</v>
      </c>
      <c r="B40" s="87" t="s">
        <v>730</v>
      </c>
      <c r="C40" s="86"/>
      <c r="D40" s="116" t="s">
        <v>723</v>
      </c>
      <c r="E40" s="191">
        <f>SUM(Rekapitulace!C31)</f>
        <v>0</v>
      </c>
      <c r="F40" s="117"/>
      <c r="G40" s="124"/>
      <c r="H40" s="122"/>
      <c r="I40" s="119"/>
      <c r="J40" s="125"/>
      <c r="K40" s="121"/>
      <c r="L40" s="115">
        <v>17</v>
      </c>
      <c r="M40" s="199" t="s">
        <v>731</v>
      </c>
      <c r="N40" s="200"/>
      <c r="O40" s="200"/>
      <c r="P40" s="200"/>
      <c r="Q40" s="201"/>
      <c r="R40" s="120">
        <v>0</v>
      </c>
      <c r="S40" s="117"/>
      <c r="T40" s="123"/>
      <c r="U40" s="198"/>
    </row>
    <row r="41" spans="1:21" ht="20.25" customHeight="1">
      <c r="A41" s="115">
        <v>6</v>
      </c>
      <c r="B41" s="99"/>
      <c r="C41" s="98"/>
      <c r="D41" s="116" t="s">
        <v>725</v>
      </c>
      <c r="E41" s="193"/>
      <c r="F41" s="117"/>
      <c r="G41" s="124"/>
      <c r="H41" s="122"/>
      <c r="I41" s="119"/>
      <c r="J41" s="125"/>
      <c r="K41" s="121"/>
      <c r="L41" s="115">
        <v>18</v>
      </c>
      <c r="M41" s="118" t="s">
        <v>732</v>
      </c>
      <c r="N41" s="122"/>
      <c r="O41" s="122"/>
      <c r="P41" s="122"/>
      <c r="Q41" s="119"/>
      <c r="R41" s="120">
        <f>SUMIF(Rozpocet!N11:N65536,1024,Rozpocet!I11:I65536)</f>
        <v>0</v>
      </c>
      <c r="S41" s="117"/>
      <c r="U41" s="198"/>
    </row>
    <row r="42" spans="1:19" ht="20.25" customHeight="1">
      <c r="A42" s="115">
        <v>7</v>
      </c>
      <c r="B42" s="126" t="s">
        <v>733</v>
      </c>
      <c r="C42" s="122"/>
      <c r="D42" s="119"/>
      <c r="E42" s="127">
        <f>SUM(E36:E41)</f>
        <v>0</v>
      </c>
      <c r="F42" s="128"/>
      <c r="G42" s="115">
        <v>12</v>
      </c>
      <c r="H42" s="126" t="s">
        <v>734</v>
      </c>
      <c r="I42" s="119"/>
      <c r="J42" s="127">
        <f>SUM(J36:J39)</f>
        <v>0</v>
      </c>
      <c r="K42" s="129"/>
      <c r="L42" s="115">
        <v>19</v>
      </c>
      <c r="M42" s="87" t="s">
        <v>735</v>
      </c>
      <c r="N42" s="85"/>
      <c r="O42" s="85"/>
      <c r="P42" s="85"/>
      <c r="Q42" s="130"/>
      <c r="R42" s="127">
        <f>SUM(R36:R41)</f>
        <v>0</v>
      </c>
      <c r="S42" s="128"/>
    </row>
    <row r="43" spans="1:19" ht="20.25" customHeight="1">
      <c r="A43" s="131">
        <v>20</v>
      </c>
      <c r="B43" s="132" t="s">
        <v>736</v>
      </c>
      <c r="C43" s="133"/>
      <c r="D43" s="134"/>
      <c r="E43" s="135">
        <f>SUMIF(Rozpocet!N11:N65536,512,Rozpocet!I11:I65536)</f>
        <v>0</v>
      </c>
      <c r="F43" s="107"/>
      <c r="G43" s="131">
        <v>21</v>
      </c>
      <c r="H43" s="136" t="s">
        <v>737</v>
      </c>
      <c r="I43" s="137">
        <v>0.01</v>
      </c>
      <c r="J43" s="138">
        <f>PRODUCT(E42,I43)</f>
        <v>0</v>
      </c>
      <c r="K43" s="139">
        <f>M47</f>
        <v>21</v>
      </c>
      <c r="L43" s="131">
        <v>22</v>
      </c>
      <c r="M43" s="132" t="s">
        <v>738</v>
      </c>
      <c r="N43" s="133"/>
      <c r="O43" s="133"/>
      <c r="P43" s="133"/>
      <c r="Q43" s="134"/>
      <c r="R43" s="135">
        <f>SUMIF(Rozpocet!N11:N65536,"&lt;4",Rozpocet!I11:I65536)+SUMIF(Rozpocet!N11:N65536,"&gt;1024",Rozpocet!I11:I65536)</f>
        <v>0</v>
      </c>
      <c r="S43" s="107"/>
    </row>
    <row r="44" spans="1:19" ht="20.25" customHeight="1">
      <c r="A44" s="140" t="s">
        <v>710</v>
      </c>
      <c r="B44" s="80"/>
      <c r="C44" s="80"/>
      <c r="D44" s="80"/>
      <c r="E44" s="80"/>
      <c r="F44" s="141"/>
      <c r="G44" s="142"/>
      <c r="H44" s="80"/>
      <c r="I44" s="80"/>
      <c r="J44" s="80"/>
      <c r="K44" s="80"/>
      <c r="L44" s="108" t="s">
        <v>22</v>
      </c>
      <c r="M44" s="143"/>
      <c r="N44" s="110" t="s">
        <v>739</v>
      </c>
      <c r="O44" s="144"/>
      <c r="P44" s="144"/>
      <c r="Q44" s="144"/>
      <c r="R44" s="144"/>
      <c r="S44" s="145"/>
    </row>
    <row r="45" spans="1:19" ht="20.25" customHeight="1">
      <c r="A45" s="82"/>
      <c r="B45" s="83"/>
      <c r="C45" s="83"/>
      <c r="D45" s="83"/>
      <c r="E45" s="83"/>
      <c r="F45" s="91"/>
      <c r="G45" s="90"/>
      <c r="H45" s="83"/>
      <c r="I45" s="83"/>
      <c r="J45" s="83"/>
      <c r="K45" s="83"/>
      <c r="L45" s="115">
        <v>23</v>
      </c>
      <c r="M45" s="118" t="s">
        <v>740</v>
      </c>
      <c r="N45" s="122"/>
      <c r="O45" s="122"/>
      <c r="P45" s="122"/>
      <c r="Q45" s="117"/>
      <c r="R45" s="127">
        <f>ROUND(E42+E43+J42+J43+R42+R43,0)</f>
        <v>0</v>
      </c>
      <c r="S45" s="128"/>
    </row>
    <row r="46" spans="1:19" ht="20.25" customHeight="1">
      <c r="A46" s="146" t="s">
        <v>741</v>
      </c>
      <c r="B46" s="97"/>
      <c r="C46" s="97"/>
      <c r="D46" s="97"/>
      <c r="E46" s="97"/>
      <c r="F46" s="98"/>
      <c r="G46" s="147" t="s">
        <v>742</v>
      </c>
      <c r="H46" s="97"/>
      <c r="I46" s="97"/>
      <c r="J46" s="97"/>
      <c r="K46" s="97"/>
      <c r="L46" s="115">
        <v>24</v>
      </c>
      <c r="M46" s="148">
        <v>15</v>
      </c>
      <c r="N46" s="98" t="s">
        <v>199</v>
      </c>
      <c r="O46" s="149">
        <v>0</v>
      </c>
      <c r="P46" s="122" t="s">
        <v>743</v>
      </c>
      <c r="Q46" s="119"/>
      <c r="R46" s="150">
        <f>ROUNDUP(O46*M46/100,1)</f>
        <v>0</v>
      </c>
      <c r="S46" s="151"/>
    </row>
    <row r="47" spans="1:19" ht="20.25" customHeight="1">
      <c r="A47" s="152" t="s">
        <v>706</v>
      </c>
      <c r="B47" s="85"/>
      <c r="C47" s="85"/>
      <c r="D47" s="85"/>
      <c r="E47" s="85"/>
      <c r="F47" s="86"/>
      <c r="G47" s="153"/>
      <c r="H47" s="85"/>
      <c r="I47" s="85"/>
      <c r="J47" s="85"/>
      <c r="K47" s="85"/>
      <c r="L47" s="115">
        <v>25</v>
      </c>
      <c r="M47" s="154">
        <v>21</v>
      </c>
      <c r="N47" s="119" t="s">
        <v>199</v>
      </c>
      <c r="O47" s="149">
        <f>SUM(R45)</f>
        <v>0</v>
      </c>
      <c r="P47" s="122" t="s">
        <v>743</v>
      </c>
      <c r="Q47" s="119"/>
      <c r="R47" s="120">
        <f>ROUNDUP(O47*M47/100,0)</f>
        <v>0</v>
      </c>
      <c r="S47" s="117"/>
    </row>
    <row r="48" spans="1:19" ht="20.25" customHeight="1">
      <c r="A48" s="82"/>
      <c r="B48" s="83"/>
      <c r="C48" s="83"/>
      <c r="D48" s="83"/>
      <c r="E48" s="83"/>
      <c r="F48" s="91"/>
      <c r="G48" s="90"/>
      <c r="H48" s="83"/>
      <c r="I48" s="83"/>
      <c r="J48" s="83"/>
      <c r="K48" s="83"/>
      <c r="L48" s="131">
        <v>26</v>
      </c>
      <c r="M48" s="155" t="s">
        <v>744</v>
      </c>
      <c r="N48" s="133"/>
      <c r="O48" s="133"/>
      <c r="P48" s="133"/>
      <c r="Q48" s="156"/>
      <c r="R48" s="157">
        <f>R45+R46+R47</f>
        <v>0</v>
      </c>
      <c r="S48" s="158"/>
    </row>
    <row r="49" spans="1:19" ht="20.25" customHeight="1">
      <c r="A49" s="146" t="s">
        <v>741</v>
      </c>
      <c r="B49" s="97"/>
      <c r="C49" s="97"/>
      <c r="D49" s="97"/>
      <c r="E49" s="97"/>
      <c r="F49" s="98"/>
      <c r="G49" s="147" t="s">
        <v>742</v>
      </c>
      <c r="H49" s="97"/>
      <c r="I49" s="97"/>
      <c r="J49" s="97"/>
      <c r="K49" s="97"/>
      <c r="L49" s="108" t="s">
        <v>745</v>
      </c>
      <c r="M49" s="143"/>
      <c r="N49" s="110" t="s">
        <v>746</v>
      </c>
      <c r="O49" s="144"/>
      <c r="P49" s="144"/>
      <c r="Q49" s="144"/>
      <c r="R49" s="159"/>
      <c r="S49" s="145"/>
    </row>
    <row r="50" spans="1:19" ht="20.25" customHeight="1">
      <c r="A50" s="152" t="s">
        <v>713</v>
      </c>
      <c r="B50" s="85"/>
      <c r="C50" s="85"/>
      <c r="D50" s="85"/>
      <c r="E50" s="85"/>
      <c r="F50" s="86"/>
      <c r="G50" s="153"/>
      <c r="H50" s="85"/>
      <c r="I50" s="85"/>
      <c r="J50" s="85"/>
      <c r="K50" s="85"/>
      <c r="L50" s="115">
        <v>27</v>
      </c>
      <c r="M50" s="118" t="s">
        <v>747</v>
      </c>
      <c r="N50" s="122"/>
      <c r="O50" s="122"/>
      <c r="P50" s="122"/>
      <c r="Q50" s="119"/>
      <c r="R50" s="120">
        <v>0</v>
      </c>
      <c r="S50" s="117"/>
    </row>
    <row r="51" spans="1:19" ht="20.25" customHeight="1">
      <c r="A51" s="82"/>
      <c r="B51" s="83"/>
      <c r="C51" s="83"/>
      <c r="D51" s="83"/>
      <c r="E51" s="83"/>
      <c r="F51" s="91"/>
      <c r="G51" s="90"/>
      <c r="H51" s="83"/>
      <c r="I51" s="83"/>
      <c r="J51" s="83"/>
      <c r="K51" s="83"/>
      <c r="L51" s="115">
        <v>28</v>
      </c>
      <c r="M51" s="118" t="s">
        <v>748</v>
      </c>
      <c r="N51" s="122"/>
      <c r="O51" s="122"/>
      <c r="P51" s="122"/>
      <c r="Q51" s="119"/>
      <c r="R51" s="120">
        <v>0</v>
      </c>
      <c r="S51" s="117"/>
    </row>
    <row r="52" spans="1:19" ht="20.25" customHeight="1">
      <c r="A52" s="160" t="s">
        <v>741</v>
      </c>
      <c r="B52" s="106"/>
      <c r="C52" s="106"/>
      <c r="D52" s="106"/>
      <c r="E52" s="106"/>
      <c r="F52" s="161"/>
      <c r="G52" s="162" t="s">
        <v>742</v>
      </c>
      <c r="H52" s="106"/>
      <c r="I52" s="106"/>
      <c r="J52" s="106"/>
      <c r="K52" s="106"/>
      <c r="L52" s="131">
        <v>29</v>
      </c>
      <c r="M52" s="132" t="s">
        <v>749</v>
      </c>
      <c r="N52" s="133"/>
      <c r="O52" s="133"/>
      <c r="P52" s="133"/>
      <c r="Q52" s="134"/>
      <c r="R52" s="163">
        <v>0</v>
      </c>
      <c r="S52" s="164"/>
    </row>
  </sheetData>
  <sheetProtection/>
  <mergeCells count="22">
    <mergeCell ref="U36:U37"/>
    <mergeCell ref="U38:U39"/>
    <mergeCell ref="U40:U41"/>
    <mergeCell ref="M40:Q40"/>
    <mergeCell ref="P38:Q38"/>
    <mergeCell ref="P39:Q39"/>
    <mergeCell ref="P36:Q36"/>
    <mergeCell ref="P37:Q37"/>
    <mergeCell ref="E38:E39"/>
    <mergeCell ref="E40:E41"/>
    <mergeCell ref="E32:J32"/>
    <mergeCell ref="P28:R28"/>
    <mergeCell ref="P29:R29"/>
    <mergeCell ref="P30:R30"/>
    <mergeCell ref="E30:J30"/>
    <mergeCell ref="E28:J28"/>
    <mergeCell ref="A4:S4"/>
    <mergeCell ref="E29:J29"/>
    <mergeCell ref="P32:R32"/>
    <mergeCell ref="A34:S34"/>
    <mergeCell ref="A3:S3"/>
    <mergeCell ref="E36:E37"/>
  </mergeCells>
  <printOptions verticalCentered="1"/>
  <pageMargins left="0.67" right="0.45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showGridLines="0" zoomScalePageLayoutView="0" workbookViewId="0" topLeftCell="A1">
      <selection activeCell="B6" sqref="B6"/>
    </sheetView>
  </sheetViews>
  <sheetFormatPr defaultColWidth="9.140625" defaultRowHeight="12.75" customHeight="1"/>
  <cols>
    <col min="1" max="1" width="11.7109375" style="3" customWidth="1"/>
    <col min="2" max="2" width="55.7109375" style="3" customWidth="1"/>
    <col min="3" max="3" width="13.57421875" style="3" customWidth="1"/>
    <col min="4" max="4" width="13.7109375" style="3" hidden="1" customWidth="1"/>
    <col min="5" max="5" width="13.8515625" style="3" hidden="1" customWidth="1"/>
    <col min="6" max="16384" width="9.140625" style="3" customWidth="1"/>
  </cols>
  <sheetData>
    <row r="1" spans="1:5" ht="18" customHeight="1">
      <c r="A1" s="1" t="s">
        <v>690</v>
      </c>
      <c r="B1" s="58"/>
      <c r="C1" s="58"/>
      <c r="D1" s="58"/>
      <c r="E1" s="58"/>
    </row>
    <row r="2" spans="1:5" ht="12" customHeight="1">
      <c r="A2" s="4" t="s">
        <v>1</v>
      </c>
      <c r="B2" s="5" t="str">
        <f>'Krycí list'!E7</f>
        <v>Stavební úpravy 1. a 2. patra ubytovny ČSSZ</v>
      </c>
      <c r="C2" s="59"/>
      <c r="D2" s="59"/>
      <c r="E2" s="59"/>
    </row>
    <row r="3" spans="1:5" ht="12" customHeight="1">
      <c r="A3" s="4" t="s">
        <v>2</v>
      </c>
      <c r="B3" s="5" t="s">
        <v>3</v>
      </c>
      <c r="C3" s="60"/>
      <c r="D3" s="4"/>
      <c r="E3" s="61"/>
    </row>
    <row r="4" spans="1:5" ht="12" customHeight="1">
      <c r="A4" s="4" t="s">
        <v>4</v>
      </c>
      <c r="B4" s="5" t="str">
        <f>'Krycí list'!E28</f>
        <v>ČSSZ, Praha 5, Smíchov, Křížová 1292/25</v>
      </c>
      <c r="C4" s="60"/>
      <c r="D4" s="4"/>
      <c r="E4" s="61"/>
    </row>
    <row r="5" spans="1:5" ht="12" customHeight="1">
      <c r="A5" s="4" t="s">
        <v>5</v>
      </c>
      <c r="B5" s="5">
        <f>'Krycí list'!E30</f>
        <v>0</v>
      </c>
      <c r="C5" s="60"/>
      <c r="D5" s="4"/>
      <c r="E5" s="61"/>
    </row>
    <row r="6" spans="1:5" ht="12" customHeight="1">
      <c r="A6" s="4" t="s">
        <v>6</v>
      </c>
      <c r="B6" s="7">
        <v>41562</v>
      </c>
      <c r="C6" s="60"/>
      <c r="D6" s="4"/>
      <c r="E6" s="61"/>
    </row>
    <row r="7" spans="1:5" ht="6" customHeight="1">
      <c r="A7" s="58"/>
      <c r="B7" s="58"/>
      <c r="C7" s="58"/>
      <c r="D7" s="58"/>
      <c r="E7" s="58"/>
    </row>
    <row r="8" spans="1:5" ht="12" customHeight="1">
      <c r="A8" s="8" t="s">
        <v>691</v>
      </c>
      <c r="B8" s="9" t="s">
        <v>11</v>
      </c>
      <c r="C8" s="11" t="s">
        <v>15</v>
      </c>
      <c r="D8" s="10" t="s">
        <v>17</v>
      </c>
      <c r="E8" s="11" t="s">
        <v>692</v>
      </c>
    </row>
    <row r="9" spans="1:5" ht="12" customHeight="1">
      <c r="A9" s="12">
        <v>1</v>
      </c>
      <c r="B9" s="13">
        <v>2</v>
      </c>
      <c r="C9" s="15">
        <v>3</v>
      </c>
      <c r="D9" s="14">
        <v>4</v>
      </c>
      <c r="E9" s="15">
        <v>5</v>
      </c>
    </row>
    <row r="10" spans="1:5" ht="6.75" customHeight="1">
      <c r="A10" s="62"/>
      <c r="B10" s="62"/>
      <c r="C10" s="62"/>
      <c r="D10" s="63"/>
      <c r="E10" s="64"/>
    </row>
    <row r="11" spans="1:5" s="24" customFormat="1" ht="12.75" customHeight="1">
      <c r="A11" s="19" t="str">
        <f>Rozpocet!D11</f>
        <v>HSV</v>
      </c>
      <c r="B11" s="47" t="str">
        <f>Rozpocet!E11</f>
        <v>Práce a dodávky HSV</v>
      </c>
      <c r="C11" s="48">
        <f>SUM(C12:C15)</f>
        <v>0</v>
      </c>
      <c r="D11" s="49">
        <f>Rozpocet!K11</f>
        <v>639.3799134000003</v>
      </c>
      <c r="E11" s="49">
        <f>Rozpocet!M11</f>
        <v>271.1987475000001</v>
      </c>
    </row>
    <row r="12" spans="1:5" s="24" customFormat="1" ht="12.75" customHeight="1">
      <c r="A12" s="26" t="str">
        <f>Rozpocet!D12</f>
        <v>3</v>
      </c>
      <c r="B12" s="27" t="str">
        <f>Rozpocet!E12</f>
        <v>Svislé a kompletní konstrukce</v>
      </c>
      <c r="C12" s="28">
        <f>Rozpocet!I12</f>
        <v>0</v>
      </c>
      <c r="D12" s="29">
        <f>Rozpocet!K12</f>
        <v>75.0233556</v>
      </c>
      <c r="E12" s="29">
        <f>Rozpocet!M12</f>
        <v>0</v>
      </c>
    </row>
    <row r="13" spans="1:5" s="24" customFormat="1" ht="12.75" customHeight="1">
      <c r="A13" s="26" t="str">
        <f>Rozpocet!D18</f>
        <v>6</v>
      </c>
      <c r="B13" s="27" t="str">
        <f>Rozpocet!E18</f>
        <v>Úpravy povrchů, podlahy a osazování výplní</v>
      </c>
      <c r="C13" s="28">
        <f>Rozpocet!I18</f>
        <v>0</v>
      </c>
      <c r="D13" s="29">
        <f>Rozpocet!K18</f>
        <v>455.49935940000023</v>
      </c>
      <c r="E13" s="29">
        <f>Rozpocet!M18</f>
        <v>197.7717475000001</v>
      </c>
    </row>
    <row r="14" spans="1:5" s="24" customFormat="1" ht="12.75" customHeight="1">
      <c r="A14" s="26" t="str">
        <f>Rozpocet!D34</f>
        <v>9</v>
      </c>
      <c r="B14" s="27" t="str">
        <f>Rozpocet!E34</f>
        <v>Ostatní konstrukce a práce-bourání</v>
      </c>
      <c r="C14" s="28">
        <f>Rozpocet!I34</f>
        <v>0</v>
      </c>
      <c r="D14" s="29">
        <f>Rozpocet!K34</f>
        <v>108.85719839999999</v>
      </c>
      <c r="E14" s="29">
        <f>Rozpocet!M34</f>
        <v>73.427</v>
      </c>
    </row>
    <row r="15" spans="1:5" s="24" customFormat="1" ht="12.75" customHeight="1">
      <c r="A15" s="26" t="str">
        <f>Rozpocet!D48</f>
        <v>99</v>
      </c>
      <c r="B15" s="27" t="str">
        <f>Rozpocet!E48</f>
        <v>Přesun hmot</v>
      </c>
      <c r="C15" s="28">
        <f>Rozpocet!I48</f>
        <v>0</v>
      </c>
      <c r="D15" s="44">
        <f>Rozpocet!K48</f>
        <v>108.47999999999999</v>
      </c>
      <c r="E15" s="44">
        <f>Rozpocet!M48</f>
        <v>0</v>
      </c>
    </row>
    <row r="16" spans="1:5" s="24" customFormat="1" ht="15" customHeight="1">
      <c r="A16" s="65" t="str">
        <f>Rozpocet!D62</f>
        <v>PSV</v>
      </c>
      <c r="B16" s="66" t="str">
        <f>Rozpocet!E62</f>
        <v>Práce a dodávky PSV</v>
      </c>
      <c r="C16" s="67">
        <f>SUM(C17:C30)</f>
        <v>0</v>
      </c>
      <c r="D16" s="49">
        <f>Rozpocet!K62</f>
        <v>30.838762000000003</v>
      </c>
      <c r="E16" s="49">
        <f>Rozpocet!M62</f>
        <v>16.9725825</v>
      </c>
    </row>
    <row r="17" spans="1:5" s="24" customFormat="1" ht="12.75" customHeight="1">
      <c r="A17" s="26" t="str">
        <f>Rozpocet!D63</f>
        <v>713</v>
      </c>
      <c r="B17" s="27" t="str">
        <f>Rozpocet!E63</f>
        <v>Izolace tepelné</v>
      </c>
      <c r="C17" s="28">
        <f>Rozpocet!I63</f>
        <v>0</v>
      </c>
      <c r="D17" s="29">
        <f>Rozpocet!K63</f>
        <v>0.0249256</v>
      </c>
      <c r="E17" s="29">
        <f>Rozpocet!M63</f>
        <v>0</v>
      </c>
    </row>
    <row r="18" spans="1:5" s="24" customFormat="1" ht="12.75" customHeight="1">
      <c r="A18" s="26" t="str">
        <f>Rozpocet!D68</f>
        <v>721</v>
      </c>
      <c r="B18" s="27" t="str">
        <f>Rozpocet!E68</f>
        <v>Zdravotechnika - vnitřní kanalizace</v>
      </c>
      <c r="C18" s="28">
        <f>Rozpocet!I68</f>
        <v>0</v>
      </c>
      <c r="D18" s="29">
        <f>Rozpocet!K68</f>
        <v>0</v>
      </c>
      <c r="E18" s="29">
        <f>Rozpocet!M68</f>
        <v>0.09504</v>
      </c>
    </row>
    <row r="19" spans="1:5" s="24" customFormat="1" ht="12.75" customHeight="1">
      <c r="A19" s="26" t="str">
        <f>Rozpocet!D88</f>
        <v>722</v>
      </c>
      <c r="B19" s="27" t="str">
        <f>Rozpocet!E88</f>
        <v>Zdravotechnika - vnitřní vodovod</v>
      </c>
      <c r="C19" s="28">
        <f>Rozpocet!I88</f>
        <v>0</v>
      </c>
      <c r="D19" s="29">
        <f>Rozpocet!K88</f>
        <v>0</v>
      </c>
      <c r="E19" s="29">
        <f>Rozpocet!M88</f>
        <v>0.4489</v>
      </c>
    </row>
    <row r="20" spans="1:5" s="24" customFormat="1" ht="12.75" customHeight="1">
      <c r="A20" s="26" t="str">
        <f>Rozpocet!D103</f>
        <v>725</v>
      </c>
      <c r="B20" s="27" t="str">
        <f>Rozpocet!E103</f>
        <v>Zdravotechnika - zařizovací předměty</v>
      </c>
      <c r="C20" s="28">
        <f>Rozpocet!I103</f>
        <v>0</v>
      </c>
      <c r="D20" s="29">
        <f>Rozpocet!K103</f>
        <v>0</v>
      </c>
      <c r="E20" s="29">
        <f>Rozpocet!M103</f>
        <v>0.5749000000000001</v>
      </c>
    </row>
    <row r="21" spans="1:5" s="24" customFormat="1" ht="12.75" customHeight="1">
      <c r="A21" s="26" t="str">
        <f>Rozpocet!D123</f>
        <v>726</v>
      </c>
      <c r="B21" s="27" t="str">
        <f>Rozpocet!E123</f>
        <v>Zdravotechnika - předstěnové instalace</v>
      </c>
      <c r="C21" s="28">
        <f>Rozpocet!I123</f>
        <v>0</v>
      </c>
      <c r="D21" s="29">
        <f>Rozpocet!K123</f>
        <v>0.25608</v>
      </c>
      <c r="E21" s="29">
        <f>Rozpocet!M123</f>
        <v>0</v>
      </c>
    </row>
    <row r="22" spans="1:5" s="24" customFormat="1" ht="12.75" customHeight="1">
      <c r="A22" s="26" t="str">
        <f>Rozpocet!D127</f>
        <v>763</v>
      </c>
      <c r="B22" s="27" t="str">
        <f>Rozpocet!E127</f>
        <v>Konstrukce montované z desek, dílců a panelů</v>
      </c>
      <c r="C22" s="28">
        <f>Rozpocet!I127</f>
        <v>0</v>
      </c>
      <c r="D22" s="29">
        <f>Rozpocet!K127</f>
        <v>4.5142374</v>
      </c>
      <c r="E22" s="29">
        <f>Rozpocet!M127</f>
        <v>1.2580925</v>
      </c>
    </row>
    <row r="23" spans="1:5" s="24" customFormat="1" ht="12.75" customHeight="1">
      <c r="A23" s="26" t="str">
        <f>Rozpocet!D141</f>
        <v>764</v>
      </c>
      <c r="B23" s="27" t="str">
        <f>Rozpocet!E141</f>
        <v>Konstrukce klempířské</v>
      </c>
      <c r="C23" s="28">
        <f>Rozpocet!I141</f>
        <v>0</v>
      </c>
      <c r="D23" s="29">
        <f>Rozpocet!K141</f>
        <v>0.013824000000000001</v>
      </c>
      <c r="E23" s="29">
        <f>Rozpocet!M141</f>
        <v>0</v>
      </c>
    </row>
    <row r="24" spans="1:5" s="24" customFormat="1" ht="12.75" customHeight="1">
      <c r="A24" s="26" t="str">
        <f>Rozpocet!D144</f>
        <v>766</v>
      </c>
      <c r="B24" s="27" t="str">
        <f>Rozpocet!E144</f>
        <v>Konstrukce truhlářské</v>
      </c>
      <c r="C24" s="28">
        <f>Rozpocet!I144</f>
        <v>0</v>
      </c>
      <c r="D24" s="29">
        <f>Rozpocet!K144</f>
        <v>1.87704</v>
      </c>
      <c r="E24" s="29">
        <f>Rozpocet!M144</f>
        <v>2.3649</v>
      </c>
    </row>
    <row r="25" spans="1:5" s="24" customFormat="1" ht="12.75" customHeight="1">
      <c r="A25" s="26" t="str">
        <f>Rozpocet!D163</f>
        <v>767</v>
      </c>
      <c r="B25" s="27" t="str">
        <f>Rozpocet!E163</f>
        <v>Konstrukce zámečnické</v>
      </c>
      <c r="C25" s="28">
        <f>Rozpocet!I163</f>
        <v>0</v>
      </c>
      <c r="D25" s="29">
        <f>Rozpocet!K163</f>
        <v>0</v>
      </c>
      <c r="E25" s="29">
        <f>Rozpocet!M163</f>
        <v>2.326</v>
      </c>
    </row>
    <row r="26" spans="1:5" s="24" customFormat="1" ht="12.75" customHeight="1">
      <c r="A26" s="26" t="str">
        <f>Rozpocet!D167</f>
        <v>771</v>
      </c>
      <c r="B26" s="27" t="str">
        <f>Rozpocet!E167</f>
        <v>Podlahy z dlaždic</v>
      </c>
      <c r="C26" s="28">
        <f>Rozpocet!I167</f>
        <v>0</v>
      </c>
      <c r="D26" s="29">
        <f>Rozpocet!K167</f>
        <v>15.200028</v>
      </c>
      <c r="E26" s="29">
        <f>Rozpocet!M167</f>
        <v>2.07925</v>
      </c>
    </row>
    <row r="27" spans="1:5" s="24" customFormat="1" ht="12.75" customHeight="1">
      <c r="A27" s="26" t="str">
        <f>Rozpocet!D174</f>
        <v>776</v>
      </c>
      <c r="B27" s="27" t="str">
        <f>Rozpocet!E174</f>
        <v>Podlahy povlakové</v>
      </c>
      <c r="C27" s="28">
        <f>Rozpocet!I174</f>
        <v>0</v>
      </c>
      <c r="D27" s="29">
        <f>Rozpocet!K174</f>
        <v>1.971592</v>
      </c>
      <c r="E27" s="29">
        <f>Rozpocet!M174</f>
        <v>0.626</v>
      </c>
    </row>
    <row r="28" spans="1:5" s="24" customFormat="1" ht="12.75" customHeight="1">
      <c r="A28" s="26" t="str">
        <f>Rozpocet!D181</f>
        <v>781</v>
      </c>
      <c r="B28" s="27" t="str">
        <f>Rozpocet!E181</f>
        <v>Dokončovací práce - obklady keramické</v>
      </c>
      <c r="C28" s="28">
        <f>Rozpocet!I181</f>
        <v>0</v>
      </c>
      <c r="D28" s="29">
        <f>Rozpocet!K181</f>
        <v>5.867280000000001</v>
      </c>
      <c r="E28" s="29">
        <f>Rozpocet!M181</f>
        <v>7.1995000000000005</v>
      </c>
    </row>
    <row r="29" spans="1:5" s="24" customFormat="1" ht="12.75" customHeight="1">
      <c r="A29" s="26" t="str">
        <f>Rozpocet!D188</f>
        <v>783</v>
      </c>
      <c r="B29" s="27" t="str">
        <f>Rozpocet!E188</f>
        <v>Dokončovací práce - nátěry</v>
      </c>
      <c r="C29" s="28">
        <f>Rozpocet!I188</f>
        <v>0</v>
      </c>
      <c r="D29" s="29">
        <f>Rozpocet!K188</f>
        <v>0.03744</v>
      </c>
      <c r="E29" s="29">
        <f>Rozpocet!M188</f>
        <v>0</v>
      </c>
    </row>
    <row r="30" spans="1:5" s="24" customFormat="1" ht="12.75" customHeight="1">
      <c r="A30" s="26" t="str">
        <f>Rozpocet!D190</f>
        <v>784</v>
      </c>
      <c r="B30" s="27" t="str">
        <f>Rozpocet!E190</f>
        <v>Dokončovací práce - malby</v>
      </c>
      <c r="C30" s="28">
        <f>Rozpocet!I190</f>
        <v>0</v>
      </c>
      <c r="D30" s="29">
        <f>Rozpocet!K190</f>
        <v>1.076315</v>
      </c>
      <c r="E30" s="29">
        <f>Rozpocet!M190</f>
        <v>0</v>
      </c>
    </row>
    <row r="31" spans="1:5" s="72" customFormat="1" ht="15" customHeight="1">
      <c r="A31" s="68" t="str">
        <f>Rozpocet!D194</f>
        <v>M</v>
      </c>
      <c r="B31" s="69" t="str">
        <f>Rozpocet!E194</f>
        <v>Práce a dodávky M</v>
      </c>
      <c r="C31" s="70">
        <f>SUM(C32:C36)</f>
        <v>0</v>
      </c>
      <c r="D31" s="71">
        <f>Rozpocet!K194</f>
        <v>0</v>
      </c>
      <c r="E31" s="71">
        <f>Rozpocet!M194</f>
        <v>0</v>
      </c>
    </row>
    <row r="32" spans="1:5" s="24" customFormat="1" ht="12.75" customHeight="1">
      <c r="A32" s="50" t="str">
        <f>Rozpocet!D195</f>
        <v>21-M</v>
      </c>
      <c r="B32" s="45" t="str">
        <f>Rozpocet!E195</f>
        <v>Elektromontáže - silnoproud</v>
      </c>
      <c r="C32" s="53">
        <f>Rozpocet!I195</f>
        <v>0</v>
      </c>
      <c r="D32" s="44">
        <f>Rozpocet!K195</f>
        <v>0</v>
      </c>
      <c r="E32" s="44">
        <f>Rozpocet!M195</f>
        <v>0</v>
      </c>
    </row>
    <row r="33" spans="1:5" s="24" customFormat="1" ht="12.75" customHeight="1">
      <c r="A33" s="50" t="str">
        <f>Rozpocet!D223</f>
        <v>22-M</v>
      </c>
      <c r="B33" s="45" t="str">
        <f>Rozpocet!E223</f>
        <v>Slaboproud - demontáže + montáž</v>
      </c>
      <c r="C33" s="53">
        <f>Rozpocet!I223</f>
        <v>0</v>
      </c>
      <c r="D33" s="44"/>
      <c r="E33" s="44"/>
    </row>
    <row r="34" spans="1:5" s="24" customFormat="1" ht="12.75" customHeight="1">
      <c r="A34" s="50" t="str">
        <f>Rozpocet!D225</f>
        <v>23-M</v>
      </c>
      <c r="B34" s="45" t="str">
        <f>Rozpocet!E225</f>
        <v>Montáže potrubí</v>
      </c>
      <c r="C34" s="53">
        <f>Rozpocet!I225</f>
        <v>0</v>
      </c>
      <c r="D34" s="44">
        <f>Rozpocet!K225</f>
        <v>0.002255</v>
      </c>
      <c r="E34" s="44">
        <f>Rozpocet!M225</f>
        <v>0</v>
      </c>
    </row>
    <row r="35" spans="1:5" s="24" customFormat="1" ht="12.75" customHeight="1">
      <c r="A35" s="50" t="str">
        <f>Rozpocet!D227</f>
        <v>24-M</v>
      </c>
      <c r="B35" s="45" t="str">
        <f>Rozpocet!E227</f>
        <v>Montáže vzduchotechnických zařízení</v>
      </c>
      <c r="C35" s="53">
        <f>Rozpocet!I227</f>
        <v>0</v>
      </c>
      <c r="D35" s="44">
        <f>Rozpocet!K227</f>
        <v>0</v>
      </c>
      <c r="E35" s="44">
        <f>Rozpocet!M227</f>
        <v>0</v>
      </c>
    </row>
    <row r="36" spans="1:5" s="24" customFormat="1" ht="12.75" customHeight="1">
      <c r="A36" s="50" t="str">
        <f>Rozpocet!D240</f>
        <v>33-M</v>
      </c>
      <c r="B36" s="45" t="str">
        <f>Rozpocet!E240</f>
        <v>Montáže dopr.zaříz.,sklad. zař. a váh</v>
      </c>
      <c r="C36" s="53">
        <f>Rozpocet!I240</f>
        <v>0</v>
      </c>
      <c r="D36" s="44">
        <f>Rozpocet!K240</f>
        <v>0</v>
      </c>
      <c r="E36" s="44">
        <f>Rozpocet!M240</f>
        <v>0</v>
      </c>
    </row>
  </sheetData>
  <sheetProtection/>
  <printOptions horizontalCentered="1"/>
  <pageMargins left="1.1023621559143066" right="0.94" top="1.11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3"/>
  <sheetViews>
    <sheetView showGridLines="0" tabSelected="1" zoomScalePageLayoutView="0" workbookViewId="0" topLeftCell="A182">
      <selection activeCell="G224" sqref="G224"/>
    </sheetView>
  </sheetViews>
  <sheetFormatPr defaultColWidth="9.140625" defaultRowHeight="11.25" customHeight="1"/>
  <cols>
    <col min="1" max="1" width="5.57421875" style="3" customWidth="1"/>
    <col min="2" max="2" width="4.421875" style="3" customWidth="1"/>
    <col min="3" max="3" width="4.7109375" style="3" customWidth="1"/>
    <col min="4" max="4" width="12.7109375" style="3" customWidth="1"/>
    <col min="5" max="5" width="55.57421875" style="3" customWidth="1"/>
    <col min="6" max="6" width="4.7109375" style="3" customWidth="1"/>
    <col min="7" max="7" width="9.8515625" style="3" customWidth="1"/>
    <col min="8" max="8" width="9.7109375" style="3" customWidth="1"/>
    <col min="9" max="9" width="13.57421875" style="3" customWidth="1"/>
    <col min="10" max="10" width="10.57421875" style="3" hidden="1" customWidth="1"/>
    <col min="11" max="11" width="10.8515625" style="3" hidden="1" customWidth="1"/>
    <col min="12" max="12" width="9.7109375" style="3" hidden="1" customWidth="1"/>
    <col min="13" max="13" width="11.57421875" style="3" hidden="1" customWidth="1"/>
    <col min="14" max="14" width="7.00390625" style="3" hidden="1" customWidth="1"/>
    <col min="15" max="15" width="7.28125" style="3" hidden="1" customWidth="1"/>
    <col min="16" max="16384" width="9.140625" style="3" customWidth="1"/>
  </cols>
  <sheetData>
    <row r="1" spans="1:15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1.25" customHeight="1">
      <c r="A2" s="4" t="s">
        <v>1</v>
      </c>
      <c r="B2" s="4"/>
      <c r="C2" s="5" t="str">
        <f>'Krycí list'!E7</f>
        <v>Stavební úpravy 1. a 2. patra ubytovny ČSSZ</v>
      </c>
      <c r="D2" s="4"/>
      <c r="E2" s="4"/>
      <c r="F2" s="4"/>
      <c r="G2" s="4"/>
      <c r="H2" s="4"/>
      <c r="I2" s="4"/>
      <c r="J2" s="4"/>
      <c r="K2" s="4"/>
      <c r="L2" s="2"/>
      <c r="M2" s="2"/>
      <c r="N2" s="2"/>
      <c r="O2" s="2"/>
    </row>
    <row r="3" spans="1:15" ht="11.25" customHeight="1">
      <c r="A3" s="4" t="s">
        <v>2</v>
      </c>
      <c r="B3" s="4"/>
      <c r="C3" s="5" t="s">
        <v>3</v>
      </c>
      <c r="D3" s="4"/>
      <c r="E3" s="4"/>
      <c r="F3" s="4"/>
      <c r="G3" s="4"/>
      <c r="H3" s="4"/>
      <c r="I3" s="4"/>
      <c r="J3" s="4"/>
      <c r="K3" s="4"/>
      <c r="L3" s="2"/>
      <c r="M3" s="2"/>
      <c r="N3" s="2"/>
      <c r="O3" s="2"/>
    </row>
    <row r="4" spans="1:15" ht="11.25" customHeight="1">
      <c r="A4" s="4" t="s">
        <v>4</v>
      </c>
      <c r="B4" s="4"/>
      <c r="C4" s="5" t="str">
        <f>'Krycí list'!E28</f>
        <v>ČSSZ, Praha 5, Smíchov, Křížová 1292/25</v>
      </c>
      <c r="D4" s="4"/>
      <c r="E4" s="4"/>
      <c r="F4" s="4"/>
      <c r="G4" s="4"/>
      <c r="H4" s="4"/>
      <c r="I4" s="4"/>
      <c r="J4" s="4"/>
      <c r="K4" s="4"/>
      <c r="L4" s="2"/>
      <c r="M4" s="2"/>
      <c r="N4" s="2"/>
      <c r="O4" s="2"/>
    </row>
    <row r="5" spans="1:15" ht="11.25" customHeight="1">
      <c r="A5" s="4" t="s">
        <v>5</v>
      </c>
      <c r="B5" s="4"/>
      <c r="C5" s="6">
        <f>'Krycí list'!E30</f>
        <v>0</v>
      </c>
      <c r="D5" s="5"/>
      <c r="E5" s="5"/>
      <c r="F5" s="4"/>
      <c r="G5" s="4"/>
      <c r="H5" s="4"/>
      <c r="I5" s="4"/>
      <c r="J5" s="4"/>
      <c r="K5" s="4"/>
      <c r="L5" s="2"/>
      <c r="M5" s="2"/>
      <c r="N5" s="2"/>
      <c r="O5" s="2"/>
    </row>
    <row r="6" spans="1:15" ht="11.25" customHeight="1">
      <c r="A6" s="4" t="s">
        <v>6</v>
      </c>
      <c r="B6" s="4"/>
      <c r="C6" s="204">
        <v>41562</v>
      </c>
      <c r="D6" s="204"/>
      <c r="E6" s="4"/>
      <c r="F6" s="4"/>
      <c r="G6" s="4"/>
      <c r="H6" s="4"/>
      <c r="I6" s="4"/>
      <c r="J6" s="4"/>
      <c r="K6" s="4"/>
      <c r="L6" s="2"/>
      <c r="M6" s="2"/>
      <c r="N6" s="2"/>
      <c r="O6" s="2"/>
    </row>
    <row r="7" spans="1:15" ht="5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21.75" customHeight="1">
      <c r="A8" s="8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10" t="s">
        <v>20</v>
      </c>
      <c r="O8" s="11" t="s">
        <v>21</v>
      </c>
    </row>
    <row r="9" spans="1:15" ht="11.25" customHeight="1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/>
      <c r="K9" s="13"/>
      <c r="L9" s="13"/>
      <c r="M9" s="13"/>
      <c r="N9" s="14">
        <v>11</v>
      </c>
      <c r="O9" s="15">
        <v>12</v>
      </c>
    </row>
    <row r="10" spans="1:15" ht="6" customHeight="1">
      <c r="A10" s="16"/>
      <c r="B10" s="16"/>
      <c r="C10" s="16"/>
      <c r="D10" s="16"/>
      <c r="E10" s="16"/>
      <c r="F10" s="16"/>
      <c r="G10" s="16"/>
      <c r="H10" s="16"/>
      <c r="I10" s="16"/>
      <c r="J10" s="2"/>
      <c r="K10" s="2"/>
      <c r="L10" s="2"/>
      <c r="M10" s="2"/>
      <c r="N10" s="2"/>
      <c r="O10" s="17"/>
    </row>
    <row r="11" spans="1:15" s="24" customFormat="1" ht="12.75" customHeight="1">
      <c r="A11" s="18"/>
      <c r="B11" s="19" t="s">
        <v>22</v>
      </c>
      <c r="C11" s="18"/>
      <c r="D11" s="18" t="s">
        <v>23</v>
      </c>
      <c r="E11" s="20" t="s">
        <v>24</v>
      </c>
      <c r="F11" s="18"/>
      <c r="G11" s="18"/>
      <c r="H11" s="18"/>
      <c r="I11" s="21">
        <f>SUM(I12,I18,I34,I48)</f>
        <v>0</v>
      </c>
      <c r="J11" s="22"/>
      <c r="K11" s="23">
        <f>K12+K18+K34</f>
        <v>639.3799134000003</v>
      </c>
      <c r="L11" s="22"/>
      <c r="M11" s="23">
        <f>M12+M18+M34</f>
        <v>271.1987475000001</v>
      </c>
      <c r="O11" s="25" t="s">
        <v>25</v>
      </c>
    </row>
    <row r="12" spans="2:15" s="24" customFormat="1" ht="12.75" customHeight="1">
      <c r="B12" s="26" t="s">
        <v>22</v>
      </c>
      <c r="D12" s="27" t="s">
        <v>26</v>
      </c>
      <c r="E12" s="27" t="s">
        <v>27</v>
      </c>
      <c r="I12" s="28">
        <f>SUM(I13:I17)</f>
        <v>0</v>
      </c>
      <c r="K12" s="29">
        <f>SUM(K13:K17)</f>
        <v>75.0233556</v>
      </c>
      <c r="M12" s="29">
        <f>SUM(M13:M17)</f>
        <v>0</v>
      </c>
      <c r="O12" s="27" t="s">
        <v>28</v>
      </c>
    </row>
    <row r="13" spans="1:15" s="31" customFormat="1" ht="13.5" customHeight="1">
      <c r="A13" s="30" t="s">
        <v>28</v>
      </c>
      <c r="B13" s="30" t="s">
        <v>29</v>
      </c>
      <c r="C13" s="30" t="s">
        <v>30</v>
      </c>
      <c r="D13" s="31" t="s">
        <v>31</v>
      </c>
      <c r="E13" s="32" t="s">
        <v>32</v>
      </c>
      <c r="F13" s="30" t="s">
        <v>33</v>
      </c>
      <c r="G13" s="33">
        <v>0.9</v>
      </c>
      <c r="H13" s="34"/>
      <c r="I13" s="34">
        <f>ROUND(G13*H13,2)</f>
        <v>0</v>
      </c>
      <c r="J13" s="35">
        <v>1.88901</v>
      </c>
      <c r="K13" s="33">
        <f>G13*J13</f>
        <v>1.700109</v>
      </c>
      <c r="L13" s="35">
        <v>0</v>
      </c>
      <c r="M13" s="33">
        <f>G13*L13</f>
        <v>0</v>
      </c>
      <c r="N13" s="36">
        <v>4</v>
      </c>
      <c r="O13" s="31" t="s">
        <v>34</v>
      </c>
    </row>
    <row r="14" spans="1:15" s="31" customFormat="1" ht="24" customHeight="1">
      <c r="A14" s="30" t="s">
        <v>34</v>
      </c>
      <c r="B14" s="30" t="s">
        <v>29</v>
      </c>
      <c r="C14" s="30" t="s">
        <v>35</v>
      </c>
      <c r="D14" s="31" t="s">
        <v>36</v>
      </c>
      <c r="E14" s="32" t="s">
        <v>37</v>
      </c>
      <c r="F14" s="30" t="s">
        <v>38</v>
      </c>
      <c r="G14" s="33">
        <v>78</v>
      </c>
      <c r="H14" s="34"/>
      <c r="I14" s="34">
        <f>ROUND(G14*H14,2)</f>
        <v>0</v>
      </c>
      <c r="J14" s="35">
        <v>0.02684</v>
      </c>
      <c r="K14" s="33">
        <f>G14*J14</f>
        <v>2.09352</v>
      </c>
      <c r="L14" s="35">
        <v>0</v>
      </c>
      <c r="M14" s="33">
        <f>G14*L14</f>
        <v>0</v>
      </c>
      <c r="N14" s="36">
        <v>4</v>
      </c>
      <c r="O14" s="31" t="s">
        <v>34</v>
      </c>
    </row>
    <row r="15" spans="1:15" s="31" customFormat="1" ht="24" customHeight="1">
      <c r="A15" s="30" t="s">
        <v>26</v>
      </c>
      <c r="B15" s="30" t="s">
        <v>29</v>
      </c>
      <c r="C15" s="30" t="s">
        <v>30</v>
      </c>
      <c r="D15" s="31" t="s">
        <v>39</v>
      </c>
      <c r="E15" s="32" t="s">
        <v>40</v>
      </c>
      <c r="F15" s="30" t="s">
        <v>41</v>
      </c>
      <c r="G15" s="33">
        <v>25.42</v>
      </c>
      <c r="H15" s="34"/>
      <c r="I15" s="34">
        <f>ROUND(G15*H15,2)</f>
        <v>0</v>
      </c>
      <c r="J15" s="35">
        <v>0.06923</v>
      </c>
      <c r="K15" s="33">
        <f>G15*J15</f>
        <v>1.7598266</v>
      </c>
      <c r="L15" s="35">
        <v>0</v>
      </c>
      <c r="M15" s="33">
        <f>G15*L15</f>
        <v>0</v>
      </c>
      <c r="N15" s="36">
        <v>4</v>
      </c>
      <c r="O15" s="31" t="s">
        <v>34</v>
      </c>
    </row>
    <row r="16" spans="1:15" s="31" customFormat="1" ht="24" customHeight="1">
      <c r="A16" s="30" t="s">
        <v>42</v>
      </c>
      <c r="B16" s="30" t="s">
        <v>29</v>
      </c>
      <c r="C16" s="30" t="s">
        <v>35</v>
      </c>
      <c r="D16" s="31" t="s">
        <v>43</v>
      </c>
      <c r="E16" s="32" t="s">
        <v>44</v>
      </c>
      <c r="F16" s="30" t="s">
        <v>41</v>
      </c>
      <c r="G16" s="33">
        <v>820</v>
      </c>
      <c r="H16" s="34"/>
      <c r="I16" s="34">
        <f>ROUND(G16*H16,2)</f>
        <v>0</v>
      </c>
      <c r="J16" s="35">
        <v>0.07063</v>
      </c>
      <c r="K16" s="33">
        <f>G16*J16</f>
        <v>57.916599999999995</v>
      </c>
      <c r="L16" s="35">
        <v>0</v>
      </c>
      <c r="M16" s="33">
        <f>G16*L16</f>
        <v>0</v>
      </c>
      <c r="N16" s="36">
        <v>4</v>
      </c>
      <c r="O16" s="31" t="s">
        <v>34</v>
      </c>
    </row>
    <row r="17" spans="1:15" s="31" customFormat="1" ht="24" customHeight="1">
      <c r="A17" s="30" t="s">
        <v>45</v>
      </c>
      <c r="B17" s="30" t="s">
        <v>29</v>
      </c>
      <c r="C17" s="30" t="s">
        <v>35</v>
      </c>
      <c r="D17" s="31" t="s">
        <v>46</v>
      </c>
      <c r="E17" s="32" t="s">
        <v>47</v>
      </c>
      <c r="F17" s="30" t="s">
        <v>41</v>
      </c>
      <c r="G17" s="33">
        <v>110</v>
      </c>
      <c r="H17" s="34"/>
      <c r="I17" s="34">
        <f>ROUND(G17*H17,2)</f>
        <v>0</v>
      </c>
      <c r="J17" s="35">
        <v>0.10503</v>
      </c>
      <c r="K17" s="33">
        <f>G17*J17</f>
        <v>11.5533</v>
      </c>
      <c r="L17" s="35">
        <v>0</v>
      </c>
      <c r="M17" s="33">
        <f>G17*L17</f>
        <v>0</v>
      </c>
      <c r="N17" s="36">
        <v>4</v>
      </c>
      <c r="O17" s="31" t="s">
        <v>34</v>
      </c>
    </row>
    <row r="18" spans="2:15" s="24" customFormat="1" ht="12.75" customHeight="1">
      <c r="B18" s="26" t="s">
        <v>22</v>
      </c>
      <c r="D18" s="27" t="s">
        <v>48</v>
      </c>
      <c r="E18" s="27" t="s">
        <v>49</v>
      </c>
      <c r="I18" s="28">
        <f>SUM(I19:I33)</f>
        <v>0</v>
      </c>
      <c r="K18" s="29">
        <f>K19+SUM(K20:K240)</f>
        <v>455.49935940000023</v>
      </c>
      <c r="M18" s="29">
        <f>M19+SUM(M20:M240)</f>
        <v>197.7717475000001</v>
      </c>
      <c r="O18" s="27" t="s">
        <v>28</v>
      </c>
    </row>
    <row r="19" spans="1:15" s="31" customFormat="1" ht="13.5" customHeight="1">
      <c r="A19" s="30" t="s">
        <v>48</v>
      </c>
      <c r="B19" s="30" t="s">
        <v>29</v>
      </c>
      <c r="C19" s="30" t="s">
        <v>35</v>
      </c>
      <c r="D19" s="31" t="s">
        <v>50</v>
      </c>
      <c r="E19" s="32" t="s">
        <v>51</v>
      </c>
      <c r="F19" s="30" t="s">
        <v>41</v>
      </c>
      <c r="G19" s="33">
        <v>212</v>
      </c>
      <c r="H19" s="34"/>
      <c r="I19" s="34">
        <f aca="true" t="shared" si="0" ref="I19:I33">ROUND(G19*H19,2)</f>
        <v>0</v>
      </c>
      <c r="J19" s="35">
        <v>0.05205</v>
      </c>
      <c r="K19" s="33">
        <f aca="true" t="shared" si="1" ref="K19:K32">G19*J19</f>
        <v>11.0346</v>
      </c>
      <c r="L19" s="35">
        <v>0</v>
      </c>
      <c r="M19" s="33">
        <f aca="true" t="shared" si="2" ref="M19:M32">G19*L19</f>
        <v>0</v>
      </c>
      <c r="N19" s="36">
        <v>4</v>
      </c>
      <c r="O19" s="31" t="s">
        <v>34</v>
      </c>
    </row>
    <row r="20" spans="1:15" s="31" customFormat="1" ht="24" customHeight="1">
      <c r="A20" s="30" t="s">
        <v>52</v>
      </c>
      <c r="B20" s="30" t="s">
        <v>29</v>
      </c>
      <c r="C20" s="30" t="s">
        <v>35</v>
      </c>
      <c r="D20" s="31" t="s">
        <v>53</v>
      </c>
      <c r="E20" s="32" t="s">
        <v>54</v>
      </c>
      <c r="F20" s="30" t="s">
        <v>41</v>
      </c>
      <c r="G20" s="33">
        <v>1817</v>
      </c>
      <c r="H20" s="34"/>
      <c r="I20" s="34">
        <f t="shared" si="0"/>
        <v>0</v>
      </c>
      <c r="J20" s="35">
        <v>0</v>
      </c>
      <c r="K20" s="33">
        <f t="shared" si="1"/>
        <v>0</v>
      </c>
      <c r="L20" s="35">
        <v>0</v>
      </c>
      <c r="M20" s="33">
        <f t="shared" si="2"/>
        <v>0</v>
      </c>
      <c r="N20" s="36">
        <v>4</v>
      </c>
      <c r="O20" s="31" t="s">
        <v>34</v>
      </c>
    </row>
    <row r="21" spans="1:15" s="31" customFormat="1" ht="24" customHeight="1">
      <c r="A21" s="30" t="s">
        <v>55</v>
      </c>
      <c r="B21" s="30" t="s">
        <v>29</v>
      </c>
      <c r="C21" s="30" t="s">
        <v>30</v>
      </c>
      <c r="D21" s="31" t="s">
        <v>56</v>
      </c>
      <c r="E21" s="32" t="s">
        <v>57</v>
      </c>
      <c r="F21" s="30" t="s">
        <v>58</v>
      </c>
      <c r="G21" s="33">
        <v>14.4</v>
      </c>
      <c r="H21" s="34"/>
      <c r="I21" s="34">
        <f t="shared" si="0"/>
        <v>0</v>
      </c>
      <c r="J21" s="35">
        <v>0.00431</v>
      </c>
      <c r="K21" s="33">
        <f t="shared" si="1"/>
        <v>0.062063999999999994</v>
      </c>
      <c r="L21" s="35">
        <v>0</v>
      </c>
      <c r="M21" s="33">
        <f t="shared" si="2"/>
        <v>0</v>
      </c>
      <c r="N21" s="36">
        <v>4</v>
      </c>
      <c r="O21" s="31" t="s">
        <v>34</v>
      </c>
    </row>
    <row r="22" spans="1:15" s="31" customFormat="1" ht="13.5" customHeight="1">
      <c r="A22" s="30" t="s">
        <v>59</v>
      </c>
      <c r="B22" s="30" t="s">
        <v>29</v>
      </c>
      <c r="C22" s="30" t="s">
        <v>30</v>
      </c>
      <c r="D22" s="31" t="s">
        <v>60</v>
      </c>
      <c r="E22" s="32" t="s">
        <v>61</v>
      </c>
      <c r="F22" s="30" t="s">
        <v>41</v>
      </c>
      <c r="G22" s="33">
        <v>1.68</v>
      </c>
      <c r="H22" s="34"/>
      <c r="I22" s="34">
        <f t="shared" si="0"/>
        <v>0</v>
      </c>
      <c r="J22" s="35">
        <v>0.05731</v>
      </c>
      <c r="K22" s="33">
        <f t="shared" si="1"/>
        <v>0.0962808</v>
      </c>
      <c r="L22" s="35">
        <v>0</v>
      </c>
      <c r="M22" s="33">
        <f t="shared" si="2"/>
        <v>0</v>
      </c>
      <c r="N22" s="36">
        <v>4</v>
      </c>
      <c r="O22" s="31" t="s">
        <v>34</v>
      </c>
    </row>
    <row r="23" spans="1:15" s="31" customFormat="1" ht="13.5" customHeight="1">
      <c r="A23" s="30" t="s">
        <v>62</v>
      </c>
      <c r="B23" s="30" t="s">
        <v>29</v>
      </c>
      <c r="C23" s="30" t="s">
        <v>35</v>
      </c>
      <c r="D23" s="31" t="s">
        <v>63</v>
      </c>
      <c r="E23" s="32" t="s">
        <v>64</v>
      </c>
      <c r="F23" s="30" t="s">
        <v>41</v>
      </c>
      <c r="G23" s="33">
        <v>1817</v>
      </c>
      <c r="H23" s="34"/>
      <c r="I23" s="34">
        <f t="shared" si="0"/>
        <v>0</v>
      </c>
      <c r="J23" s="35">
        <v>0.012</v>
      </c>
      <c r="K23" s="33">
        <f t="shared" si="1"/>
        <v>21.804000000000002</v>
      </c>
      <c r="L23" s="35">
        <v>0</v>
      </c>
      <c r="M23" s="33">
        <f t="shared" si="2"/>
        <v>0</v>
      </c>
      <c r="N23" s="36">
        <v>4</v>
      </c>
      <c r="O23" s="31" t="s">
        <v>34</v>
      </c>
    </row>
    <row r="24" spans="1:15" s="31" customFormat="1" ht="13.5" customHeight="1">
      <c r="A24" s="30" t="s">
        <v>65</v>
      </c>
      <c r="B24" s="30" t="s">
        <v>29</v>
      </c>
      <c r="C24" s="30" t="s">
        <v>35</v>
      </c>
      <c r="D24" s="31" t="s">
        <v>66</v>
      </c>
      <c r="E24" s="32" t="s">
        <v>67</v>
      </c>
      <c r="F24" s="30" t="s">
        <v>41</v>
      </c>
      <c r="G24" s="33">
        <v>1817</v>
      </c>
      <c r="H24" s="34"/>
      <c r="I24" s="34">
        <f t="shared" si="0"/>
        <v>0</v>
      </c>
      <c r="J24" s="35">
        <v>0.00086</v>
      </c>
      <c r="K24" s="33">
        <f t="shared" si="1"/>
        <v>1.56262</v>
      </c>
      <c r="L24" s="35">
        <v>0</v>
      </c>
      <c r="M24" s="33">
        <f t="shared" si="2"/>
        <v>0</v>
      </c>
      <c r="N24" s="36">
        <v>4</v>
      </c>
      <c r="O24" s="31" t="s">
        <v>34</v>
      </c>
    </row>
    <row r="25" spans="1:15" s="31" customFormat="1" ht="24" customHeight="1">
      <c r="A25" s="30" t="s">
        <v>68</v>
      </c>
      <c r="B25" s="30" t="s">
        <v>29</v>
      </c>
      <c r="C25" s="30" t="s">
        <v>35</v>
      </c>
      <c r="D25" s="31" t="s">
        <v>69</v>
      </c>
      <c r="E25" s="32" t="s">
        <v>70</v>
      </c>
      <c r="F25" s="30" t="s">
        <v>41</v>
      </c>
      <c r="G25" s="33">
        <v>5.16</v>
      </c>
      <c r="H25" s="34"/>
      <c r="I25" s="34">
        <f t="shared" si="0"/>
        <v>0</v>
      </c>
      <c r="J25" s="35">
        <v>0.0041</v>
      </c>
      <c r="K25" s="33">
        <f t="shared" si="1"/>
        <v>0.021156</v>
      </c>
      <c r="L25" s="35">
        <v>0</v>
      </c>
      <c r="M25" s="33">
        <f t="shared" si="2"/>
        <v>0</v>
      </c>
      <c r="N25" s="36">
        <v>4</v>
      </c>
      <c r="O25" s="31" t="s">
        <v>34</v>
      </c>
    </row>
    <row r="26" spans="1:15" s="31" customFormat="1" ht="13.5" customHeight="1">
      <c r="A26" s="37" t="s">
        <v>71</v>
      </c>
      <c r="B26" s="37" t="s">
        <v>72</v>
      </c>
      <c r="C26" s="37" t="s">
        <v>73</v>
      </c>
      <c r="D26" s="38" t="s">
        <v>74</v>
      </c>
      <c r="E26" s="39" t="s">
        <v>75</v>
      </c>
      <c r="F26" s="37" t="s">
        <v>76</v>
      </c>
      <c r="G26" s="40">
        <v>4.5</v>
      </c>
      <c r="H26" s="41"/>
      <c r="I26" s="41">
        <f t="shared" si="0"/>
        <v>0</v>
      </c>
      <c r="J26" s="42">
        <v>0.0024</v>
      </c>
      <c r="K26" s="40">
        <f t="shared" si="1"/>
        <v>0.010799999999999999</v>
      </c>
      <c r="L26" s="42">
        <v>0</v>
      </c>
      <c r="M26" s="40">
        <f t="shared" si="2"/>
        <v>0</v>
      </c>
      <c r="N26" s="43">
        <v>8</v>
      </c>
      <c r="O26" s="38" t="s">
        <v>34</v>
      </c>
    </row>
    <row r="27" spans="1:15" s="31" customFormat="1" ht="24" customHeight="1">
      <c r="A27" s="30" t="s">
        <v>77</v>
      </c>
      <c r="B27" s="30" t="s">
        <v>29</v>
      </c>
      <c r="C27" s="30" t="s">
        <v>35</v>
      </c>
      <c r="D27" s="31" t="s">
        <v>78</v>
      </c>
      <c r="E27" s="32" t="s">
        <v>79</v>
      </c>
      <c r="F27" s="30" t="s">
        <v>41</v>
      </c>
      <c r="G27" s="33">
        <v>0.72</v>
      </c>
      <c r="H27" s="34"/>
      <c r="I27" s="34">
        <f t="shared" si="0"/>
        <v>0</v>
      </c>
      <c r="J27" s="35">
        <v>0.01014</v>
      </c>
      <c r="K27" s="33">
        <f t="shared" si="1"/>
        <v>0.0073008</v>
      </c>
      <c r="L27" s="35">
        <v>0</v>
      </c>
      <c r="M27" s="33">
        <f t="shared" si="2"/>
        <v>0</v>
      </c>
      <c r="N27" s="36">
        <v>4</v>
      </c>
      <c r="O27" s="31" t="s">
        <v>34</v>
      </c>
    </row>
    <row r="28" spans="1:15" s="31" customFormat="1" ht="24" customHeight="1">
      <c r="A28" s="30" t="s">
        <v>80</v>
      </c>
      <c r="B28" s="30" t="s">
        <v>29</v>
      </c>
      <c r="C28" s="30" t="s">
        <v>35</v>
      </c>
      <c r="D28" s="31" t="s">
        <v>81</v>
      </c>
      <c r="E28" s="32" t="s">
        <v>82</v>
      </c>
      <c r="F28" s="30" t="s">
        <v>58</v>
      </c>
      <c r="G28" s="33">
        <v>24</v>
      </c>
      <c r="H28" s="34"/>
      <c r="I28" s="34">
        <f t="shared" si="0"/>
        <v>0</v>
      </c>
      <c r="J28" s="35">
        <v>0.00199</v>
      </c>
      <c r="K28" s="33">
        <f t="shared" si="1"/>
        <v>0.04776</v>
      </c>
      <c r="L28" s="35">
        <v>0</v>
      </c>
      <c r="M28" s="33">
        <f t="shared" si="2"/>
        <v>0</v>
      </c>
      <c r="N28" s="36">
        <v>4</v>
      </c>
      <c r="O28" s="31" t="s">
        <v>34</v>
      </c>
    </row>
    <row r="29" spans="1:15" s="31" customFormat="1" ht="13.5" customHeight="1">
      <c r="A29" s="30" t="s">
        <v>83</v>
      </c>
      <c r="B29" s="30" t="s">
        <v>29</v>
      </c>
      <c r="C29" s="30" t="s">
        <v>35</v>
      </c>
      <c r="D29" s="31" t="s">
        <v>84</v>
      </c>
      <c r="E29" s="32" t="s">
        <v>85</v>
      </c>
      <c r="F29" s="30" t="s">
        <v>38</v>
      </c>
      <c r="G29" s="33">
        <v>78</v>
      </c>
      <c r="H29" s="34"/>
      <c r="I29" s="34">
        <f t="shared" si="0"/>
        <v>0</v>
      </c>
      <c r="J29" s="35">
        <v>0.01698</v>
      </c>
      <c r="K29" s="33">
        <f t="shared" si="1"/>
        <v>1.3244399999999998</v>
      </c>
      <c r="L29" s="35">
        <v>0</v>
      </c>
      <c r="M29" s="33">
        <f t="shared" si="2"/>
        <v>0</v>
      </c>
      <c r="N29" s="36">
        <v>4</v>
      </c>
      <c r="O29" s="31" t="s">
        <v>34</v>
      </c>
    </row>
    <row r="30" spans="1:15" s="31" customFormat="1" ht="13.5" customHeight="1">
      <c r="A30" s="37" t="s">
        <v>86</v>
      </c>
      <c r="B30" s="37" t="s">
        <v>72</v>
      </c>
      <c r="C30" s="37" t="s">
        <v>73</v>
      </c>
      <c r="D30" s="38" t="s">
        <v>87</v>
      </c>
      <c r="E30" s="39" t="s">
        <v>88</v>
      </c>
      <c r="F30" s="37" t="s">
        <v>38</v>
      </c>
      <c r="G30" s="40">
        <v>61</v>
      </c>
      <c r="H30" s="41"/>
      <c r="I30" s="41">
        <f t="shared" si="0"/>
        <v>0</v>
      </c>
      <c r="J30" s="42">
        <v>0.0104</v>
      </c>
      <c r="K30" s="40">
        <f t="shared" si="1"/>
        <v>0.6344</v>
      </c>
      <c r="L30" s="42">
        <v>0</v>
      </c>
      <c r="M30" s="40">
        <f t="shared" si="2"/>
        <v>0</v>
      </c>
      <c r="N30" s="43">
        <v>8</v>
      </c>
      <c r="O30" s="38" t="s">
        <v>34</v>
      </c>
    </row>
    <row r="31" spans="1:15" s="31" customFormat="1" ht="13.5" customHeight="1">
      <c r="A31" s="37" t="s">
        <v>89</v>
      </c>
      <c r="B31" s="37" t="s">
        <v>72</v>
      </c>
      <c r="C31" s="37" t="s">
        <v>73</v>
      </c>
      <c r="D31" s="38" t="s">
        <v>90</v>
      </c>
      <c r="E31" s="39" t="s">
        <v>91</v>
      </c>
      <c r="F31" s="37" t="s">
        <v>38</v>
      </c>
      <c r="G31" s="40">
        <v>13</v>
      </c>
      <c r="H31" s="41"/>
      <c r="I31" s="41">
        <f t="shared" si="0"/>
        <v>0</v>
      </c>
      <c r="J31" s="42">
        <v>0.0106</v>
      </c>
      <c r="K31" s="40">
        <f t="shared" si="1"/>
        <v>0.1378</v>
      </c>
      <c r="L31" s="42">
        <v>0</v>
      </c>
      <c r="M31" s="40">
        <f t="shared" si="2"/>
        <v>0</v>
      </c>
      <c r="N31" s="43">
        <v>8</v>
      </c>
      <c r="O31" s="38" t="s">
        <v>34</v>
      </c>
    </row>
    <row r="32" spans="1:15" s="31" customFormat="1" ht="13.5" customHeight="1" thickBot="1">
      <c r="A32" s="37" t="s">
        <v>92</v>
      </c>
      <c r="B32" s="37" t="s">
        <v>72</v>
      </c>
      <c r="C32" s="37" t="s">
        <v>73</v>
      </c>
      <c r="D32" s="38" t="s">
        <v>93</v>
      </c>
      <c r="E32" s="39" t="s">
        <v>94</v>
      </c>
      <c r="F32" s="37" t="s">
        <v>38</v>
      </c>
      <c r="G32" s="40">
        <v>4</v>
      </c>
      <c r="H32" s="41"/>
      <c r="I32" s="41">
        <f t="shared" si="0"/>
        <v>0</v>
      </c>
      <c r="J32" s="42">
        <v>0.0108</v>
      </c>
      <c r="K32" s="40">
        <f t="shared" si="1"/>
        <v>0.0432</v>
      </c>
      <c r="L32" s="42">
        <v>0</v>
      </c>
      <c r="M32" s="40">
        <f t="shared" si="2"/>
        <v>0</v>
      </c>
      <c r="N32" s="43">
        <v>8</v>
      </c>
      <c r="O32" s="38" t="s">
        <v>34</v>
      </c>
    </row>
    <row r="33" spans="1:15" s="31" customFormat="1" ht="13.5" customHeight="1" thickBot="1">
      <c r="A33" s="166">
        <v>20</v>
      </c>
      <c r="B33" s="166" t="s">
        <v>29</v>
      </c>
      <c r="C33" s="167" t="s">
        <v>35</v>
      </c>
      <c r="D33" s="168" t="s">
        <v>751</v>
      </c>
      <c r="E33" s="32" t="s">
        <v>752</v>
      </c>
      <c r="F33" s="168" t="s">
        <v>41</v>
      </c>
      <c r="G33" s="169">
        <v>14.96</v>
      </c>
      <c r="H33" s="170"/>
      <c r="I33" s="41">
        <f t="shared" si="0"/>
        <v>0</v>
      </c>
      <c r="J33" s="165">
        <v>21</v>
      </c>
      <c r="K33" s="40"/>
      <c r="L33" s="42"/>
      <c r="M33" s="40"/>
      <c r="N33" s="43"/>
      <c r="O33" s="38"/>
    </row>
    <row r="34" spans="2:15" s="24" customFormat="1" ht="12.75" customHeight="1">
      <c r="B34" s="26" t="s">
        <v>22</v>
      </c>
      <c r="D34" s="27" t="s">
        <v>59</v>
      </c>
      <c r="E34" s="27" t="s">
        <v>95</v>
      </c>
      <c r="I34" s="28">
        <f>SUM(I35:I47)</f>
        <v>0</v>
      </c>
      <c r="K34" s="29">
        <f>K35+SUM(K36:K48)</f>
        <v>108.85719839999999</v>
      </c>
      <c r="M34" s="29">
        <f>M35+SUM(M36:M48)</f>
        <v>73.427</v>
      </c>
      <c r="O34" s="27" t="s">
        <v>28</v>
      </c>
    </row>
    <row r="35" spans="1:15" s="31" customFormat="1" ht="13.5" customHeight="1">
      <c r="A35" s="30" t="s">
        <v>96</v>
      </c>
      <c r="B35" s="30" t="s">
        <v>29</v>
      </c>
      <c r="C35" s="30" t="s">
        <v>97</v>
      </c>
      <c r="D35" s="31" t="s">
        <v>98</v>
      </c>
      <c r="E35" s="32" t="s">
        <v>99</v>
      </c>
      <c r="F35" s="30" t="s">
        <v>58</v>
      </c>
      <c r="G35" s="33">
        <v>316</v>
      </c>
      <c r="H35" s="34"/>
      <c r="I35" s="34">
        <f aca="true" t="shared" si="3" ref="I35:I47">ROUND(G35*H35,2)</f>
        <v>0</v>
      </c>
      <c r="J35" s="35">
        <v>2E-05</v>
      </c>
      <c r="K35" s="33">
        <f aca="true" t="shared" si="4" ref="K35:K47">G35*J35</f>
        <v>0.00632</v>
      </c>
      <c r="L35" s="35">
        <v>0</v>
      </c>
      <c r="M35" s="33">
        <f aca="true" t="shared" si="5" ref="M35:M47">G35*L35</f>
        <v>0</v>
      </c>
      <c r="N35" s="36">
        <v>4</v>
      </c>
      <c r="O35" s="31" t="s">
        <v>34</v>
      </c>
    </row>
    <row r="36" spans="1:15" s="31" customFormat="1" ht="13.5" customHeight="1">
      <c r="A36" s="30" t="s">
        <v>100</v>
      </c>
      <c r="B36" s="30" t="s">
        <v>29</v>
      </c>
      <c r="C36" s="30" t="s">
        <v>101</v>
      </c>
      <c r="D36" s="31" t="s">
        <v>102</v>
      </c>
      <c r="E36" s="32" t="s">
        <v>103</v>
      </c>
      <c r="F36" s="30" t="s">
        <v>104</v>
      </c>
      <c r="G36" s="33">
        <v>144</v>
      </c>
      <c r="H36" s="34"/>
      <c r="I36" s="34">
        <f t="shared" si="3"/>
        <v>0</v>
      </c>
      <c r="J36" s="35">
        <v>0</v>
      </c>
      <c r="K36" s="33">
        <f t="shared" si="4"/>
        <v>0</v>
      </c>
      <c r="L36" s="35">
        <v>0</v>
      </c>
      <c r="M36" s="33">
        <f t="shared" si="5"/>
        <v>0</v>
      </c>
      <c r="N36" s="36">
        <v>4</v>
      </c>
      <c r="O36" s="31" t="s">
        <v>34</v>
      </c>
    </row>
    <row r="37" spans="1:15" s="31" customFormat="1" ht="24" customHeight="1">
      <c r="A37" s="30" t="s">
        <v>105</v>
      </c>
      <c r="B37" s="30" t="s">
        <v>29</v>
      </c>
      <c r="C37" s="30" t="s">
        <v>101</v>
      </c>
      <c r="D37" s="31" t="s">
        <v>106</v>
      </c>
      <c r="E37" s="32" t="s">
        <v>107</v>
      </c>
      <c r="F37" s="30" t="s">
        <v>41</v>
      </c>
      <c r="G37" s="33">
        <v>240</v>
      </c>
      <c r="H37" s="34"/>
      <c r="I37" s="34">
        <f t="shared" si="3"/>
        <v>0</v>
      </c>
      <c r="J37" s="35">
        <v>0</v>
      </c>
      <c r="K37" s="33">
        <f t="shared" si="4"/>
        <v>0</v>
      </c>
      <c r="L37" s="35">
        <v>0</v>
      </c>
      <c r="M37" s="33">
        <f t="shared" si="5"/>
        <v>0</v>
      </c>
      <c r="N37" s="36">
        <v>4</v>
      </c>
      <c r="O37" s="31" t="s">
        <v>34</v>
      </c>
    </row>
    <row r="38" spans="1:15" s="31" customFormat="1" ht="24" customHeight="1">
      <c r="A38" s="30" t="s">
        <v>108</v>
      </c>
      <c r="B38" s="30" t="s">
        <v>29</v>
      </c>
      <c r="C38" s="30" t="s">
        <v>101</v>
      </c>
      <c r="D38" s="31" t="s">
        <v>109</v>
      </c>
      <c r="E38" s="32" t="s">
        <v>110</v>
      </c>
      <c r="F38" s="30" t="s">
        <v>41</v>
      </c>
      <c r="G38" s="33">
        <v>5040</v>
      </c>
      <c r="H38" s="34"/>
      <c r="I38" s="34">
        <f t="shared" si="3"/>
        <v>0</v>
      </c>
      <c r="J38" s="35">
        <v>0</v>
      </c>
      <c r="K38" s="33">
        <f t="shared" si="4"/>
        <v>0</v>
      </c>
      <c r="L38" s="35">
        <v>0</v>
      </c>
      <c r="M38" s="33">
        <f t="shared" si="5"/>
        <v>0</v>
      </c>
      <c r="N38" s="36">
        <v>4</v>
      </c>
      <c r="O38" s="31" t="s">
        <v>34</v>
      </c>
    </row>
    <row r="39" spans="1:15" s="31" customFormat="1" ht="24" customHeight="1">
      <c r="A39" s="30" t="s">
        <v>111</v>
      </c>
      <c r="B39" s="30" t="s">
        <v>29</v>
      </c>
      <c r="C39" s="30" t="s">
        <v>101</v>
      </c>
      <c r="D39" s="31" t="s">
        <v>112</v>
      </c>
      <c r="E39" s="32" t="s">
        <v>113</v>
      </c>
      <c r="F39" s="30" t="s">
        <v>41</v>
      </c>
      <c r="G39" s="33">
        <v>240</v>
      </c>
      <c r="H39" s="34"/>
      <c r="I39" s="34">
        <f t="shared" si="3"/>
        <v>0</v>
      </c>
      <c r="J39" s="35">
        <v>0</v>
      </c>
      <c r="K39" s="33">
        <f t="shared" si="4"/>
        <v>0</v>
      </c>
      <c r="L39" s="35">
        <v>0</v>
      </c>
      <c r="M39" s="33">
        <f t="shared" si="5"/>
        <v>0</v>
      </c>
      <c r="N39" s="36">
        <v>4</v>
      </c>
      <c r="O39" s="31" t="s">
        <v>34</v>
      </c>
    </row>
    <row r="40" spans="1:15" s="31" customFormat="1" ht="13.5" customHeight="1">
      <c r="A40" s="30" t="s">
        <v>114</v>
      </c>
      <c r="B40" s="30" t="s">
        <v>29</v>
      </c>
      <c r="C40" s="30" t="s">
        <v>101</v>
      </c>
      <c r="D40" s="31" t="s">
        <v>115</v>
      </c>
      <c r="E40" s="32" t="s">
        <v>116</v>
      </c>
      <c r="F40" s="30" t="s">
        <v>41</v>
      </c>
      <c r="G40" s="33">
        <v>212</v>
      </c>
      <c r="H40" s="34"/>
      <c r="I40" s="34">
        <f t="shared" si="3"/>
        <v>0</v>
      </c>
      <c r="J40" s="35">
        <v>0</v>
      </c>
      <c r="K40" s="33">
        <f t="shared" si="4"/>
        <v>0</v>
      </c>
      <c r="L40" s="35">
        <v>0</v>
      </c>
      <c r="M40" s="33">
        <f t="shared" si="5"/>
        <v>0</v>
      </c>
      <c r="N40" s="36">
        <v>4</v>
      </c>
      <c r="O40" s="31" t="s">
        <v>34</v>
      </c>
    </row>
    <row r="41" spans="1:15" s="31" customFormat="1" ht="13.5" customHeight="1">
      <c r="A41" s="30" t="s">
        <v>117</v>
      </c>
      <c r="B41" s="30" t="s">
        <v>29</v>
      </c>
      <c r="C41" s="30" t="s">
        <v>118</v>
      </c>
      <c r="D41" s="31" t="s">
        <v>119</v>
      </c>
      <c r="E41" s="32" t="s">
        <v>120</v>
      </c>
      <c r="F41" s="30" t="s">
        <v>41</v>
      </c>
      <c r="G41" s="33">
        <v>448.8</v>
      </c>
      <c r="H41" s="34"/>
      <c r="I41" s="34">
        <f t="shared" si="3"/>
        <v>0</v>
      </c>
      <c r="J41" s="35">
        <v>0.00068</v>
      </c>
      <c r="K41" s="33">
        <f t="shared" si="4"/>
        <v>0.305184</v>
      </c>
      <c r="L41" s="35">
        <v>0.131</v>
      </c>
      <c r="M41" s="33">
        <f t="shared" si="5"/>
        <v>58.79280000000001</v>
      </c>
      <c r="N41" s="36">
        <v>4</v>
      </c>
      <c r="O41" s="31" t="s">
        <v>34</v>
      </c>
    </row>
    <row r="42" spans="1:15" s="31" customFormat="1" ht="13.5" customHeight="1">
      <c r="A42" s="30" t="s">
        <v>121</v>
      </c>
      <c r="B42" s="30" t="s">
        <v>29</v>
      </c>
      <c r="C42" s="30" t="s">
        <v>118</v>
      </c>
      <c r="D42" s="31" t="s">
        <v>122</v>
      </c>
      <c r="E42" s="32" t="s">
        <v>123</v>
      </c>
      <c r="F42" s="30" t="s">
        <v>33</v>
      </c>
      <c r="G42" s="33">
        <v>1.355</v>
      </c>
      <c r="H42" s="34"/>
      <c r="I42" s="34">
        <f t="shared" si="3"/>
        <v>0</v>
      </c>
      <c r="J42" s="35">
        <v>0</v>
      </c>
      <c r="K42" s="33">
        <f t="shared" si="4"/>
        <v>0</v>
      </c>
      <c r="L42" s="35">
        <v>2.2</v>
      </c>
      <c r="M42" s="33">
        <f t="shared" si="5"/>
        <v>2.9810000000000003</v>
      </c>
      <c r="N42" s="36">
        <v>4</v>
      </c>
      <c r="O42" s="31" t="s">
        <v>34</v>
      </c>
    </row>
    <row r="43" spans="1:15" s="31" customFormat="1" ht="13.5" customHeight="1">
      <c r="A43" s="30" t="s">
        <v>124</v>
      </c>
      <c r="B43" s="30" t="s">
        <v>29</v>
      </c>
      <c r="C43" s="30" t="s">
        <v>118</v>
      </c>
      <c r="D43" s="31" t="s">
        <v>125</v>
      </c>
      <c r="E43" s="32" t="s">
        <v>126</v>
      </c>
      <c r="F43" s="30" t="s">
        <v>33</v>
      </c>
      <c r="G43" s="33">
        <v>4.32</v>
      </c>
      <c r="H43" s="34"/>
      <c r="I43" s="34">
        <f t="shared" si="3"/>
        <v>0</v>
      </c>
      <c r="J43" s="35">
        <v>0.00187</v>
      </c>
      <c r="K43" s="33">
        <f t="shared" si="4"/>
        <v>0.0080784</v>
      </c>
      <c r="L43" s="35">
        <v>1.95</v>
      </c>
      <c r="M43" s="33">
        <f t="shared" si="5"/>
        <v>8.424</v>
      </c>
      <c r="N43" s="36">
        <v>4</v>
      </c>
      <c r="O43" s="31" t="s">
        <v>34</v>
      </c>
    </row>
    <row r="44" spans="1:15" s="31" customFormat="1" ht="24" customHeight="1">
      <c r="A44" s="30" t="s">
        <v>127</v>
      </c>
      <c r="B44" s="30" t="s">
        <v>29</v>
      </c>
      <c r="C44" s="30" t="s">
        <v>118</v>
      </c>
      <c r="D44" s="31" t="s">
        <v>128</v>
      </c>
      <c r="E44" s="32" t="s">
        <v>129</v>
      </c>
      <c r="F44" s="30" t="s">
        <v>41</v>
      </c>
      <c r="G44" s="33">
        <v>27.6</v>
      </c>
      <c r="H44" s="34"/>
      <c r="I44" s="34">
        <f t="shared" si="3"/>
        <v>0</v>
      </c>
      <c r="J44" s="35">
        <v>0.00056</v>
      </c>
      <c r="K44" s="33">
        <f t="shared" si="4"/>
        <v>0.015456</v>
      </c>
      <c r="L44" s="35">
        <v>0.117</v>
      </c>
      <c r="M44" s="33">
        <f t="shared" si="5"/>
        <v>3.2292000000000005</v>
      </c>
      <c r="N44" s="36">
        <v>4</v>
      </c>
      <c r="O44" s="31" t="s">
        <v>34</v>
      </c>
    </row>
    <row r="45" spans="1:15" s="31" customFormat="1" ht="13.5" customHeight="1">
      <c r="A45" s="30" t="s">
        <v>130</v>
      </c>
      <c r="B45" s="30" t="s">
        <v>29</v>
      </c>
      <c r="C45" s="30" t="s">
        <v>131</v>
      </c>
      <c r="D45" s="31" t="s">
        <v>132</v>
      </c>
      <c r="E45" s="32" t="s">
        <v>133</v>
      </c>
      <c r="F45" s="30" t="s">
        <v>134</v>
      </c>
      <c r="G45" s="33">
        <v>36</v>
      </c>
      <c r="H45" s="34"/>
      <c r="I45" s="34">
        <f t="shared" si="3"/>
        <v>0</v>
      </c>
      <c r="J45" s="35">
        <v>0</v>
      </c>
      <c r="K45" s="33">
        <f t="shared" si="4"/>
        <v>0</v>
      </c>
      <c r="L45" s="35">
        <v>0</v>
      </c>
      <c r="M45" s="33">
        <f t="shared" si="5"/>
        <v>0</v>
      </c>
      <c r="N45" s="36">
        <v>16</v>
      </c>
      <c r="O45" s="31" t="s">
        <v>34</v>
      </c>
    </row>
    <row r="46" spans="1:15" s="31" customFormat="1" ht="13.5" customHeight="1">
      <c r="A46" s="30" t="s">
        <v>135</v>
      </c>
      <c r="B46" s="30" t="s">
        <v>29</v>
      </c>
      <c r="C46" s="30" t="s">
        <v>131</v>
      </c>
      <c r="D46" s="31" t="s">
        <v>136</v>
      </c>
      <c r="E46" s="32" t="s">
        <v>137</v>
      </c>
      <c r="F46" s="30" t="s">
        <v>134</v>
      </c>
      <c r="G46" s="33">
        <v>13</v>
      </c>
      <c r="H46" s="34"/>
      <c r="I46" s="34">
        <f t="shared" si="3"/>
        <v>0</v>
      </c>
      <c r="J46" s="35">
        <v>0</v>
      </c>
      <c r="K46" s="33">
        <f t="shared" si="4"/>
        <v>0</v>
      </c>
      <c r="L46" s="35">
        <v>0</v>
      </c>
      <c r="M46" s="33">
        <f t="shared" si="5"/>
        <v>0</v>
      </c>
      <c r="N46" s="36">
        <v>16</v>
      </c>
      <c r="O46" s="31" t="s">
        <v>34</v>
      </c>
    </row>
    <row r="47" spans="1:15" s="31" customFormat="1" ht="13.5" customHeight="1">
      <c r="A47" s="30" t="s">
        <v>138</v>
      </c>
      <c r="B47" s="30" t="s">
        <v>29</v>
      </c>
      <c r="C47" s="30" t="s">
        <v>35</v>
      </c>
      <c r="D47" s="31" t="s">
        <v>139</v>
      </c>
      <c r="E47" s="32" t="s">
        <v>140</v>
      </c>
      <c r="F47" s="30" t="s">
        <v>41</v>
      </c>
      <c r="G47" s="33">
        <v>1054</v>
      </c>
      <c r="H47" s="34"/>
      <c r="I47" s="34">
        <f t="shared" si="3"/>
        <v>0</v>
      </c>
      <c r="J47" s="35">
        <v>4E-05</v>
      </c>
      <c r="K47" s="33">
        <f t="shared" si="4"/>
        <v>0.04216</v>
      </c>
      <c r="L47" s="35">
        <v>0</v>
      </c>
      <c r="M47" s="33">
        <f t="shared" si="5"/>
        <v>0</v>
      </c>
      <c r="N47" s="36">
        <v>4</v>
      </c>
      <c r="O47" s="31" t="s">
        <v>34</v>
      </c>
    </row>
    <row r="48" spans="2:15" s="24" customFormat="1" ht="12.75" customHeight="1">
      <c r="B48" s="26" t="s">
        <v>22</v>
      </c>
      <c r="D48" s="27" t="s">
        <v>141</v>
      </c>
      <c r="E48" s="27" t="s">
        <v>142</v>
      </c>
      <c r="I48" s="28">
        <f>SUM(I49:I61)</f>
        <v>0</v>
      </c>
      <c r="K48" s="44">
        <f>SUM(K49:K61)</f>
        <v>108.47999999999999</v>
      </c>
      <c r="M48" s="44">
        <f>SUM(M49:M61)</f>
        <v>0</v>
      </c>
      <c r="O48" s="45" t="s">
        <v>34</v>
      </c>
    </row>
    <row r="49" spans="1:15" s="31" customFormat="1" ht="13.5" customHeight="1">
      <c r="A49" s="30" t="s">
        <v>143</v>
      </c>
      <c r="B49" s="30" t="s">
        <v>29</v>
      </c>
      <c r="C49" s="30" t="s">
        <v>118</v>
      </c>
      <c r="D49" s="31" t="s">
        <v>144</v>
      </c>
      <c r="E49" s="32" t="s">
        <v>145</v>
      </c>
      <c r="F49" s="30" t="s">
        <v>146</v>
      </c>
      <c r="G49" s="33">
        <v>108.48</v>
      </c>
      <c r="H49" s="34"/>
      <c r="I49" s="34">
        <f aca="true" t="shared" si="6" ref="I49:I61">ROUND(G49*H49,2)</f>
        <v>0</v>
      </c>
      <c r="J49" s="35">
        <v>0</v>
      </c>
      <c r="K49" s="33">
        <f aca="true" t="shared" si="7" ref="K49:K61">G49*J49</f>
        <v>0</v>
      </c>
      <c r="L49" s="35">
        <v>0</v>
      </c>
      <c r="M49" s="33">
        <f aca="true" t="shared" si="8" ref="M49:M61">G49*L49</f>
        <v>0</v>
      </c>
      <c r="N49" s="36">
        <v>4</v>
      </c>
      <c r="O49" s="31" t="s">
        <v>26</v>
      </c>
    </row>
    <row r="50" spans="1:15" s="31" customFormat="1" ht="13.5" customHeight="1">
      <c r="A50" s="30" t="s">
        <v>147</v>
      </c>
      <c r="B50" s="30" t="s">
        <v>29</v>
      </c>
      <c r="C50" s="30" t="s">
        <v>118</v>
      </c>
      <c r="D50" s="31" t="s">
        <v>148</v>
      </c>
      <c r="E50" s="32" t="s">
        <v>149</v>
      </c>
      <c r="F50" s="30" t="s">
        <v>146</v>
      </c>
      <c r="G50" s="33">
        <v>108.48</v>
      </c>
      <c r="H50" s="34"/>
      <c r="I50" s="34">
        <f t="shared" si="6"/>
        <v>0</v>
      </c>
      <c r="J50" s="35">
        <v>0</v>
      </c>
      <c r="K50" s="33">
        <f t="shared" si="7"/>
        <v>0</v>
      </c>
      <c r="L50" s="35">
        <v>0</v>
      </c>
      <c r="M50" s="33">
        <f t="shared" si="8"/>
        <v>0</v>
      </c>
      <c r="N50" s="36">
        <v>4</v>
      </c>
      <c r="O50" s="31" t="s">
        <v>26</v>
      </c>
    </row>
    <row r="51" spans="1:15" s="31" customFormat="1" ht="13.5" customHeight="1">
      <c r="A51" s="30" t="s">
        <v>150</v>
      </c>
      <c r="B51" s="30" t="s">
        <v>29</v>
      </c>
      <c r="C51" s="30" t="s">
        <v>118</v>
      </c>
      <c r="D51" s="31" t="s">
        <v>151</v>
      </c>
      <c r="E51" s="32" t="s">
        <v>152</v>
      </c>
      <c r="F51" s="30" t="s">
        <v>146</v>
      </c>
      <c r="G51" s="33">
        <v>108.48</v>
      </c>
      <c r="H51" s="34"/>
      <c r="I51" s="34">
        <f t="shared" si="6"/>
        <v>0</v>
      </c>
      <c r="J51" s="35">
        <v>0</v>
      </c>
      <c r="K51" s="33">
        <f t="shared" si="7"/>
        <v>0</v>
      </c>
      <c r="L51" s="35">
        <v>0</v>
      </c>
      <c r="M51" s="33">
        <f t="shared" si="8"/>
        <v>0</v>
      </c>
      <c r="N51" s="36">
        <v>4</v>
      </c>
      <c r="O51" s="31" t="s">
        <v>26</v>
      </c>
    </row>
    <row r="52" spans="1:15" s="31" customFormat="1" ht="24" customHeight="1">
      <c r="A52" s="30" t="s">
        <v>153</v>
      </c>
      <c r="B52" s="30" t="s">
        <v>29</v>
      </c>
      <c r="C52" s="30" t="s">
        <v>118</v>
      </c>
      <c r="D52" s="31" t="s">
        <v>154</v>
      </c>
      <c r="E52" s="32" t="s">
        <v>155</v>
      </c>
      <c r="F52" s="30" t="s">
        <v>146</v>
      </c>
      <c r="G52" s="33">
        <v>216.96</v>
      </c>
      <c r="H52" s="34"/>
      <c r="I52" s="34">
        <f t="shared" si="6"/>
        <v>0</v>
      </c>
      <c r="J52" s="35">
        <v>0</v>
      </c>
      <c r="K52" s="33">
        <f t="shared" si="7"/>
        <v>0</v>
      </c>
      <c r="L52" s="35">
        <v>0</v>
      </c>
      <c r="M52" s="33">
        <f t="shared" si="8"/>
        <v>0</v>
      </c>
      <c r="N52" s="36">
        <v>4</v>
      </c>
      <c r="O52" s="31" t="s">
        <v>26</v>
      </c>
    </row>
    <row r="53" spans="1:15" s="31" customFormat="1" ht="13.5" customHeight="1">
      <c r="A53" s="30" t="s">
        <v>156</v>
      </c>
      <c r="B53" s="30" t="s">
        <v>29</v>
      </c>
      <c r="C53" s="30" t="s">
        <v>118</v>
      </c>
      <c r="D53" s="31" t="s">
        <v>157</v>
      </c>
      <c r="E53" s="32" t="s">
        <v>158</v>
      </c>
      <c r="F53" s="30" t="s">
        <v>146</v>
      </c>
      <c r="G53" s="33">
        <v>3.1</v>
      </c>
      <c r="H53" s="34"/>
      <c r="I53" s="34">
        <f t="shared" si="6"/>
        <v>0</v>
      </c>
      <c r="J53" s="35">
        <v>1</v>
      </c>
      <c r="K53" s="33">
        <f t="shared" si="7"/>
        <v>3.1</v>
      </c>
      <c r="L53" s="35">
        <v>0</v>
      </c>
      <c r="M53" s="33">
        <f t="shared" si="8"/>
        <v>0</v>
      </c>
      <c r="N53" s="36">
        <v>4</v>
      </c>
      <c r="O53" s="31" t="s">
        <v>26</v>
      </c>
    </row>
    <row r="54" spans="1:15" s="31" customFormat="1" ht="24" customHeight="1">
      <c r="A54" s="30" t="s">
        <v>159</v>
      </c>
      <c r="B54" s="30" t="s">
        <v>29</v>
      </c>
      <c r="C54" s="30" t="s">
        <v>118</v>
      </c>
      <c r="D54" s="31" t="s">
        <v>160</v>
      </c>
      <c r="E54" s="32" t="s">
        <v>161</v>
      </c>
      <c r="F54" s="30" t="s">
        <v>146</v>
      </c>
      <c r="G54" s="33">
        <v>3</v>
      </c>
      <c r="H54" s="34"/>
      <c r="I54" s="34">
        <f t="shared" si="6"/>
        <v>0</v>
      </c>
      <c r="J54" s="35">
        <v>1</v>
      </c>
      <c r="K54" s="33">
        <f t="shared" si="7"/>
        <v>3</v>
      </c>
      <c r="L54" s="35">
        <v>0</v>
      </c>
      <c r="M54" s="33">
        <f t="shared" si="8"/>
        <v>0</v>
      </c>
      <c r="N54" s="36">
        <v>4</v>
      </c>
      <c r="O54" s="31" t="s">
        <v>26</v>
      </c>
    </row>
    <row r="55" spans="1:15" s="31" customFormat="1" ht="24" customHeight="1">
      <c r="A55" s="30" t="s">
        <v>162</v>
      </c>
      <c r="B55" s="30" t="s">
        <v>29</v>
      </c>
      <c r="C55" s="30" t="s">
        <v>118</v>
      </c>
      <c r="D55" s="31" t="s">
        <v>163</v>
      </c>
      <c r="E55" s="32" t="s">
        <v>164</v>
      </c>
      <c r="F55" s="30" t="s">
        <v>146</v>
      </c>
      <c r="G55" s="33">
        <v>4.5</v>
      </c>
      <c r="H55" s="34"/>
      <c r="I55" s="34">
        <f t="shared" si="6"/>
        <v>0</v>
      </c>
      <c r="J55" s="35">
        <v>1</v>
      </c>
      <c r="K55" s="33">
        <f t="shared" si="7"/>
        <v>4.5</v>
      </c>
      <c r="L55" s="35">
        <v>0</v>
      </c>
      <c r="M55" s="33">
        <f t="shared" si="8"/>
        <v>0</v>
      </c>
      <c r="N55" s="36">
        <v>4</v>
      </c>
      <c r="O55" s="31" t="s">
        <v>26</v>
      </c>
    </row>
    <row r="56" spans="1:15" s="31" customFormat="1" ht="24" customHeight="1">
      <c r="A56" s="30" t="s">
        <v>165</v>
      </c>
      <c r="B56" s="30" t="s">
        <v>29</v>
      </c>
      <c r="C56" s="30" t="s">
        <v>118</v>
      </c>
      <c r="D56" s="31" t="s">
        <v>166</v>
      </c>
      <c r="E56" s="32" t="s">
        <v>167</v>
      </c>
      <c r="F56" s="30" t="s">
        <v>146</v>
      </c>
      <c r="G56" s="33">
        <v>1.8</v>
      </c>
      <c r="H56" s="34"/>
      <c r="I56" s="34">
        <f t="shared" si="6"/>
        <v>0</v>
      </c>
      <c r="J56" s="35">
        <v>1</v>
      </c>
      <c r="K56" s="33">
        <f t="shared" si="7"/>
        <v>1.8</v>
      </c>
      <c r="L56" s="35">
        <v>0</v>
      </c>
      <c r="M56" s="33">
        <f t="shared" si="8"/>
        <v>0</v>
      </c>
      <c r="N56" s="36">
        <v>4</v>
      </c>
      <c r="O56" s="31" t="s">
        <v>26</v>
      </c>
    </row>
    <row r="57" spans="1:15" s="31" customFormat="1" ht="24" customHeight="1">
      <c r="A57" s="30" t="s">
        <v>168</v>
      </c>
      <c r="B57" s="30" t="s">
        <v>29</v>
      </c>
      <c r="C57" s="30" t="s">
        <v>118</v>
      </c>
      <c r="D57" s="31" t="s">
        <v>169</v>
      </c>
      <c r="E57" s="32" t="s">
        <v>170</v>
      </c>
      <c r="F57" s="30" t="s">
        <v>146</v>
      </c>
      <c r="G57" s="33">
        <v>1.5</v>
      </c>
      <c r="H57" s="34"/>
      <c r="I57" s="34">
        <f t="shared" si="6"/>
        <v>0</v>
      </c>
      <c r="J57" s="35">
        <v>1</v>
      </c>
      <c r="K57" s="33">
        <f t="shared" si="7"/>
        <v>1.5</v>
      </c>
      <c r="L57" s="35">
        <v>0</v>
      </c>
      <c r="M57" s="33">
        <f t="shared" si="8"/>
        <v>0</v>
      </c>
      <c r="N57" s="36">
        <v>4</v>
      </c>
      <c r="O57" s="31" t="s">
        <v>26</v>
      </c>
    </row>
    <row r="58" spans="1:15" s="31" customFormat="1" ht="13.5" customHeight="1">
      <c r="A58" s="30" t="s">
        <v>171</v>
      </c>
      <c r="B58" s="30" t="s">
        <v>29</v>
      </c>
      <c r="C58" s="30" t="s">
        <v>118</v>
      </c>
      <c r="D58" s="31" t="s">
        <v>172</v>
      </c>
      <c r="E58" s="32" t="s">
        <v>173</v>
      </c>
      <c r="F58" s="30" t="s">
        <v>146</v>
      </c>
      <c r="G58" s="33">
        <v>43.88</v>
      </c>
      <c r="H58" s="34"/>
      <c r="I58" s="34">
        <f t="shared" si="6"/>
        <v>0</v>
      </c>
      <c r="J58" s="35">
        <v>1</v>
      </c>
      <c r="K58" s="33">
        <f t="shared" si="7"/>
        <v>43.88</v>
      </c>
      <c r="L58" s="35">
        <v>0</v>
      </c>
      <c r="M58" s="33">
        <f t="shared" si="8"/>
        <v>0</v>
      </c>
      <c r="N58" s="36">
        <v>4</v>
      </c>
      <c r="O58" s="31" t="s">
        <v>26</v>
      </c>
    </row>
    <row r="59" spans="1:15" s="31" customFormat="1" ht="24" customHeight="1">
      <c r="A59" s="30" t="s">
        <v>174</v>
      </c>
      <c r="B59" s="30" t="s">
        <v>29</v>
      </c>
      <c r="C59" s="30" t="s">
        <v>118</v>
      </c>
      <c r="D59" s="31" t="s">
        <v>175</v>
      </c>
      <c r="E59" s="32" t="s">
        <v>176</v>
      </c>
      <c r="F59" s="30" t="s">
        <v>146</v>
      </c>
      <c r="G59" s="33">
        <v>12.1</v>
      </c>
      <c r="H59" s="34"/>
      <c r="I59" s="34">
        <f t="shared" si="6"/>
        <v>0</v>
      </c>
      <c r="J59" s="35">
        <v>1</v>
      </c>
      <c r="K59" s="33">
        <f t="shared" si="7"/>
        <v>12.1</v>
      </c>
      <c r="L59" s="35">
        <v>0</v>
      </c>
      <c r="M59" s="33">
        <f t="shared" si="8"/>
        <v>0</v>
      </c>
      <c r="N59" s="36">
        <v>16</v>
      </c>
      <c r="O59" s="31" t="s">
        <v>26</v>
      </c>
    </row>
    <row r="60" spans="1:15" s="31" customFormat="1" ht="13.5" customHeight="1">
      <c r="A60" s="30" t="s">
        <v>177</v>
      </c>
      <c r="B60" s="30" t="s">
        <v>29</v>
      </c>
      <c r="C60" s="30" t="s">
        <v>118</v>
      </c>
      <c r="D60" s="31" t="s">
        <v>178</v>
      </c>
      <c r="E60" s="32" t="s">
        <v>179</v>
      </c>
      <c r="F60" s="30" t="s">
        <v>146</v>
      </c>
      <c r="G60" s="33">
        <v>38.6</v>
      </c>
      <c r="H60" s="34"/>
      <c r="I60" s="34">
        <f t="shared" si="6"/>
        <v>0</v>
      </c>
      <c r="J60" s="35">
        <v>1</v>
      </c>
      <c r="K60" s="33">
        <f t="shared" si="7"/>
        <v>38.6</v>
      </c>
      <c r="L60" s="35">
        <v>0</v>
      </c>
      <c r="M60" s="33">
        <f t="shared" si="8"/>
        <v>0</v>
      </c>
      <c r="N60" s="36">
        <v>4</v>
      </c>
      <c r="O60" s="31" t="s">
        <v>26</v>
      </c>
    </row>
    <row r="61" spans="1:15" s="31" customFormat="1" ht="13.5" customHeight="1">
      <c r="A61" s="30" t="s">
        <v>180</v>
      </c>
      <c r="B61" s="30" t="s">
        <v>29</v>
      </c>
      <c r="C61" s="30" t="s">
        <v>35</v>
      </c>
      <c r="D61" s="31" t="s">
        <v>181</v>
      </c>
      <c r="E61" s="32" t="s">
        <v>182</v>
      </c>
      <c r="F61" s="30" t="s">
        <v>146</v>
      </c>
      <c r="G61" s="33">
        <v>261.727</v>
      </c>
      <c r="H61" s="34"/>
      <c r="I61" s="34">
        <f t="shared" si="6"/>
        <v>0</v>
      </c>
      <c r="J61" s="35">
        <v>0</v>
      </c>
      <c r="K61" s="33">
        <f t="shared" si="7"/>
        <v>0</v>
      </c>
      <c r="L61" s="35">
        <v>0</v>
      </c>
      <c r="M61" s="33">
        <f t="shared" si="8"/>
        <v>0</v>
      </c>
      <c r="N61" s="36">
        <v>4</v>
      </c>
      <c r="O61" s="31" t="s">
        <v>26</v>
      </c>
    </row>
    <row r="62" spans="2:15" s="24" customFormat="1" ht="12.75" customHeight="1">
      <c r="B62" s="46" t="s">
        <v>22</v>
      </c>
      <c r="D62" s="25" t="s">
        <v>183</v>
      </c>
      <c r="E62" s="47" t="s">
        <v>184</v>
      </c>
      <c r="I62" s="48">
        <f>I63+I68+I88+I103+I123+I127+I141+I144+I163+I167+I174+I181+I188+I190</f>
        <v>0</v>
      </c>
      <c r="K62" s="49">
        <f>K63+K68+K88+K103+K123+K127+K141+K144+K163+K167+K174+K181+K188+K190</f>
        <v>30.838762000000003</v>
      </c>
      <c r="M62" s="49">
        <f>M63+M68+M88+M103+M123+M127+M141+M144+M163+M167+M174+M181+M188+M190</f>
        <v>16.9725825</v>
      </c>
      <c r="O62" s="25" t="s">
        <v>25</v>
      </c>
    </row>
    <row r="63" spans="2:15" s="24" customFormat="1" ht="12.75" customHeight="1">
      <c r="B63" s="26" t="s">
        <v>22</v>
      </c>
      <c r="D63" s="27" t="s">
        <v>185</v>
      </c>
      <c r="E63" s="27" t="s">
        <v>186</v>
      </c>
      <c r="I63" s="28">
        <f>SUM(I64:I67)</f>
        <v>0</v>
      </c>
      <c r="K63" s="29">
        <f>SUM(K64:K67)</f>
        <v>0.0249256</v>
      </c>
      <c r="M63" s="29">
        <f>SUM(M64:M67)</f>
        <v>0</v>
      </c>
      <c r="O63" s="27" t="s">
        <v>28</v>
      </c>
    </row>
    <row r="64" spans="1:15" s="31" customFormat="1" ht="13.5" customHeight="1">
      <c r="A64" s="30" t="s">
        <v>187</v>
      </c>
      <c r="B64" s="30" t="s">
        <v>29</v>
      </c>
      <c r="C64" s="30" t="s">
        <v>185</v>
      </c>
      <c r="D64" s="31" t="s">
        <v>188</v>
      </c>
      <c r="E64" s="32" t="s">
        <v>189</v>
      </c>
      <c r="F64" s="30" t="s">
        <v>58</v>
      </c>
      <c r="G64" s="33">
        <v>136</v>
      </c>
      <c r="H64" s="34"/>
      <c r="I64" s="34">
        <f>ROUND(G64*H64,2)</f>
        <v>0</v>
      </c>
      <c r="J64" s="35">
        <v>0</v>
      </c>
      <c r="K64" s="33">
        <f>G64*J64</f>
        <v>0</v>
      </c>
      <c r="L64" s="35">
        <v>0</v>
      </c>
      <c r="M64" s="33">
        <f>G64*L64</f>
        <v>0</v>
      </c>
      <c r="N64" s="36">
        <v>16</v>
      </c>
      <c r="O64" s="31" t="s">
        <v>34</v>
      </c>
    </row>
    <row r="65" spans="1:15" s="31" customFormat="1" ht="13.5" customHeight="1">
      <c r="A65" s="37" t="s">
        <v>190</v>
      </c>
      <c r="B65" s="37" t="s">
        <v>72</v>
      </c>
      <c r="C65" s="37" t="s">
        <v>73</v>
      </c>
      <c r="D65" s="38" t="s">
        <v>191</v>
      </c>
      <c r="E65" s="39" t="s">
        <v>192</v>
      </c>
      <c r="F65" s="37" t="s">
        <v>41</v>
      </c>
      <c r="G65" s="40">
        <v>14.96</v>
      </c>
      <c r="H65" s="41"/>
      <c r="I65" s="41">
        <f>ROUND(G65*H65,2)</f>
        <v>0</v>
      </c>
      <c r="J65" s="42">
        <v>0.00061</v>
      </c>
      <c r="K65" s="40">
        <f>G65*J65</f>
        <v>0.0091256</v>
      </c>
      <c r="L65" s="42">
        <v>0</v>
      </c>
      <c r="M65" s="40">
        <f>G65*L65</f>
        <v>0</v>
      </c>
      <c r="N65" s="43">
        <v>32</v>
      </c>
      <c r="O65" s="38" t="s">
        <v>34</v>
      </c>
    </row>
    <row r="66" spans="1:15" s="31" customFormat="1" ht="13.5" customHeight="1">
      <c r="A66" s="30" t="s">
        <v>193</v>
      </c>
      <c r="B66" s="30" t="s">
        <v>29</v>
      </c>
      <c r="C66" s="30" t="s">
        <v>185</v>
      </c>
      <c r="D66" s="31" t="s">
        <v>194</v>
      </c>
      <c r="E66" s="32" t="s">
        <v>195</v>
      </c>
      <c r="F66" s="30" t="s">
        <v>38</v>
      </c>
      <c r="G66" s="33">
        <v>2</v>
      </c>
      <c r="H66" s="34"/>
      <c r="I66" s="34">
        <f>ROUND(G66*H66,2)</f>
        <v>0</v>
      </c>
      <c r="J66" s="35">
        <v>0.0079</v>
      </c>
      <c r="K66" s="33">
        <f>G66*J66</f>
        <v>0.0158</v>
      </c>
      <c r="L66" s="35">
        <v>0</v>
      </c>
      <c r="M66" s="33">
        <f>G66*L66</f>
        <v>0</v>
      </c>
      <c r="N66" s="36">
        <v>16</v>
      </c>
      <c r="O66" s="31" t="s">
        <v>34</v>
      </c>
    </row>
    <row r="67" spans="1:18" s="31" customFormat="1" ht="13.5" customHeight="1">
      <c r="A67" s="30" t="s">
        <v>196</v>
      </c>
      <c r="B67" s="30" t="s">
        <v>29</v>
      </c>
      <c r="C67" s="30" t="s">
        <v>185</v>
      </c>
      <c r="D67" s="31" t="s">
        <v>197</v>
      </c>
      <c r="E67" s="32" t="s">
        <v>198</v>
      </c>
      <c r="F67" s="30" t="s">
        <v>199</v>
      </c>
      <c r="G67" s="34">
        <v>75.841</v>
      </c>
      <c r="H67" s="33"/>
      <c r="I67" s="34">
        <f>ROUND(G67*H67,2)</f>
        <v>0</v>
      </c>
      <c r="J67" s="35">
        <v>0</v>
      </c>
      <c r="K67" s="33">
        <f>G67*J67</f>
        <v>0</v>
      </c>
      <c r="L67" s="35">
        <v>0</v>
      </c>
      <c r="M67" s="33">
        <f>G67*L67</f>
        <v>0</v>
      </c>
      <c r="N67" s="36">
        <v>16</v>
      </c>
      <c r="O67" s="31" t="s">
        <v>34</v>
      </c>
      <c r="Q67" s="33"/>
      <c r="R67" s="34"/>
    </row>
    <row r="68" spans="2:15" s="24" customFormat="1" ht="12.75" customHeight="1">
      <c r="B68" s="26" t="s">
        <v>22</v>
      </c>
      <c r="D68" s="27" t="s">
        <v>200</v>
      </c>
      <c r="E68" s="27" t="s">
        <v>201</v>
      </c>
      <c r="I68" s="28">
        <f>SUM(I69:I87)</f>
        <v>0</v>
      </c>
      <c r="K68" s="29">
        <f>SUM(K69:K87)</f>
        <v>0</v>
      </c>
      <c r="M68" s="29">
        <f>SUM(M69:M87)</f>
        <v>0.09504</v>
      </c>
      <c r="O68" s="27" t="s">
        <v>28</v>
      </c>
    </row>
    <row r="69" spans="1:15" s="31" customFormat="1" ht="13.5" customHeight="1">
      <c r="A69" s="30" t="s">
        <v>202</v>
      </c>
      <c r="B69" s="30" t="s">
        <v>29</v>
      </c>
      <c r="C69" s="30" t="s">
        <v>200</v>
      </c>
      <c r="D69" s="31" t="s">
        <v>203</v>
      </c>
      <c r="E69" s="32" t="s">
        <v>204</v>
      </c>
      <c r="F69" s="30" t="s">
        <v>58</v>
      </c>
      <c r="G69" s="33">
        <v>48</v>
      </c>
      <c r="H69" s="34"/>
      <c r="I69" s="34">
        <f aca="true" t="shared" si="9" ref="I69:I87">ROUND(G69*H69,2)</f>
        <v>0</v>
      </c>
      <c r="J69" s="35">
        <v>0</v>
      </c>
      <c r="K69" s="33">
        <f aca="true" t="shared" si="10" ref="K69:K87">G69*J69</f>
        <v>0</v>
      </c>
      <c r="L69" s="35">
        <v>0.00198</v>
      </c>
      <c r="M69" s="33">
        <f aca="true" t="shared" si="11" ref="M69:M87">G69*L69</f>
        <v>0.09504</v>
      </c>
      <c r="N69" s="36">
        <v>16</v>
      </c>
      <c r="O69" s="31" t="s">
        <v>34</v>
      </c>
    </row>
    <row r="70" spans="1:15" s="31" customFormat="1" ht="24" customHeight="1">
      <c r="A70" s="30" t="s">
        <v>205</v>
      </c>
      <c r="B70" s="30" t="s">
        <v>29</v>
      </c>
      <c r="C70" s="30" t="s">
        <v>200</v>
      </c>
      <c r="D70" s="31" t="s">
        <v>206</v>
      </c>
      <c r="E70" s="32" t="s">
        <v>207</v>
      </c>
      <c r="F70" s="30" t="s">
        <v>199</v>
      </c>
      <c r="G70" s="33">
        <v>1450</v>
      </c>
      <c r="H70" s="34"/>
      <c r="I70" s="34">
        <f t="shared" si="9"/>
        <v>0</v>
      </c>
      <c r="J70" s="35">
        <v>0</v>
      </c>
      <c r="K70" s="33">
        <f t="shared" si="10"/>
        <v>0</v>
      </c>
      <c r="L70" s="35">
        <v>0</v>
      </c>
      <c r="M70" s="33">
        <f t="shared" si="11"/>
        <v>0</v>
      </c>
      <c r="N70" s="36">
        <v>16</v>
      </c>
      <c r="O70" s="31" t="s">
        <v>34</v>
      </c>
    </row>
    <row r="71" spans="1:18" s="31" customFormat="1" ht="13.5" customHeight="1">
      <c r="A71" s="30" t="s">
        <v>208</v>
      </c>
      <c r="B71" s="30" t="s">
        <v>29</v>
      </c>
      <c r="C71" s="30" t="s">
        <v>200</v>
      </c>
      <c r="D71" s="31" t="s">
        <v>209</v>
      </c>
      <c r="E71" s="32" t="s">
        <v>210</v>
      </c>
      <c r="F71" s="30" t="s">
        <v>199</v>
      </c>
      <c r="G71" s="34">
        <v>573.33</v>
      </c>
      <c r="H71" s="33"/>
      <c r="I71" s="34">
        <f t="shared" si="9"/>
        <v>0</v>
      </c>
      <c r="J71" s="35">
        <v>0</v>
      </c>
      <c r="K71" s="33">
        <f t="shared" si="10"/>
        <v>0</v>
      </c>
      <c r="L71" s="35">
        <v>0</v>
      </c>
      <c r="M71" s="33">
        <f t="shared" si="11"/>
        <v>0</v>
      </c>
      <c r="N71" s="36">
        <v>16</v>
      </c>
      <c r="O71" s="31" t="s">
        <v>34</v>
      </c>
      <c r="Q71" s="33"/>
      <c r="R71" s="34"/>
    </row>
    <row r="72" spans="1:15" s="31" customFormat="1" ht="13.5" customHeight="1">
      <c r="A72" s="30" t="s">
        <v>211</v>
      </c>
      <c r="B72" s="30" t="s">
        <v>29</v>
      </c>
      <c r="C72" s="30" t="s">
        <v>212</v>
      </c>
      <c r="D72" s="31" t="s">
        <v>213</v>
      </c>
      <c r="E72" s="32" t="s">
        <v>214</v>
      </c>
      <c r="F72" s="30" t="s">
        <v>104</v>
      </c>
      <c r="G72" s="33">
        <v>40</v>
      </c>
      <c r="H72" s="34"/>
      <c r="I72" s="34">
        <f t="shared" si="9"/>
        <v>0</v>
      </c>
      <c r="J72" s="35">
        <v>0</v>
      </c>
      <c r="K72" s="33">
        <f t="shared" si="10"/>
        <v>0</v>
      </c>
      <c r="L72" s="35">
        <v>0</v>
      </c>
      <c r="M72" s="33">
        <f t="shared" si="11"/>
        <v>0</v>
      </c>
      <c r="N72" s="36">
        <v>16</v>
      </c>
      <c r="O72" s="31" t="s">
        <v>34</v>
      </c>
    </row>
    <row r="73" spans="1:15" s="31" customFormat="1" ht="13.5" customHeight="1">
      <c r="A73" s="30" t="s">
        <v>215</v>
      </c>
      <c r="B73" s="30" t="s">
        <v>29</v>
      </c>
      <c r="C73" s="30" t="s">
        <v>212</v>
      </c>
      <c r="D73" s="31" t="s">
        <v>216</v>
      </c>
      <c r="E73" s="32" t="s">
        <v>217</v>
      </c>
      <c r="F73" s="30" t="s">
        <v>58</v>
      </c>
      <c r="G73" s="33">
        <v>26</v>
      </c>
      <c r="H73" s="34"/>
      <c r="I73" s="34">
        <f t="shared" si="9"/>
        <v>0</v>
      </c>
      <c r="J73" s="35">
        <v>0</v>
      </c>
      <c r="K73" s="33">
        <f t="shared" si="10"/>
        <v>0</v>
      </c>
      <c r="L73" s="35">
        <v>0</v>
      </c>
      <c r="M73" s="33">
        <f t="shared" si="11"/>
        <v>0</v>
      </c>
      <c r="N73" s="36">
        <v>16</v>
      </c>
      <c r="O73" s="31" t="s">
        <v>34</v>
      </c>
    </row>
    <row r="74" spans="1:15" s="31" customFormat="1" ht="13.5" customHeight="1">
      <c r="A74" s="30" t="s">
        <v>218</v>
      </c>
      <c r="B74" s="30" t="s">
        <v>29</v>
      </c>
      <c r="C74" s="30" t="s">
        <v>212</v>
      </c>
      <c r="D74" s="31" t="s">
        <v>219</v>
      </c>
      <c r="E74" s="32" t="s">
        <v>220</v>
      </c>
      <c r="F74" s="30" t="s">
        <v>58</v>
      </c>
      <c r="G74" s="33">
        <v>40</v>
      </c>
      <c r="H74" s="34"/>
      <c r="I74" s="34">
        <f t="shared" si="9"/>
        <v>0</v>
      </c>
      <c r="J74" s="35">
        <v>0</v>
      </c>
      <c r="K74" s="33">
        <f t="shared" si="10"/>
        <v>0</v>
      </c>
      <c r="L74" s="35">
        <v>0</v>
      </c>
      <c r="M74" s="33">
        <f t="shared" si="11"/>
        <v>0</v>
      </c>
      <c r="N74" s="36">
        <v>16</v>
      </c>
      <c r="O74" s="31" t="s">
        <v>34</v>
      </c>
    </row>
    <row r="75" spans="1:15" s="31" customFormat="1" ht="13.5" customHeight="1">
      <c r="A75" s="30" t="s">
        <v>221</v>
      </c>
      <c r="B75" s="30" t="s">
        <v>29</v>
      </c>
      <c r="C75" s="30" t="s">
        <v>212</v>
      </c>
      <c r="D75" s="31" t="s">
        <v>222</v>
      </c>
      <c r="E75" s="32" t="s">
        <v>223</v>
      </c>
      <c r="F75" s="30" t="s">
        <v>58</v>
      </c>
      <c r="G75" s="33">
        <v>22</v>
      </c>
      <c r="H75" s="34"/>
      <c r="I75" s="34">
        <f t="shared" si="9"/>
        <v>0</v>
      </c>
      <c r="J75" s="35">
        <v>0</v>
      </c>
      <c r="K75" s="33">
        <f t="shared" si="10"/>
        <v>0</v>
      </c>
      <c r="L75" s="35">
        <v>0</v>
      </c>
      <c r="M75" s="33">
        <f t="shared" si="11"/>
        <v>0</v>
      </c>
      <c r="N75" s="36">
        <v>16</v>
      </c>
      <c r="O75" s="31" t="s">
        <v>34</v>
      </c>
    </row>
    <row r="76" spans="1:15" s="31" customFormat="1" ht="13.5" customHeight="1">
      <c r="A76" s="30" t="s">
        <v>224</v>
      </c>
      <c r="B76" s="30" t="s">
        <v>29</v>
      </c>
      <c r="C76" s="30" t="s">
        <v>212</v>
      </c>
      <c r="D76" s="31" t="s">
        <v>225</v>
      </c>
      <c r="E76" s="32" t="s">
        <v>226</v>
      </c>
      <c r="F76" s="30" t="s">
        <v>58</v>
      </c>
      <c r="G76" s="33">
        <v>34</v>
      </c>
      <c r="H76" s="34"/>
      <c r="I76" s="34">
        <f t="shared" si="9"/>
        <v>0</v>
      </c>
      <c r="J76" s="35">
        <v>0</v>
      </c>
      <c r="K76" s="33">
        <f t="shared" si="10"/>
        <v>0</v>
      </c>
      <c r="L76" s="35">
        <v>0</v>
      </c>
      <c r="M76" s="33">
        <f t="shared" si="11"/>
        <v>0</v>
      </c>
      <c r="N76" s="36">
        <v>16</v>
      </c>
      <c r="O76" s="31" t="s">
        <v>34</v>
      </c>
    </row>
    <row r="77" spans="1:15" s="31" customFormat="1" ht="13.5" customHeight="1">
      <c r="A77" s="30" t="s">
        <v>227</v>
      </c>
      <c r="B77" s="30" t="s">
        <v>29</v>
      </c>
      <c r="C77" s="30" t="s">
        <v>212</v>
      </c>
      <c r="D77" s="31" t="s">
        <v>228</v>
      </c>
      <c r="E77" s="32" t="s">
        <v>229</v>
      </c>
      <c r="F77" s="30" t="s">
        <v>38</v>
      </c>
      <c r="G77" s="33">
        <v>14</v>
      </c>
      <c r="H77" s="34"/>
      <c r="I77" s="34">
        <f t="shared" si="9"/>
        <v>0</v>
      </c>
      <c r="J77" s="35">
        <v>0</v>
      </c>
      <c r="K77" s="33">
        <f t="shared" si="10"/>
        <v>0</v>
      </c>
      <c r="L77" s="35">
        <v>0</v>
      </c>
      <c r="M77" s="33">
        <f t="shared" si="11"/>
        <v>0</v>
      </c>
      <c r="N77" s="36">
        <v>16</v>
      </c>
      <c r="O77" s="31" t="s">
        <v>34</v>
      </c>
    </row>
    <row r="78" spans="1:15" s="31" customFormat="1" ht="13.5" customHeight="1">
      <c r="A78" s="30" t="s">
        <v>230</v>
      </c>
      <c r="B78" s="30" t="s">
        <v>29</v>
      </c>
      <c r="C78" s="30" t="s">
        <v>212</v>
      </c>
      <c r="D78" s="31" t="s">
        <v>231</v>
      </c>
      <c r="E78" s="32" t="s">
        <v>232</v>
      </c>
      <c r="F78" s="30" t="s">
        <v>38</v>
      </c>
      <c r="G78" s="33">
        <v>6</v>
      </c>
      <c r="H78" s="34"/>
      <c r="I78" s="34">
        <f t="shared" si="9"/>
        <v>0</v>
      </c>
      <c r="J78" s="35">
        <v>0</v>
      </c>
      <c r="K78" s="33">
        <f t="shared" si="10"/>
        <v>0</v>
      </c>
      <c r="L78" s="35">
        <v>0</v>
      </c>
      <c r="M78" s="33">
        <f t="shared" si="11"/>
        <v>0</v>
      </c>
      <c r="N78" s="36">
        <v>16</v>
      </c>
      <c r="O78" s="31" t="s">
        <v>34</v>
      </c>
    </row>
    <row r="79" spans="1:15" s="31" customFormat="1" ht="13.5" customHeight="1">
      <c r="A79" s="30" t="s">
        <v>233</v>
      </c>
      <c r="B79" s="30" t="s">
        <v>29</v>
      </c>
      <c r="C79" s="30" t="s">
        <v>212</v>
      </c>
      <c r="D79" s="31" t="s">
        <v>234</v>
      </c>
      <c r="E79" s="32" t="s">
        <v>235</v>
      </c>
      <c r="F79" s="30" t="s">
        <v>38</v>
      </c>
      <c r="G79" s="33">
        <v>3</v>
      </c>
      <c r="H79" s="34"/>
      <c r="I79" s="34">
        <f t="shared" si="9"/>
        <v>0</v>
      </c>
      <c r="J79" s="35">
        <v>0</v>
      </c>
      <c r="K79" s="33">
        <f t="shared" si="10"/>
        <v>0</v>
      </c>
      <c r="L79" s="35">
        <v>0</v>
      </c>
      <c r="M79" s="33">
        <f t="shared" si="11"/>
        <v>0</v>
      </c>
      <c r="N79" s="36">
        <v>16</v>
      </c>
      <c r="O79" s="31" t="s">
        <v>34</v>
      </c>
    </row>
    <row r="80" spans="1:15" s="31" customFormat="1" ht="13.5" customHeight="1">
      <c r="A80" s="30" t="s">
        <v>236</v>
      </c>
      <c r="B80" s="30" t="s">
        <v>29</v>
      </c>
      <c r="C80" s="30" t="s">
        <v>212</v>
      </c>
      <c r="D80" s="31" t="s">
        <v>237</v>
      </c>
      <c r="E80" s="32" t="s">
        <v>238</v>
      </c>
      <c r="F80" s="30" t="s">
        <v>38</v>
      </c>
      <c r="G80" s="33">
        <v>1</v>
      </c>
      <c r="H80" s="34"/>
      <c r="I80" s="34">
        <f t="shared" si="9"/>
        <v>0</v>
      </c>
      <c r="J80" s="35">
        <v>0</v>
      </c>
      <c r="K80" s="33">
        <f t="shared" si="10"/>
        <v>0</v>
      </c>
      <c r="L80" s="35">
        <v>0</v>
      </c>
      <c r="M80" s="33">
        <f t="shared" si="11"/>
        <v>0</v>
      </c>
      <c r="N80" s="36">
        <v>16</v>
      </c>
      <c r="O80" s="31" t="s">
        <v>34</v>
      </c>
    </row>
    <row r="81" spans="1:15" s="31" customFormat="1" ht="13.5" customHeight="1">
      <c r="A81" s="30" t="s">
        <v>239</v>
      </c>
      <c r="B81" s="30" t="s">
        <v>29</v>
      </c>
      <c r="C81" s="30" t="s">
        <v>212</v>
      </c>
      <c r="D81" s="31" t="s">
        <v>240</v>
      </c>
      <c r="E81" s="32" t="s">
        <v>241</v>
      </c>
      <c r="F81" s="30" t="s">
        <v>38</v>
      </c>
      <c r="G81" s="33">
        <v>1</v>
      </c>
      <c r="H81" s="34"/>
      <c r="I81" s="34">
        <f t="shared" si="9"/>
        <v>0</v>
      </c>
      <c r="J81" s="35">
        <v>0</v>
      </c>
      <c r="K81" s="33">
        <f t="shared" si="10"/>
        <v>0</v>
      </c>
      <c r="L81" s="35">
        <v>0</v>
      </c>
      <c r="M81" s="33">
        <f t="shared" si="11"/>
        <v>0</v>
      </c>
      <c r="N81" s="36">
        <v>16</v>
      </c>
      <c r="O81" s="31" t="s">
        <v>34</v>
      </c>
    </row>
    <row r="82" spans="1:15" s="31" customFormat="1" ht="13.5" customHeight="1">
      <c r="A82" s="30" t="s">
        <v>242</v>
      </c>
      <c r="B82" s="30" t="s">
        <v>29</v>
      </c>
      <c r="C82" s="30" t="s">
        <v>212</v>
      </c>
      <c r="D82" s="31" t="s">
        <v>243</v>
      </c>
      <c r="E82" s="32" t="s">
        <v>244</v>
      </c>
      <c r="F82" s="30" t="s">
        <v>38</v>
      </c>
      <c r="G82" s="33">
        <v>15</v>
      </c>
      <c r="H82" s="34"/>
      <c r="I82" s="34">
        <f t="shared" si="9"/>
        <v>0</v>
      </c>
      <c r="J82" s="35">
        <v>0</v>
      </c>
      <c r="K82" s="33">
        <f t="shared" si="10"/>
        <v>0</v>
      </c>
      <c r="L82" s="35">
        <v>0</v>
      </c>
      <c r="M82" s="33">
        <f t="shared" si="11"/>
        <v>0</v>
      </c>
      <c r="N82" s="36">
        <v>16</v>
      </c>
      <c r="O82" s="31" t="s">
        <v>34</v>
      </c>
    </row>
    <row r="83" spans="1:15" s="31" customFormat="1" ht="13.5" customHeight="1">
      <c r="A83" s="30" t="s">
        <v>245</v>
      </c>
      <c r="B83" s="30" t="s">
        <v>29</v>
      </c>
      <c r="C83" s="30" t="s">
        <v>212</v>
      </c>
      <c r="D83" s="31" t="s">
        <v>246</v>
      </c>
      <c r="E83" s="32" t="s">
        <v>247</v>
      </c>
      <c r="F83" s="30" t="s">
        <v>38</v>
      </c>
      <c r="G83" s="33">
        <v>1</v>
      </c>
      <c r="H83" s="34"/>
      <c r="I83" s="34">
        <f t="shared" si="9"/>
        <v>0</v>
      </c>
      <c r="J83" s="35">
        <v>0</v>
      </c>
      <c r="K83" s="33">
        <f t="shared" si="10"/>
        <v>0</v>
      </c>
      <c r="L83" s="35">
        <v>0</v>
      </c>
      <c r="M83" s="33">
        <f t="shared" si="11"/>
        <v>0</v>
      </c>
      <c r="N83" s="36">
        <v>16</v>
      </c>
      <c r="O83" s="31" t="s">
        <v>34</v>
      </c>
    </row>
    <row r="84" spans="1:15" s="31" customFormat="1" ht="13.5" customHeight="1">
      <c r="A84" s="30" t="s">
        <v>248</v>
      </c>
      <c r="B84" s="30" t="s">
        <v>29</v>
      </c>
      <c r="C84" s="30" t="s">
        <v>212</v>
      </c>
      <c r="D84" s="31" t="s">
        <v>249</v>
      </c>
      <c r="E84" s="32" t="s">
        <v>250</v>
      </c>
      <c r="F84" s="30" t="s">
        <v>38</v>
      </c>
      <c r="G84" s="33">
        <v>25</v>
      </c>
      <c r="H84" s="34"/>
      <c r="I84" s="34">
        <f t="shared" si="9"/>
        <v>0</v>
      </c>
      <c r="J84" s="35">
        <v>0</v>
      </c>
      <c r="K84" s="33">
        <f t="shared" si="10"/>
        <v>0</v>
      </c>
      <c r="L84" s="35">
        <v>0</v>
      </c>
      <c r="M84" s="33">
        <f t="shared" si="11"/>
        <v>0</v>
      </c>
      <c r="N84" s="36">
        <v>16</v>
      </c>
      <c r="O84" s="31" t="s">
        <v>34</v>
      </c>
    </row>
    <row r="85" spans="1:15" s="31" customFormat="1" ht="13.5" customHeight="1">
      <c r="A85" s="30" t="s">
        <v>251</v>
      </c>
      <c r="B85" s="30"/>
      <c r="C85" s="30"/>
      <c r="E85" s="32" t="s">
        <v>750</v>
      </c>
      <c r="F85" s="30"/>
      <c r="G85" s="33"/>
      <c r="H85" s="34"/>
      <c r="I85" s="34">
        <f t="shared" si="9"/>
        <v>0</v>
      </c>
      <c r="J85" s="35">
        <v>0</v>
      </c>
      <c r="K85" s="33">
        <f t="shared" si="10"/>
        <v>0</v>
      </c>
      <c r="L85" s="35">
        <v>0</v>
      </c>
      <c r="M85" s="33">
        <f t="shared" si="11"/>
        <v>0</v>
      </c>
      <c r="N85" s="36">
        <v>16</v>
      </c>
      <c r="O85" s="31" t="s">
        <v>34</v>
      </c>
    </row>
    <row r="86" spans="1:15" s="31" customFormat="1" ht="13.5" customHeight="1">
      <c r="A86" s="30" t="s">
        <v>252</v>
      </c>
      <c r="B86" s="30" t="s">
        <v>29</v>
      </c>
      <c r="C86" s="30" t="s">
        <v>212</v>
      </c>
      <c r="D86" s="31" t="s">
        <v>253</v>
      </c>
      <c r="E86" s="32" t="s">
        <v>254</v>
      </c>
      <c r="F86" s="30" t="s">
        <v>38</v>
      </c>
      <c r="G86" s="33">
        <v>2</v>
      </c>
      <c r="H86" s="34"/>
      <c r="I86" s="34">
        <f t="shared" si="9"/>
        <v>0</v>
      </c>
      <c r="J86" s="35">
        <v>0</v>
      </c>
      <c r="K86" s="33">
        <f t="shared" si="10"/>
        <v>0</v>
      </c>
      <c r="L86" s="35">
        <v>0</v>
      </c>
      <c r="M86" s="33">
        <f t="shared" si="11"/>
        <v>0</v>
      </c>
      <c r="N86" s="36">
        <v>16</v>
      </c>
      <c r="O86" s="31" t="s">
        <v>34</v>
      </c>
    </row>
    <row r="87" spans="1:15" s="31" customFormat="1" ht="13.5" customHeight="1">
      <c r="A87" s="30" t="s">
        <v>255</v>
      </c>
      <c r="B87" s="30" t="s">
        <v>29</v>
      </c>
      <c r="C87" s="30" t="s">
        <v>212</v>
      </c>
      <c r="D87" s="31" t="s">
        <v>256</v>
      </c>
      <c r="E87" s="32" t="s">
        <v>257</v>
      </c>
      <c r="F87" s="30" t="s">
        <v>58</v>
      </c>
      <c r="G87" s="33">
        <v>122</v>
      </c>
      <c r="H87" s="34"/>
      <c r="I87" s="34">
        <f t="shared" si="9"/>
        <v>0</v>
      </c>
      <c r="J87" s="35">
        <v>0</v>
      </c>
      <c r="K87" s="33">
        <f t="shared" si="10"/>
        <v>0</v>
      </c>
      <c r="L87" s="35">
        <v>0</v>
      </c>
      <c r="M87" s="33">
        <f t="shared" si="11"/>
        <v>0</v>
      </c>
      <c r="N87" s="36">
        <v>16</v>
      </c>
      <c r="O87" s="31" t="s">
        <v>34</v>
      </c>
    </row>
    <row r="88" spans="2:15" s="24" customFormat="1" ht="12.75" customHeight="1">
      <c r="B88" s="26" t="s">
        <v>22</v>
      </c>
      <c r="D88" s="27" t="s">
        <v>258</v>
      </c>
      <c r="E88" s="27" t="s">
        <v>259</v>
      </c>
      <c r="I88" s="28">
        <f>SUM(I89:I102)</f>
        <v>0</v>
      </c>
      <c r="K88" s="29">
        <f>SUM(K89:K102)</f>
        <v>0</v>
      </c>
      <c r="M88" s="29">
        <f>SUM(M89:M102)</f>
        <v>0.4489</v>
      </c>
      <c r="O88" s="27" t="s">
        <v>28</v>
      </c>
    </row>
    <row r="89" spans="1:15" s="31" customFormat="1" ht="13.5" customHeight="1">
      <c r="A89" s="30" t="s">
        <v>260</v>
      </c>
      <c r="B89" s="30" t="s">
        <v>29</v>
      </c>
      <c r="C89" s="30" t="s">
        <v>200</v>
      </c>
      <c r="D89" s="31" t="s">
        <v>261</v>
      </c>
      <c r="E89" s="32" t="s">
        <v>262</v>
      </c>
      <c r="F89" s="30" t="s">
        <v>58</v>
      </c>
      <c r="G89" s="33">
        <v>67</v>
      </c>
      <c r="H89" s="34"/>
      <c r="I89" s="34">
        <f aca="true" t="shared" si="12" ref="I89:I102">ROUND(G89*H89,2)</f>
        <v>0</v>
      </c>
      <c r="J89" s="35">
        <v>0</v>
      </c>
      <c r="K89" s="33">
        <f aca="true" t="shared" si="13" ref="K89:K102">G89*J89</f>
        <v>0</v>
      </c>
      <c r="L89" s="35">
        <v>0.0067</v>
      </c>
      <c r="M89" s="33">
        <f aca="true" t="shared" si="14" ref="M89:M102">G89*L89</f>
        <v>0.4489</v>
      </c>
      <c r="N89" s="36">
        <v>16</v>
      </c>
      <c r="O89" s="31" t="s">
        <v>34</v>
      </c>
    </row>
    <row r="90" spans="1:15" s="31" customFormat="1" ht="24" customHeight="1">
      <c r="A90" s="30" t="s">
        <v>263</v>
      </c>
      <c r="B90" s="30" t="s">
        <v>29</v>
      </c>
      <c r="C90" s="30" t="s">
        <v>200</v>
      </c>
      <c r="D90" s="31" t="s">
        <v>264</v>
      </c>
      <c r="E90" s="32" t="s">
        <v>265</v>
      </c>
      <c r="F90" s="30" t="s">
        <v>199</v>
      </c>
      <c r="G90" s="33">
        <v>1540</v>
      </c>
      <c r="H90" s="34"/>
      <c r="I90" s="34">
        <f t="shared" si="12"/>
        <v>0</v>
      </c>
      <c r="J90" s="35">
        <v>0</v>
      </c>
      <c r="K90" s="33">
        <f t="shared" si="13"/>
        <v>0</v>
      </c>
      <c r="L90" s="35">
        <v>0</v>
      </c>
      <c r="M90" s="33">
        <f t="shared" si="14"/>
        <v>0</v>
      </c>
      <c r="N90" s="36">
        <v>16</v>
      </c>
      <c r="O90" s="31" t="s">
        <v>34</v>
      </c>
    </row>
    <row r="91" spans="1:18" s="31" customFormat="1" ht="13.5" customHeight="1">
      <c r="A91" s="30" t="s">
        <v>266</v>
      </c>
      <c r="B91" s="30" t="s">
        <v>29</v>
      </c>
      <c r="C91" s="30" t="s">
        <v>200</v>
      </c>
      <c r="D91" s="31" t="s">
        <v>267</v>
      </c>
      <c r="E91" s="32" t="s">
        <v>268</v>
      </c>
      <c r="F91" s="30" t="s">
        <v>199</v>
      </c>
      <c r="G91" s="34">
        <v>1811.786</v>
      </c>
      <c r="H91" s="33"/>
      <c r="I91" s="34">
        <f t="shared" si="12"/>
        <v>0</v>
      </c>
      <c r="J91" s="35">
        <v>0</v>
      </c>
      <c r="K91" s="33">
        <f t="shared" si="13"/>
        <v>0</v>
      </c>
      <c r="L91" s="35">
        <v>0</v>
      </c>
      <c r="M91" s="33">
        <f t="shared" si="14"/>
        <v>0</v>
      </c>
      <c r="N91" s="36">
        <v>16</v>
      </c>
      <c r="O91" s="31" t="s">
        <v>34</v>
      </c>
      <c r="Q91" s="33"/>
      <c r="R91" s="34"/>
    </row>
    <row r="92" spans="1:15" s="31" customFormat="1" ht="13.5" customHeight="1">
      <c r="A92" s="30" t="s">
        <v>269</v>
      </c>
      <c r="B92" s="30" t="s">
        <v>29</v>
      </c>
      <c r="C92" s="30" t="s">
        <v>212</v>
      </c>
      <c r="D92" s="31" t="s">
        <v>270</v>
      </c>
      <c r="E92" s="32" t="s">
        <v>214</v>
      </c>
      <c r="F92" s="30" t="s">
        <v>104</v>
      </c>
      <c r="G92" s="33">
        <v>52</v>
      </c>
      <c r="H92" s="34"/>
      <c r="I92" s="34">
        <f t="shared" si="12"/>
        <v>0</v>
      </c>
      <c r="J92" s="35">
        <v>0</v>
      </c>
      <c r="K92" s="33">
        <f t="shared" si="13"/>
        <v>0</v>
      </c>
      <c r="L92" s="35">
        <v>0</v>
      </c>
      <c r="M92" s="33">
        <f t="shared" si="14"/>
        <v>0</v>
      </c>
      <c r="N92" s="36">
        <v>16</v>
      </c>
      <c r="O92" s="31" t="s">
        <v>34</v>
      </c>
    </row>
    <row r="93" spans="1:15" s="31" customFormat="1" ht="13.5" customHeight="1">
      <c r="A93" s="30" t="s">
        <v>271</v>
      </c>
      <c r="B93" s="30" t="s">
        <v>29</v>
      </c>
      <c r="C93" s="30" t="s">
        <v>212</v>
      </c>
      <c r="D93" s="31" t="s">
        <v>272</v>
      </c>
      <c r="E93" s="32" t="s">
        <v>273</v>
      </c>
      <c r="F93" s="30" t="s">
        <v>58</v>
      </c>
      <c r="G93" s="33">
        <v>214</v>
      </c>
      <c r="H93" s="34"/>
      <c r="I93" s="34">
        <f t="shared" si="12"/>
        <v>0</v>
      </c>
      <c r="J93" s="35">
        <v>0</v>
      </c>
      <c r="K93" s="33">
        <f t="shared" si="13"/>
        <v>0</v>
      </c>
      <c r="L93" s="35">
        <v>0</v>
      </c>
      <c r="M93" s="33">
        <f t="shared" si="14"/>
        <v>0</v>
      </c>
      <c r="N93" s="36">
        <v>16</v>
      </c>
      <c r="O93" s="31" t="s">
        <v>34</v>
      </c>
    </row>
    <row r="94" spans="1:15" s="31" customFormat="1" ht="13.5" customHeight="1">
      <c r="A94" s="30" t="s">
        <v>274</v>
      </c>
      <c r="B94" s="30" t="s">
        <v>29</v>
      </c>
      <c r="C94" s="30" t="s">
        <v>212</v>
      </c>
      <c r="D94" s="31" t="s">
        <v>275</v>
      </c>
      <c r="E94" s="32" t="s">
        <v>276</v>
      </c>
      <c r="F94" s="30" t="s">
        <v>58</v>
      </c>
      <c r="G94" s="33">
        <v>214</v>
      </c>
      <c r="H94" s="34"/>
      <c r="I94" s="34">
        <f t="shared" si="12"/>
        <v>0</v>
      </c>
      <c r="J94" s="35">
        <v>0</v>
      </c>
      <c r="K94" s="33">
        <f t="shared" si="13"/>
        <v>0</v>
      </c>
      <c r="L94" s="35">
        <v>0</v>
      </c>
      <c r="M94" s="33">
        <f t="shared" si="14"/>
        <v>0</v>
      </c>
      <c r="N94" s="36">
        <v>16</v>
      </c>
      <c r="O94" s="31" t="s">
        <v>34</v>
      </c>
    </row>
    <row r="95" spans="1:15" s="31" customFormat="1" ht="13.5" customHeight="1">
      <c r="A95" s="30" t="s">
        <v>277</v>
      </c>
      <c r="B95" s="30" t="s">
        <v>29</v>
      </c>
      <c r="C95" s="30" t="s">
        <v>212</v>
      </c>
      <c r="D95" s="31" t="s">
        <v>278</v>
      </c>
      <c r="E95" s="32" t="s">
        <v>279</v>
      </c>
      <c r="F95" s="30" t="s">
        <v>38</v>
      </c>
      <c r="G95" s="33">
        <v>15</v>
      </c>
      <c r="H95" s="34"/>
      <c r="I95" s="34">
        <f t="shared" si="12"/>
        <v>0</v>
      </c>
      <c r="J95" s="35">
        <v>0</v>
      </c>
      <c r="K95" s="33">
        <f t="shared" si="13"/>
        <v>0</v>
      </c>
      <c r="L95" s="35">
        <v>0</v>
      </c>
      <c r="M95" s="33">
        <f t="shared" si="14"/>
        <v>0</v>
      </c>
      <c r="N95" s="36">
        <v>16</v>
      </c>
      <c r="O95" s="31" t="s">
        <v>34</v>
      </c>
    </row>
    <row r="96" spans="1:15" s="31" customFormat="1" ht="13.5" customHeight="1">
      <c r="A96" s="30" t="s">
        <v>280</v>
      </c>
      <c r="B96" s="30" t="s">
        <v>29</v>
      </c>
      <c r="C96" s="30" t="s">
        <v>212</v>
      </c>
      <c r="D96" s="31" t="s">
        <v>281</v>
      </c>
      <c r="E96" s="32" t="s">
        <v>282</v>
      </c>
      <c r="F96" s="30" t="s">
        <v>38</v>
      </c>
      <c r="G96" s="33">
        <v>25</v>
      </c>
      <c r="H96" s="34"/>
      <c r="I96" s="34">
        <f t="shared" si="12"/>
        <v>0</v>
      </c>
      <c r="J96" s="35">
        <v>0</v>
      </c>
      <c r="K96" s="33">
        <f t="shared" si="13"/>
        <v>0</v>
      </c>
      <c r="L96" s="35">
        <v>0</v>
      </c>
      <c r="M96" s="33">
        <f t="shared" si="14"/>
        <v>0</v>
      </c>
      <c r="N96" s="36">
        <v>16</v>
      </c>
      <c r="O96" s="31" t="s">
        <v>34</v>
      </c>
    </row>
    <row r="97" spans="1:15" s="31" customFormat="1" ht="13.5" customHeight="1">
      <c r="A97" s="30" t="s">
        <v>283</v>
      </c>
      <c r="B97" s="30"/>
      <c r="C97" s="30"/>
      <c r="E97" s="32" t="s">
        <v>750</v>
      </c>
      <c r="F97" s="30"/>
      <c r="G97" s="33"/>
      <c r="H97" s="34"/>
      <c r="I97" s="34">
        <f t="shared" si="12"/>
        <v>0</v>
      </c>
      <c r="J97" s="35">
        <v>0</v>
      </c>
      <c r="K97" s="33">
        <f t="shared" si="13"/>
        <v>0</v>
      </c>
      <c r="L97" s="35">
        <v>0</v>
      </c>
      <c r="M97" s="33">
        <f t="shared" si="14"/>
        <v>0</v>
      </c>
      <c r="N97" s="36">
        <v>16</v>
      </c>
      <c r="O97" s="31" t="s">
        <v>34</v>
      </c>
    </row>
    <row r="98" spans="1:15" s="31" customFormat="1" ht="13.5" customHeight="1">
      <c r="A98" s="30" t="s">
        <v>284</v>
      </c>
      <c r="B98" s="30" t="s">
        <v>29</v>
      </c>
      <c r="C98" s="30" t="s">
        <v>212</v>
      </c>
      <c r="D98" s="31" t="s">
        <v>285</v>
      </c>
      <c r="E98" s="32" t="s">
        <v>286</v>
      </c>
      <c r="F98" s="30" t="s">
        <v>38</v>
      </c>
      <c r="G98" s="33">
        <v>2</v>
      </c>
      <c r="H98" s="34"/>
      <c r="I98" s="34">
        <f t="shared" si="12"/>
        <v>0</v>
      </c>
      <c r="J98" s="35">
        <v>0</v>
      </c>
      <c r="K98" s="33">
        <f t="shared" si="13"/>
        <v>0</v>
      </c>
      <c r="L98" s="35">
        <v>0</v>
      </c>
      <c r="M98" s="33">
        <f t="shared" si="14"/>
        <v>0</v>
      </c>
      <c r="N98" s="36">
        <v>16</v>
      </c>
      <c r="O98" s="31" t="s">
        <v>34</v>
      </c>
    </row>
    <row r="99" spans="1:15" s="31" customFormat="1" ht="13.5" customHeight="1">
      <c r="A99" s="30" t="s">
        <v>287</v>
      </c>
      <c r="B99" s="30" t="s">
        <v>29</v>
      </c>
      <c r="C99" s="30" t="s">
        <v>212</v>
      </c>
      <c r="D99" s="31" t="s">
        <v>288</v>
      </c>
      <c r="E99" s="32" t="s">
        <v>289</v>
      </c>
      <c r="F99" s="30" t="s">
        <v>38</v>
      </c>
      <c r="G99" s="33">
        <v>82</v>
      </c>
      <c r="H99" s="34"/>
      <c r="I99" s="34">
        <f t="shared" si="12"/>
        <v>0</v>
      </c>
      <c r="J99" s="35">
        <v>0</v>
      </c>
      <c r="K99" s="33">
        <f t="shared" si="13"/>
        <v>0</v>
      </c>
      <c r="L99" s="35">
        <v>0</v>
      </c>
      <c r="M99" s="33">
        <f t="shared" si="14"/>
        <v>0</v>
      </c>
      <c r="N99" s="36">
        <v>16</v>
      </c>
      <c r="O99" s="31" t="s">
        <v>34</v>
      </c>
    </row>
    <row r="100" spans="1:15" s="31" customFormat="1" ht="13.5" customHeight="1">
      <c r="A100" s="30" t="s">
        <v>290</v>
      </c>
      <c r="B100" s="30" t="s">
        <v>29</v>
      </c>
      <c r="C100" s="30" t="s">
        <v>212</v>
      </c>
      <c r="D100" s="31" t="s">
        <v>291</v>
      </c>
      <c r="E100" s="32" t="s">
        <v>292</v>
      </c>
      <c r="F100" s="30" t="s">
        <v>38</v>
      </c>
      <c r="G100" s="33">
        <v>55</v>
      </c>
      <c r="H100" s="34"/>
      <c r="I100" s="34">
        <f t="shared" si="12"/>
        <v>0</v>
      </c>
      <c r="J100" s="35">
        <v>0</v>
      </c>
      <c r="K100" s="33">
        <f t="shared" si="13"/>
        <v>0</v>
      </c>
      <c r="L100" s="35">
        <v>0</v>
      </c>
      <c r="M100" s="33">
        <f t="shared" si="14"/>
        <v>0</v>
      </c>
      <c r="N100" s="36">
        <v>16</v>
      </c>
      <c r="O100" s="31" t="s">
        <v>34</v>
      </c>
    </row>
    <row r="101" spans="1:15" s="31" customFormat="1" ht="13.5" customHeight="1">
      <c r="A101" s="30" t="s">
        <v>293</v>
      </c>
      <c r="B101" s="30" t="s">
        <v>29</v>
      </c>
      <c r="C101" s="30" t="s">
        <v>212</v>
      </c>
      <c r="D101" s="31" t="s">
        <v>294</v>
      </c>
      <c r="E101" s="32" t="s">
        <v>295</v>
      </c>
      <c r="F101" s="30" t="s">
        <v>58</v>
      </c>
      <c r="G101" s="33">
        <v>214</v>
      </c>
      <c r="H101" s="34"/>
      <c r="I101" s="34">
        <f t="shared" si="12"/>
        <v>0</v>
      </c>
      <c r="J101" s="35">
        <v>0</v>
      </c>
      <c r="K101" s="33">
        <f t="shared" si="13"/>
        <v>0</v>
      </c>
      <c r="L101" s="35">
        <v>0</v>
      </c>
      <c r="M101" s="33">
        <f t="shared" si="14"/>
        <v>0</v>
      </c>
      <c r="N101" s="36">
        <v>16</v>
      </c>
      <c r="O101" s="31" t="s">
        <v>34</v>
      </c>
    </row>
    <row r="102" spans="1:15" s="31" customFormat="1" ht="13.5" customHeight="1">
      <c r="A102" s="30" t="s">
        <v>296</v>
      </c>
      <c r="B102" s="30" t="s">
        <v>29</v>
      </c>
      <c r="C102" s="30" t="s">
        <v>212</v>
      </c>
      <c r="D102" s="31" t="s">
        <v>297</v>
      </c>
      <c r="E102" s="32" t="s">
        <v>298</v>
      </c>
      <c r="F102" s="30" t="s">
        <v>58</v>
      </c>
      <c r="G102" s="33">
        <v>214</v>
      </c>
      <c r="H102" s="34"/>
      <c r="I102" s="34">
        <f t="shared" si="12"/>
        <v>0</v>
      </c>
      <c r="J102" s="35">
        <v>0</v>
      </c>
      <c r="K102" s="33">
        <f t="shared" si="13"/>
        <v>0</v>
      </c>
      <c r="L102" s="35">
        <v>0</v>
      </c>
      <c r="M102" s="33">
        <f t="shared" si="14"/>
        <v>0</v>
      </c>
      <c r="N102" s="36">
        <v>16</v>
      </c>
      <c r="O102" s="31" t="s">
        <v>34</v>
      </c>
    </row>
    <row r="103" spans="2:15" s="24" customFormat="1" ht="12.75" customHeight="1">
      <c r="B103" s="26" t="s">
        <v>22</v>
      </c>
      <c r="D103" s="27" t="s">
        <v>299</v>
      </c>
      <c r="E103" s="27" t="s">
        <v>300</v>
      </c>
      <c r="I103" s="28">
        <f>SUM(I104:I122)</f>
        <v>0</v>
      </c>
      <c r="K103" s="29">
        <f>SUM(K104:K122)</f>
        <v>0</v>
      </c>
      <c r="M103" s="29">
        <f>SUM(M104:M122)</f>
        <v>0.5749000000000001</v>
      </c>
      <c r="O103" s="27" t="s">
        <v>28</v>
      </c>
    </row>
    <row r="104" spans="1:15" s="31" customFormat="1" ht="13.5" customHeight="1">
      <c r="A104" s="30" t="s">
        <v>301</v>
      </c>
      <c r="B104" s="30" t="s">
        <v>29</v>
      </c>
      <c r="C104" s="30" t="s">
        <v>200</v>
      </c>
      <c r="D104" s="31" t="s">
        <v>302</v>
      </c>
      <c r="E104" s="32" t="s">
        <v>303</v>
      </c>
      <c r="F104" s="30" t="s">
        <v>304</v>
      </c>
      <c r="G104" s="33">
        <v>9</v>
      </c>
      <c r="H104" s="34"/>
      <c r="I104" s="34">
        <f aca="true" t="shared" si="15" ref="I104:I122">ROUND(G104*H104,2)</f>
        <v>0</v>
      </c>
      <c r="J104" s="35">
        <v>0</v>
      </c>
      <c r="K104" s="33">
        <f aca="true" t="shared" si="16" ref="K104:K122">G104*J104</f>
        <v>0</v>
      </c>
      <c r="L104" s="35">
        <v>0.01933</v>
      </c>
      <c r="M104" s="33">
        <f aca="true" t="shared" si="17" ref="M104:M122">G104*L104</f>
        <v>0.17397</v>
      </c>
      <c r="N104" s="36">
        <v>16</v>
      </c>
      <c r="O104" s="31" t="s">
        <v>34</v>
      </c>
    </row>
    <row r="105" spans="1:15" s="31" customFormat="1" ht="13.5" customHeight="1">
      <c r="A105" s="30" t="s">
        <v>305</v>
      </c>
      <c r="B105" s="30" t="s">
        <v>29</v>
      </c>
      <c r="C105" s="30" t="s">
        <v>200</v>
      </c>
      <c r="D105" s="31" t="s">
        <v>306</v>
      </c>
      <c r="E105" s="32" t="s">
        <v>307</v>
      </c>
      <c r="F105" s="30" t="s">
        <v>304</v>
      </c>
      <c r="G105" s="33">
        <v>9</v>
      </c>
      <c r="H105" s="34"/>
      <c r="I105" s="34">
        <f t="shared" si="15"/>
        <v>0</v>
      </c>
      <c r="J105" s="35">
        <v>0</v>
      </c>
      <c r="K105" s="33">
        <f t="shared" si="16"/>
        <v>0</v>
      </c>
      <c r="L105" s="35">
        <v>0.01946</v>
      </c>
      <c r="M105" s="33">
        <f t="shared" si="17"/>
        <v>0.17514000000000002</v>
      </c>
      <c r="N105" s="36">
        <v>16</v>
      </c>
      <c r="O105" s="31" t="s">
        <v>34</v>
      </c>
    </row>
    <row r="106" spans="1:15" s="31" customFormat="1" ht="13.5" customHeight="1">
      <c r="A106" s="30" t="s">
        <v>308</v>
      </c>
      <c r="B106" s="30" t="s">
        <v>29</v>
      </c>
      <c r="C106" s="30" t="s">
        <v>200</v>
      </c>
      <c r="D106" s="31" t="s">
        <v>309</v>
      </c>
      <c r="E106" s="32" t="s">
        <v>310</v>
      </c>
      <c r="F106" s="30" t="s">
        <v>38</v>
      </c>
      <c r="G106" s="33">
        <v>1</v>
      </c>
      <c r="H106" s="34"/>
      <c r="I106" s="34">
        <f t="shared" si="15"/>
        <v>0</v>
      </c>
      <c r="J106" s="35">
        <v>0</v>
      </c>
      <c r="K106" s="33">
        <f t="shared" si="16"/>
        <v>0</v>
      </c>
      <c r="L106" s="35">
        <v>0.0951</v>
      </c>
      <c r="M106" s="33">
        <f t="shared" si="17"/>
        <v>0.0951</v>
      </c>
      <c r="N106" s="36">
        <v>16</v>
      </c>
      <c r="O106" s="31" t="s">
        <v>34</v>
      </c>
    </row>
    <row r="107" spans="1:15" s="31" customFormat="1" ht="13.5" customHeight="1">
      <c r="A107" s="30" t="s">
        <v>311</v>
      </c>
      <c r="B107" s="30" t="s">
        <v>29</v>
      </c>
      <c r="C107" s="30" t="s">
        <v>200</v>
      </c>
      <c r="D107" s="31" t="s">
        <v>312</v>
      </c>
      <c r="E107" s="32" t="s">
        <v>313</v>
      </c>
      <c r="F107" s="30" t="s">
        <v>304</v>
      </c>
      <c r="G107" s="33">
        <v>1</v>
      </c>
      <c r="H107" s="34"/>
      <c r="I107" s="34">
        <f t="shared" si="15"/>
        <v>0</v>
      </c>
      <c r="J107" s="35">
        <v>0</v>
      </c>
      <c r="K107" s="33">
        <f t="shared" si="16"/>
        <v>0</v>
      </c>
      <c r="L107" s="35">
        <v>0.0245</v>
      </c>
      <c r="M107" s="33">
        <f t="shared" si="17"/>
        <v>0.0245</v>
      </c>
      <c r="N107" s="36">
        <v>16</v>
      </c>
      <c r="O107" s="31" t="s">
        <v>34</v>
      </c>
    </row>
    <row r="108" spans="1:15" s="31" customFormat="1" ht="24" customHeight="1">
      <c r="A108" s="30" t="s">
        <v>314</v>
      </c>
      <c r="B108" s="30" t="s">
        <v>29</v>
      </c>
      <c r="C108" s="30" t="s">
        <v>200</v>
      </c>
      <c r="D108" s="31" t="s">
        <v>315</v>
      </c>
      <c r="E108" s="32" t="s">
        <v>316</v>
      </c>
      <c r="F108" s="30" t="s">
        <v>38</v>
      </c>
      <c r="G108" s="33">
        <v>6</v>
      </c>
      <c r="H108" s="34"/>
      <c r="I108" s="34">
        <f t="shared" si="15"/>
        <v>0</v>
      </c>
      <c r="J108" s="35">
        <v>0</v>
      </c>
      <c r="K108" s="33">
        <f t="shared" si="16"/>
        <v>0</v>
      </c>
      <c r="L108" s="35">
        <v>0.0092</v>
      </c>
      <c r="M108" s="33">
        <f t="shared" si="17"/>
        <v>0.0552</v>
      </c>
      <c r="N108" s="36">
        <v>16</v>
      </c>
      <c r="O108" s="31" t="s">
        <v>34</v>
      </c>
    </row>
    <row r="109" spans="1:15" s="31" customFormat="1" ht="13.5" customHeight="1">
      <c r="A109" s="30" t="s">
        <v>317</v>
      </c>
      <c r="B109" s="30" t="s">
        <v>29</v>
      </c>
      <c r="C109" s="30" t="s">
        <v>200</v>
      </c>
      <c r="D109" s="31" t="s">
        <v>318</v>
      </c>
      <c r="E109" s="32" t="s">
        <v>319</v>
      </c>
      <c r="F109" s="30" t="s">
        <v>38</v>
      </c>
      <c r="G109" s="33">
        <v>1</v>
      </c>
      <c r="H109" s="34"/>
      <c r="I109" s="34">
        <f t="shared" si="15"/>
        <v>0</v>
      </c>
      <c r="J109" s="35">
        <v>0</v>
      </c>
      <c r="K109" s="33">
        <f t="shared" si="16"/>
        <v>0</v>
      </c>
      <c r="L109" s="35">
        <v>0.0347</v>
      </c>
      <c r="M109" s="33">
        <f t="shared" si="17"/>
        <v>0.0347</v>
      </c>
      <c r="N109" s="36">
        <v>16</v>
      </c>
      <c r="O109" s="31" t="s">
        <v>34</v>
      </c>
    </row>
    <row r="110" spans="1:15" s="31" customFormat="1" ht="13.5" customHeight="1">
      <c r="A110" s="30" t="s">
        <v>320</v>
      </c>
      <c r="B110" s="30" t="s">
        <v>29</v>
      </c>
      <c r="C110" s="30" t="s">
        <v>200</v>
      </c>
      <c r="D110" s="31" t="s">
        <v>321</v>
      </c>
      <c r="E110" s="32" t="s">
        <v>322</v>
      </c>
      <c r="F110" s="30" t="s">
        <v>304</v>
      </c>
      <c r="G110" s="33">
        <v>9</v>
      </c>
      <c r="H110" s="34"/>
      <c r="I110" s="34">
        <f t="shared" si="15"/>
        <v>0</v>
      </c>
      <c r="J110" s="35">
        <v>0</v>
      </c>
      <c r="K110" s="33">
        <f t="shared" si="16"/>
        <v>0</v>
      </c>
      <c r="L110" s="35">
        <v>0.00156</v>
      </c>
      <c r="M110" s="33">
        <f t="shared" si="17"/>
        <v>0.01404</v>
      </c>
      <c r="N110" s="36">
        <v>16</v>
      </c>
      <c r="O110" s="31" t="s">
        <v>34</v>
      </c>
    </row>
    <row r="111" spans="1:15" s="31" customFormat="1" ht="13.5" customHeight="1">
      <c r="A111" s="30" t="s">
        <v>323</v>
      </c>
      <c r="B111" s="30" t="s">
        <v>29</v>
      </c>
      <c r="C111" s="30" t="s">
        <v>200</v>
      </c>
      <c r="D111" s="31" t="s">
        <v>324</v>
      </c>
      <c r="E111" s="32" t="s">
        <v>325</v>
      </c>
      <c r="F111" s="30" t="s">
        <v>134</v>
      </c>
      <c r="G111" s="33">
        <v>1</v>
      </c>
      <c r="H111" s="34"/>
      <c r="I111" s="34">
        <f t="shared" si="15"/>
        <v>0</v>
      </c>
      <c r="J111" s="35">
        <v>0</v>
      </c>
      <c r="K111" s="33">
        <f t="shared" si="16"/>
        <v>0</v>
      </c>
      <c r="L111" s="35">
        <v>0.00225</v>
      </c>
      <c r="M111" s="33">
        <f t="shared" si="17"/>
        <v>0.00225</v>
      </c>
      <c r="N111" s="36">
        <v>16</v>
      </c>
      <c r="O111" s="31" t="s">
        <v>34</v>
      </c>
    </row>
    <row r="112" spans="1:15" s="31" customFormat="1" ht="13.5" customHeight="1">
      <c r="A112" s="30" t="s">
        <v>326</v>
      </c>
      <c r="B112" s="30" t="s">
        <v>29</v>
      </c>
      <c r="C112" s="30" t="s">
        <v>212</v>
      </c>
      <c r="D112" s="31" t="s">
        <v>327</v>
      </c>
      <c r="E112" s="32" t="s">
        <v>328</v>
      </c>
      <c r="F112" s="30" t="s">
        <v>38</v>
      </c>
      <c r="G112" s="33">
        <v>18</v>
      </c>
      <c r="H112" s="34"/>
      <c r="I112" s="34">
        <f t="shared" si="15"/>
        <v>0</v>
      </c>
      <c r="J112" s="35">
        <v>0</v>
      </c>
      <c r="K112" s="33">
        <f t="shared" si="16"/>
        <v>0</v>
      </c>
      <c r="L112" s="35">
        <v>0</v>
      </c>
      <c r="M112" s="33">
        <f t="shared" si="17"/>
        <v>0</v>
      </c>
      <c r="N112" s="36">
        <v>16</v>
      </c>
      <c r="O112" s="31" t="s">
        <v>34</v>
      </c>
    </row>
    <row r="113" spans="1:15" s="31" customFormat="1" ht="13.5" customHeight="1">
      <c r="A113" s="30" t="s">
        <v>329</v>
      </c>
      <c r="B113" s="30" t="s">
        <v>29</v>
      </c>
      <c r="C113" s="30" t="s">
        <v>212</v>
      </c>
      <c r="D113" s="31" t="s">
        <v>330</v>
      </c>
      <c r="E113" s="32" t="s">
        <v>331</v>
      </c>
      <c r="F113" s="30" t="s">
        <v>38</v>
      </c>
      <c r="G113" s="33">
        <v>18</v>
      </c>
      <c r="H113" s="34"/>
      <c r="I113" s="34">
        <f t="shared" si="15"/>
        <v>0</v>
      </c>
      <c r="J113" s="35">
        <v>0</v>
      </c>
      <c r="K113" s="33">
        <f t="shared" si="16"/>
        <v>0</v>
      </c>
      <c r="L113" s="35">
        <v>0</v>
      </c>
      <c r="M113" s="33">
        <f t="shared" si="17"/>
        <v>0</v>
      </c>
      <c r="N113" s="36">
        <v>16</v>
      </c>
      <c r="O113" s="31" t="s">
        <v>34</v>
      </c>
    </row>
    <row r="114" spans="1:15" s="31" customFormat="1" ht="13.5" customHeight="1">
      <c r="A114" s="30" t="s">
        <v>332</v>
      </c>
      <c r="B114" s="30" t="s">
        <v>29</v>
      </c>
      <c r="C114" s="30" t="s">
        <v>212</v>
      </c>
      <c r="D114" s="31" t="s">
        <v>333</v>
      </c>
      <c r="E114" s="32" t="s">
        <v>334</v>
      </c>
      <c r="F114" s="30" t="s">
        <v>38</v>
      </c>
      <c r="G114" s="33">
        <v>1</v>
      </c>
      <c r="H114" s="34"/>
      <c r="I114" s="34">
        <f t="shared" si="15"/>
        <v>0</v>
      </c>
      <c r="J114" s="35">
        <v>0</v>
      </c>
      <c r="K114" s="33">
        <f t="shared" si="16"/>
        <v>0</v>
      </c>
      <c r="L114" s="35">
        <v>0</v>
      </c>
      <c r="M114" s="33">
        <f t="shared" si="17"/>
        <v>0</v>
      </c>
      <c r="N114" s="36">
        <v>16</v>
      </c>
      <c r="O114" s="31" t="s">
        <v>34</v>
      </c>
    </row>
    <row r="115" spans="1:15" s="31" customFormat="1" ht="24" customHeight="1">
      <c r="A115" s="30" t="s">
        <v>335</v>
      </c>
      <c r="B115" s="30" t="s">
        <v>29</v>
      </c>
      <c r="C115" s="30" t="s">
        <v>212</v>
      </c>
      <c r="D115" s="31" t="s">
        <v>336</v>
      </c>
      <c r="E115" s="32" t="s">
        <v>337</v>
      </c>
      <c r="F115" s="30" t="s">
        <v>38</v>
      </c>
      <c r="G115" s="33">
        <v>18</v>
      </c>
      <c r="H115" s="34"/>
      <c r="I115" s="34">
        <f t="shared" si="15"/>
        <v>0</v>
      </c>
      <c r="J115" s="35">
        <v>0</v>
      </c>
      <c r="K115" s="33">
        <f t="shared" si="16"/>
        <v>0</v>
      </c>
      <c r="L115" s="35">
        <v>0</v>
      </c>
      <c r="M115" s="33">
        <f t="shared" si="17"/>
        <v>0</v>
      </c>
      <c r="N115" s="36">
        <v>16</v>
      </c>
      <c r="O115" s="31" t="s">
        <v>34</v>
      </c>
    </row>
    <row r="116" spans="1:15" s="31" customFormat="1" ht="13.5" customHeight="1">
      <c r="A116" s="30" t="s">
        <v>338</v>
      </c>
      <c r="B116" s="30" t="s">
        <v>29</v>
      </c>
      <c r="C116" s="30" t="s">
        <v>212</v>
      </c>
      <c r="D116" s="31" t="s">
        <v>339</v>
      </c>
      <c r="E116" s="32" t="s">
        <v>340</v>
      </c>
      <c r="F116" s="30" t="s">
        <v>38</v>
      </c>
      <c r="G116" s="33">
        <v>7</v>
      </c>
      <c r="H116" s="34"/>
      <c r="I116" s="34">
        <f t="shared" si="15"/>
        <v>0</v>
      </c>
      <c r="J116" s="35">
        <v>0</v>
      </c>
      <c r="K116" s="33">
        <f t="shared" si="16"/>
        <v>0</v>
      </c>
      <c r="L116" s="35">
        <v>0</v>
      </c>
      <c r="M116" s="33">
        <f t="shared" si="17"/>
        <v>0</v>
      </c>
      <c r="N116" s="36">
        <v>16</v>
      </c>
      <c r="O116" s="31" t="s">
        <v>34</v>
      </c>
    </row>
    <row r="117" spans="1:15" s="31" customFormat="1" ht="13.5" customHeight="1">
      <c r="A117" s="30" t="s">
        <v>141</v>
      </c>
      <c r="B117" s="30" t="s">
        <v>29</v>
      </c>
      <c r="C117" s="30" t="s">
        <v>212</v>
      </c>
      <c r="D117" s="31" t="s">
        <v>341</v>
      </c>
      <c r="E117" s="32" t="s">
        <v>342</v>
      </c>
      <c r="F117" s="30" t="s">
        <v>38</v>
      </c>
      <c r="G117" s="33">
        <v>13</v>
      </c>
      <c r="H117" s="34"/>
      <c r="I117" s="34">
        <f t="shared" si="15"/>
        <v>0</v>
      </c>
      <c r="J117" s="35">
        <v>0</v>
      </c>
      <c r="K117" s="33">
        <f t="shared" si="16"/>
        <v>0</v>
      </c>
      <c r="L117" s="35">
        <v>0</v>
      </c>
      <c r="M117" s="33">
        <f t="shared" si="17"/>
        <v>0</v>
      </c>
      <c r="N117" s="36">
        <v>16</v>
      </c>
      <c r="O117" s="31" t="s">
        <v>34</v>
      </c>
    </row>
    <row r="118" spans="1:15" s="31" customFormat="1" ht="13.5" customHeight="1">
      <c r="A118" s="30" t="s">
        <v>343</v>
      </c>
      <c r="B118" s="30" t="s">
        <v>29</v>
      </c>
      <c r="C118" s="30" t="s">
        <v>212</v>
      </c>
      <c r="D118" s="31" t="s">
        <v>344</v>
      </c>
      <c r="E118" s="32" t="s">
        <v>345</v>
      </c>
      <c r="F118" s="30" t="s">
        <v>38</v>
      </c>
      <c r="G118" s="33">
        <v>2</v>
      </c>
      <c r="H118" s="34"/>
      <c r="I118" s="34">
        <f t="shared" si="15"/>
        <v>0</v>
      </c>
      <c r="J118" s="35">
        <v>0</v>
      </c>
      <c r="K118" s="33">
        <f t="shared" si="16"/>
        <v>0</v>
      </c>
      <c r="L118" s="35">
        <v>0</v>
      </c>
      <c r="M118" s="33">
        <f t="shared" si="17"/>
        <v>0</v>
      </c>
      <c r="N118" s="36">
        <v>16</v>
      </c>
      <c r="O118" s="31" t="s">
        <v>34</v>
      </c>
    </row>
    <row r="119" spans="1:15" s="31" customFormat="1" ht="24" customHeight="1">
      <c r="A119" s="30" t="s">
        <v>346</v>
      </c>
      <c r="B119" s="30" t="s">
        <v>29</v>
      </c>
      <c r="C119" s="30" t="s">
        <v>212</v>
      </c>
      <c r="D119" s="31" t="s">
        <v>347</v>
      </c>
      <c r="E119" s="32" t="s">
        <v>348</v>
      </c>
      <c r="F119" s="30" t="s">
        <v>38</v>
      </c>
      <c r="G119" s="33">
        <v>13</v>
      </c>
      <c r="H119" s="34"/>
      <c r="I119" s="34">
        <f t="shared" si="15"/>
        <v>0</v>
      </c>
      <c r="J119" s="35">
        <v>0</v>
      </c>
      <c r="K119" s="33">
        <f t="shared" si="16"/>
        <v>0</v>
      </c>
      <c r="L119" s="35">
        <v>0</v>
      </c>
      <c r="M119" s="33">
        <f t="shared" si="17"/>
        <v>0</v>
      </c>
      <c r="N119" s="36">
        <v>16</v>
      </c>
      <c r="O119" s="31" t="s">
        <v>34</v>
      </c>
    </row>
    <row r="120" spans="1:15" s="31" customFormat="1" ht="24" customHeight="1">
      <c r="A120" s="30" t="s">
        <v>349</v>
      </c>
      <c r="B120" s="30" t="s">
        <v>29</v>
      </c>
      <c r="C120" s="30" t="s">
        <v>212</v>
      </c>
      <c r="D120" s="31" t="s">
        <v>347</v>
      </c>
      <c r="E120" s="32" t="s">
        <v>348</v>
      </c>
      <c r="F120" s="30" t="s">
        <v>38</v>
      </c>
      <c r="G120" s="33">
        <v>6</v>
      </c>
      <c r="H120" s="34"/>
      <c r="I120" s="34">
        <f t="shared" si="15"/>
        <v>0</v>
      </c>
      <c r="J120" s="35">
        <v>0</v>
      </c>
      <c r="K120" s="33">
        <f t="shared" si="16"/>
        <v>0</v>
      </c>
      <c r="L120" s="35">
        <v>0</v>
      </c>
      <c r="M120" s="33">
        <f t="shared" si="17"/>
        <v>0</v>
      </c>
      <c r="N120" s="36">
        <v>16</v>
      </c>
      <c r="O120" s="31" t="s">
        <v>34</v>
      </c>
    </row>
    <row r="121" spans="1:15" s="31" customFormat="1" ht="24" customHeight="1">
      <c r="A121" s="30" t="s">
        <v>350</v>
      </c>
      <c r="B121" s="30" t="s">
        <v>29</v>
      </c>
      <c r="C121" s="30" t="s">
        <v>212</v>
      </c>
      <c r="D121" s="31" t="s">
        <v>351</v>
      </c>
      <c r="E121" s="32" t="s">
        <v>352</v>
      </c>
      <c r="F121" s="30" t="s">
        <v>38</v>
      </c>
      <c r="G121" s="33">
        <v>2</v>
      </c>
      <c r="H121" s="34"/>
      <c r="I121" s="34">
        <f t="shared" si="15"/>
        <v>0</v>
      </c>
      <c r="J121" s="35">
        <v>0</v>
      </c>
      <c r="K121" s="33">
        <f t="shared" si="16"/>
        <v>0</v>
      </c>
      <c r="L121" s="35">
        <v>0</v>
      </c>
      <c r="M121" s="33">
        <f t="shared" si="17"/>
        <v>0</v>
      </c>
      <c r="N121" s="36">
        <v>16</v>
      </c>
      <c r="O121" s="31" t="s">
        <v>34</v>
      </c>
    </row>
    <row r="122" spans="1:15" s="31" customFormat="1" ht="13.5" customHeight="1">
      <c r="A122" s="30" t="s">
        <v>353</v>
      </c>
      <c r="B122" s="30" t="s">
        <v>29</v>
      </c>
      <c r="C122" s="30" t="s">
        <v>200</v>
      </c>
      <c r="D122" s="31" t="s">
        <v>354</v>
      </c>
      <c r="E122" s="32" t="s">
        <v>355</v>
      </c>
      <c r="F122" s="30" t="s">
        <v>199</v>
      </c>
      <c r="G122" s="33">
        <v>2.2</v>
      </c>
      <c r="H122" s="34"/>
      <c r="I122" s="34">
        <f t="shared" si="15"/>
        <v>0</v>
      </c>
      <c r="J122" s="35">
        <v>0</v>
      </c>
      <c r="K122" s="33">
        <f t="shared" si="16"/>
        <v>0</v>
      </c>
      <c r="L122" s="35">
        <v>0</v>
      </c>
      <c r="M122" s="33">
        <f t="shared" si="17"/>
        <v>0</v>
      </c>
      <c r="N122" s="36">
        <v>16</v>
      </c>
      <c r="O122" s="31" t="s">
        <v>34</v>
      </c>
    </row>
    <row r="123" spans="2:15" s="24" customFormat="1" ht="12.75" customHeight="1">
      <c r="B123" s="26" t="s">
        <v>22</v>
      </c>
      <c r="D123" s="27" t="s">
        <v>356</v>
      </c>
      <c r="E123" s="27" t="s">
        <v>357</v>
      </c>
      <c r="I123" s="28">
        <f>SUM(I124:I126)</f>
        <v>0</v>
      </c>
      <c r="K123" s="29">
        <f>SUM(K124:K126)</f>
        <v>0.25608</v>
      </c>
      <c r="M123" s="29">
        <f>SUM(M124:M126)</f>
        <v>0</v>
      </c>
      <c r="O123" s="27" t="s">
        <v>28</v>
      </c>
    </row>
    <row r="124" spans="1:15" s="31" customFormat="1" ht="13.5" customHeight="1">
      <c r="A124" s="30" t="s">
        <v>358</v>
      </c>
      <c r="B124" s="30" t="s">
        <v>29</v>
      </c>
      <c r="C124" s="30" t="s">
        <v>200</v>
      </c>
      <c r="D124" s="31" t="s">
        <v>359</v>
      </c>
      <c r="E124" s="32" t="s">
        <v>360</v>
      </c>
      <c r="F124" s="30" t="s">
        <v>38</v>
      </c>
      <c r="G124" s="33">
        <v>1</v>
      </c>
      <c r="H124" s="34"/>
      <c r="I124" s="34">
        <f>ROUND(G124*H124,2)</f>
        <v>0</v>
      </c>
      <c r="J124" s="35">
        <v>0.0156</v>
      </c>
      <c r="K124" s="33">
        <f>G124*J124</f>
        <v>0.0156</v>
      </c>
      <c r="L124" s="35">
        <v>0</v>
      </c>
      <c r="M124" s="33">
        <f>G124*L124</f>
        <v>0</v>
      </c>
      <c r="N124" s="36">
        <v>16</v>
      </c>
      <c r="O124" s="31" t="s">
        <v>34</v>
      </c>
    </row>
    <row r="125" spans="1:15" s="31" customFormat="1" ht="24" customHeight="1">
      <c r="A125" s="30" t="s">
        <v>361</v>
      </c>
      <c r="B125" s="30" t="s">
        <v>29</v>
      </c>
      <c r="C125" s="30" t="s">
        <v>200</v>
      </c>
      <c r="D125" s="31" t="s">
        <v>362</v>
      </c>
      <c r="E125" s="32" t="s">
        <v>363</v>
      </c>
      <c r="F125" s="30" t="s">
        <v>38</v>
      </c>
      <c r="G125" s="33">
        <v>18</v>
      </c>
      <c r="H125" s="34"/>
      <c r="I125" s="34">
        <f>ROUND(G125*H125,2)</f>
        <v>0</v>
      </c>
      <c r="J125" s="35">
        <v>0.01336</v>
      </c>
      <c r="K125" s="33">
        <f>G125*J125</f>
        <v>0.24048</v>
      </c>
      <c r="L125" s="35">
        <v>0</v>
      </c>
      <c r="M125" s="33">
        <f>G125*L125</f>
        <v>0</v>
      </c>
      <c r="N125" s="36">
        <v>16</v>
      </c>
      <c r="O125" s="31" t="s">
        <v>34</v>
      </c>
    </row>
    <row r="126" spans="1:18" s="31" customFormat="1" ht="13.5" customHeight="1">
      <c r="A126" s="30" t="s">
        <v>364</v>
      </c>
      <c r="B126" s="30" t="s">
        <v>29</v>
      </c>
      <c r="C126" s="30" t="s">
        <v>200</v>
      </c>
      <c r="D126" s="31" t="s">
        <v>365</v>
      </c>
      <c r="E126" s="32" t="s">
        <v>366</v>
      </c>
      <c r="F126" s="30" t="s">
        <v>199</v>
      </c>
      <c r="G126" s="34">
        <v>34.62</v>
      </c>
      <c r="H126" s="33"/>
      <c r="I126" s="34">
        <f>ROUND(G126*H126,2)</f>
        <v>0</v>
      </c>
      <c r="J126" s="35">
        <v>0</v>
      </c>
      <c r="K126" s="33">
        <f>G126*J126</f>
        <v>0</v>
      </c>
      <c r="L126" s="35">
        <v>0</v>
      </c>
      <c r="M126" s="33">
        <f>G126*L126</f>
        <v>0</v>
      </c>
      <c r="N126" s="36">
        <v>16</v>
      </c>
      <c r="O126" s="31" t="s">
        <v>34</v>
      </c>
      <c r="Q126" s="33"/>
      <c r="R126" s="34"/>
    </row>
    <row r="127" spans="2:15" s="24" customFormat="1" ht="12.75" customHeight="1">
      <c r="B127" s="26" t="s">
        <v>22</v>
      </c>
      <c r="D127" s="27" t="s">
        <v>367</v>
      </c>
      <c r="E127" s="27" t="s">
        <v>368</v>
      </c>
      <c r="I127" s="28">
        <f>SUM(I128:I140)</f>
        <v>0</v>
      </c>
      <c r="K127" s="29">
        <f>SUM(K128:K140)</f>
        <v>4.5142374</v>
      </c>
      <c r="M127" s="29">
        <f>SUM(M128:M140)</f>
        <v>1.2580925</v>
      </c>
      <c r="O127" s="27" t="s">
        <v>28</v>
      </c>
    </row>
    <row r="128" spans="1:15" s="31" customFormat="1" ht="13.5" customHeight="1">
      <c r="A128" s="30" t="s">
        <v>369</v>
      </c>
      <c r="B128" s="30" t="s">
        <v>29</v>
      </c>
      <c r="C128" s="30" t="s">
        <v>367</v>
      </c>
      <c r="D128" s="31" t="s">
        <v>370</v>
      </c>
      <c r="E128" s="32" t="s">
        <v>371</v>
      </c>
      <c r="F128" s="30" t="s">
        <v>41</v>
      </c>
      <c r="G128" s="33">
        <v>155.4</v>
      </c>
      <c r="H128" s="34"/>
      <c r="I128" s="34">
        <f aca="true" t="shared" si="18" ref="I128:I140">ROUND(G128*H128,2)</f>
        <v>0</v>
      </c>
      <c r="J128" s="35">
        <v>0.00185</v>
      </c>
      <c r="K128" s="33">
        <f aca="true" t="shared" si="19" ref="K128:K140">G128*J128</f>
        <v>0.28749</v>
      </c>
      <c r="L128" s="35">
        <v>0</v>
      </c>
      <c r="M128" s="33">
        <f aca="true" t="shared" si="20" ref="M128:M140">G128*L128</f>
        <v>0</v>
      </c>
      <c r="N128" s="36">
        <v>16</v>
      </c>
      <c r="O128" s="31" t="s">
        <v>34</v>
      </c>
    </row>
    <row r="129" spans="1:15" s="31" customFormat="1" ht="24" customHeight="1">
      <c r="A129" s="30" t="s">
        <v>372</v>
      </c>
      <c r="B129" s="30" t="s">
        <v>29</v>
      </c>
      <c r="C129" s="30" t="s">
        <v>367</v>
      </c>
      <c r="D129" s="31" t="s">
        <v>373</v>
      </c>
      <c r="E129" s="32" t="s">
        <v>374</v>
      </c>
      <c r="F129" s="30" t="s">
        <v>41</v>
      </c>
      <c r="G129" s="33">
        <v>35.31</v>
      </c>
      <c r="H129" s="34"/>
      <c r="I129" s="34">
        <f t="shared" si="18"/>
        <v>0</v>
      </c>
      <c r="J129" s="35">
        <v>0.03614</v>
      </c>
      <c r="K129" s="33">
        <f t="shared" si="19"/>
        <v>1.2761034</v>
      </c>
      <c r="L129" s="35">
        <v>0</v>
      </c>
      <c r="M129" s="33">
        <f t="shared" si="20"/>
        <v>0</v>
      </c>
      <c r="N129" s="36">
        <v>16</v>
      </c>
      <c r="O129" s="31" t="s">
        <v>34</v>
      </c>
    </row>
    <row r="130" spans="1:15" s="31" customFormat="1" ht="24" customHeight="1">
      <c r="A130" s="30" t="s">
        <v>375</v>
      </c>
      <c r="B130" s="30" t="s">
        <v>29</v>
      </c>
      <c r="C130" s="30" t="s">
        <v>367</v>
      </c>
      <c r="D130" s="31" t="s">
        <v>376</v>
      </c>
      <c r="E130" s="32" t="s">
        <v>377</v>
      </c>
      <c r="F130" s="30" t="s">
        <v>41</v>
      </c>
      <c r="G130" s="33">
        <v>35.31</v>
      </c>
      <c r="H130" s="34"/>
      <c r="I130" s="34">
        <f t="shared" si="18"/>
        <v>0</v>
      </c>
      <c r="J130" s="35">
        <v>0</v>
      </c>
      <c r="K130" s="33">
        <f t="shared" si="19"/>
        <v>0</v>
      </c>
      <c r="L130" s="35">
        <v>0.03175</v>
      </c>
      <c r="M130" s="33">
        <f t="shared" si="20"/>
        <v>1.1210925</v>
      </c>
      <c r="N130" s="36">
        <v>16</v>
      </c>
      <c r="O130" s="31" t="s">
        <v>34</v>
      </c>
    </row>
    <row r="131" spans="1:15" s="31" customFormat="1" ht="13.5" customHeight="1">
      <c r="A131" s="30" t="s">
        <v>378</v>
      </c>
      <c r="B131" s="30" t="s">
        <v>29</v>
      </c>
      <c r="C131" s="30" t="s">
        <v>367</v>
      </c>
      <c r="D131" s="31" t="s">
        <v>379</v>
      </c>
      <c r="E131" s="32" t="s">
        <v>380</v>
      </c>
      <c r="F131" s="30" t="s">
        <v>134</v>
      </c>
      <c r="G131" s="33">
        <v>2</v>
      </c>
      <c r="H131" s="34"/>
      <c r="I131" s="34">
        <f t="shared" si="18"/>
        <v>0</v>
      </c>
      <c r="J131" s="35">
        <v>0.00022</v>
      </c>
      <c r="K131" s="33">
        <f t="shared" si="19"/>
        <v>0.00044</v>
      </c>
      <c r="L131" s="35">
        <v>0</v>
      </c>
      <c r="M131" s="33">
        <f t="shared" si="20"/>
        <v>0</v>
      </c>
      <c r="N131" s="36">
        <v>16</v>
      </c>
      <c r="O131" s="31" t="s">
        <v>34</v>
      </c>
    </row>
    <row r="132" spans="1:15" s="31" customFormat="1" ht="13.5" customHeight="1">
      <c r="A132" s="37" t="s">
        <v>381</v>
      </c>
      <c r="B132" s="37" t="s">
        <v>72</v>
      </c>
      <c r="C132" s="37" t="s">
        <v>73</v>
      </c>
      <c r="D132" s="38" t="s">
        <v>382</v>
      </c>
      <c r="E132" s="39" t="s">
        <v>383</v>
      </c>
      <c r="F132" s="37" t="s">
        <v>134</v>
      </c>
      <c r="G132" s="40">
        <v>2</v>
      </c>
      <c r="H132" s="41"/>
      <c r="I132" s="41">
        <f t="shared" si="18"/>
        <v>0</v>
      </c>
      <c r="J132" s="42">
        <v>0.031402</v>
      </c>
      <c r="K132" s="40">
        <f t="shared" si="19"/>
        <v>0.062804</v>
      </c>
      <c r="L132" s="42">
        <v>0</v>
      </c>
      <c r="M132" s="40">
        <f t="shared" si="20"/>
        <v>0</v>
      </c>
      <c r="N132" s="43">
        <v>32</v>
      </c>
      <c r="O132" s="38" t="s">
        <v>34</v>
      </c>
    </row>
    <row r="133" spans="1:15" s="31" customFormat="1" ht="13.5" customHeight="1">
      <c r="A133" s="30" t="s">
        <v>384</v>
      </c>
      <c r="B133" s="30" t="s">
        <v>29</v>
      </c>
      <c r="C133" s="30" t="s">
        <v>385</v>
      </c>
      <c r="D133" s="31" t="s">
        <v>386</v>
      </c>
      <c r="E133" s="32" t="s">
        <v>387</v>
      </c>
      <c r="F133" s="30" t="s">
        <v>134</v>
      </c>
      <c r="G133" s="33">
        <v>2</v>
      </c>
      <c r="H133" s="34"/>
      <c r="I133" s="34">
        <f t="shared" si="18"/>
        <v>0</v>
      </c>
      <c r="J133" s="35">
        <v>0</v>
      </c>
      <c r="K133" s="33">
        <f t="shared" si="19"/>
        <v>0</v>
      </c>
      <c r="L133" s="35">
        <v>0</v>
      </c>
      <c r="M133" s="33">
        <f t="shared" si="20"/>
        <v>0</v>
      </c>
      <c r="N133" s="36">
        <v>16</v>
      </c>
      <c r="O133" s="31" t="s">
        <v>34</v>
      </c>
    </row>
    <row r="134" spans="1:15" s="31" customFormat="1" ht="13.5" customHeight="1">
      <c r="A134" s="37" t="s">
        <v>388</v>
      </c>
      <c r="B134" s="37" t="s">
        <v>72</v>
      </c>
      <c r="C134" s="37" t="s">
        <v>73</v>
      </c>
      <c r="D134" s="38" t="s">
        <v>389</v>
      </c>
      <c r="E134" s="39" t="s">
        <v>390</v>
      </c>
      <c r="F134" s="37" t="s">
        <v>134</v>
      </c>
      <c r="G134" s="40">
        <v>2</v>
      </c>
      <c r="H134" s="41"/>
      <c r="I134" s="41">
        <f t="shared" si="18"/>
        <v>0</v>
      </c>
      <c r="J134" s="42">
        <v>0.032</v>
      </c>
      <c r="K134" s="40">
        <f t="shared" si="19"/>
        <v>0.064</v>
      </c>
      <c r="L134" s="42">
        <v>0</v>
      </c>
      <c r="M134" s="40">
        <f t="shared" si="20"/>
        <v>0</v>
      </c>
      <c r="N134" s="43">
        <v>32</v>
      </c>
      <c r="O134" s="38" t="s">
        <v>34</v>
      </c>
    </row>
    <row r="135" spans="1:15" s="31" customFormat="1" ht="13.5" customHeight="1">
      <c r="A135" s="30" t="s">
        <v>391</v>
      </c>
      <c r="B135" s="30" t="s">
        <v>29</v>
      </c>
      <c r="C135" s="30" t="s">
        <v>385</v>
      </c>
      <c r="D135" s="31" t="s">
        <v>392</v>
      </c>
      <c r="E135" s="32" t="s">
        <v>393</v>
      </c>
      <c r="F135" s="30" t="s">
        <v>38</v>
      </c>
      <c r="G135" s="33">
        <v>4</v>
      </c>
      <c r="H135" s="34"/>
      <c r="I135" s="34">
        <f t="shared" si="18"/>
        <v>0</v>
      </c>
      <c r="J135" s="35">
        <v>0</v>
      </c>
      <c r="K135" s="33">
        <f t="shared" si="19"/>
        <v>0</v>
      </c>
      <c r="L135" s="35">
        <v>0.024</v>
      </c>
      <c r="M135" s="33">
        <f t="shared" si="20"/>
        <v>0.096</v>
      </c>
      <c r="N135" s="36">
        <v>16</v>
      </c>
      <c r="O135" s="31" t="s">
        <v>34</v>
      </c>
    </row>
    <row r="136" spans="1:15" s="31" customFormat="1" ht="13.5" customHeight="1">
      <c r="A136" s="30" t="s">
        <v>394</v>
      </c>
      <c r="B136" s="30" t="s">
        <v>29</v>
      </c>
      <c r="C136" s="30" t="s">
        <v>367</v>
      </c>
      <c r="D136" s="31" t="s">
        <v>395</v>
      </c>
      <c r="E136" s="32" t="s">
        <v>396</v>
      </c>
      <c r="F136" s="30" t="s">
        <v>134</v>
      </c>
      <c r="G136" s="33">
        <v>2</v>
      </c>
      <c r="H136" s="34"/>
      <c r="I136" s="34">
        <f t="shared" si="18"/>
        <v>0</v>
      </c>
      <c r="J136" s="35">
        <v>0</v>
      </c>
      <c r="K136" s="33">
        <f t="shared" si="19"/>
        <v>0</v>
      </c>
      <c r="L136" s="35">
        <v>0.0205</v>
      </c>
      <c r="M136" s="33">
        <f t="shared" si="20"/>
        <v>0.041</v>
      </c>
      <c r="N136" s="36">
        <v>16</v>
      </c>
      <c r="O136" s="31" t="s">
        <v>34</v>
      </c>
    </row>
    <row r="137" spans="1:15" s="31" customFormat="1" ht="13.5" customHeight="1">
      <c r="A137" s="30" t="s">
        <v>397</v>
      </c>
      <c r="B137" s="30" t="s">
        <v>29</v>
      </c>
      <c r="C137" s="30" t="s">
        <v>367</v>
      </c>
      <c r="D137" s="31" t="s">
        <v>398</v>
      </c>
      <c r="E137" s="32" t="s">
        <v>399</v>
      </c>
      <c r="F137" s="30" t="s">
        <v>41</v>
      </c>
      <c r="G137" s="33">
        <v>212</v>
      </c>
      <c r="H137" s="34"/>
      <c r="I137" s="34">
        <f t="shared" si="18"/>
        <v>0</v>
      </c>
      <c r="J137" s="35">
        <v>0.01325</v>
      </c>
      <c r="K137" s="33">
        <f t="shared" si="19"/>
        <v>2.8089999999999997</v>
      </c>
      <c r="L137" s="35">
        <v>0</v>
      </c>
      <c r="M137" s="33">
        <f t="shared" si="20"/>
        <v>0</v>
      </c>
      <c r="N137" s="36">
        <v>16</v>
      </c>
      <c r="O137" s="31" t="s">
        <v>34</v>
      </c>
    </row>
    <row r="138" spans="1:15" s="31" customFormat="1" ht="13.5" customHeight="1">
      <c r="A138" s="30" t="s">
        <v>400</v>
      </c>
      <c r="B138" s="30" t="s">
        <v>29</v>
      </c>
      <c r="C138" s="30" t="s">
        <v>367</v>
      </c>
      <c r="D138" s="31" t="s">
        <v>401</v>
      </c>
      <c r="E138" s="32" t="s">
        <v>402</v>
      </c>
      <c r="F138" s="30" t="s">
        <v>38</v>
      </c>
      <c r="G138" s="33">
        <v>18</v>
      </c>
      <c r="H138" s="34"/>
      <c r="I138" s="34">
        <f t="shared" si="18"/>
        <v>0</v>
      </c>
      <c r="J138" s="35">
        <v>7E-05</v>
      </c>
      <c r="K138" s="33">
        <f t="shared" si="19"/>
        <v>0.0012599999999999998</v>
      </c>
      <c r="L138" s="35">
        <v>0</v>
      </c>
      <c r="M138" s="33">
        <f t="shared" si="20"/>
        <v>0</v>
      </c>
      <c r="N138" s="36">
        <v>16</v>
      </c>
      <c r="O138" s="31" t="s">
        <v>34</v>
      </c>
    </row>
    <row r="139" spans="1:15" s="31" customFormat="1" ht="13.5" customHeight="1">
      <c r="A139" s="37" t="s">
        <v>403</v>
      </c>
      <c r="B139" s="37" t="s">
        <v>72</v>
      </c>
      <c r="C139" s="37" t="s">
        <v>73</v>
      </c>
      <c r="D139" s="38" t="s">
        <v>404</v>
      </c>
      <c r="E139" s="39" t="s">
        <v>405</v>
      </c>
      <c r="F139" s="37" t="s">
        <v>38</v>
      </c>
      <c r="G139" s="40">
        <v>18</v>
      </c>
      <c r="H139" s="41"/>
      <c r="I139" s="41">
        <f t="shared" si="18"/>
        <v>0</v>
      </c>
      <c r="J139" s="42">
        <v>0.00073</v>
      </c>
      <c r="K139" s="40">
        <f t="shared" si="19"/>
        <v>0.013139999999999999</v>
      </c>
      <c r="L139" s="42">
        <v>0</v>
      </c>
      <c r="M139" s="40">
        <f t="shared" si="20"/>
        <v>0</v>
      </c>
      <c r="N139" s="43">
        <v>32</v>
      </c>
      <c r="O139" s="38" t="s">
        <v>34</v>
      </c>
    </row>
    <row r="140" spans="1:18" s="31" customFormat="1" ht="13.5" customHeight="1">
      <c r="A140" s="30" t="s">
        <v>406</v>
      </c>
      <c r="B140" s="30" t="s">
        <v>29</v>
      </c>
      <c r="C140" s="30" t="s">
        <v>367</v>
      </c>
      <c r="D140" s="31" t="s">
        <v>407</v>
      </c>
      <c r="E140" s="32" t="s">
        <v>408</v>
      </c>
      <c r="F140" s="30" t="s">
        <v>199</v>
      </c>
      <c r="G140" s="34">
        <v>2296.879</v>
      </c>
      <c r="H140" s="33"/>
      <c r="I140" s="34">
        <f t="shared" si="18"/>
        <v>0</v>
      </c>
      <c r="J140" s="35">
        <v>0</v>
      </c>
      <c r="K140" s="33">
        <f t="shared" si="19"/>
        <v>0</v>
      </c>
      <c r="L140" s="35">
        <v>0</v>
      </c>
      <c r="M140" s="33">
        <f t="shared" si="20"/>
        <v>0</v>
      </c>
      <c r="N140" s="36">
        <v>16</v>
      </c>
      <c r="O140" s="31" t="s">
        <v>34</v>
      </c>
      <c r="Q140" s="33"/>
      <c r="R140" s="34"/>
    </row>
    <row r="141" spans="2:15" s="24" customFormat="1" ht="12.75" customHeight="1">
      <c r="B141" s="26" t="s">
        <v>22</v>
      </c>
      <c r="D141" s="27" t="s">
        <v>409</v>
      </c>
      <c r="E141" s="27" t="s">
        <v>410</v>
      </c>
      <c r="I141" s="28">
        <f>SUM(I142:I143)</f>
        <v>0</v>
      </c>
      <c r="K141" s="29">
        <f>SUM(K142:K143)</f>
        <v>0.013824000000000001</v>
      </c>
      <c r="M141" s="29">
        <f>SUM(M142:M143)</f>
        <v>0</v>
      </c>
      <c r="O141" s="27" t="s">
        <v>28</v>
      </c>
    </row>
    <row r="142" spans="1:15" s="31" customFormat="1" ht="13.5" customHeight="1">
      <c r="A142" s="30" t="s">
        <v>411</v>
      </c>
      <c r="B142" s="30" t="s">
        <v>29</v>
      </c>
      <c r="C142" s="30" t="s">
        <v>409</v>
      </c>
      <c r="D142" s="31" t="s">
        <v>412</v>
      </c>
      <c r="E142" s="32" t="s">
        <v>413</v>
      </c>
      <c r="F142" s="30" t="s">
        <v>58</v>
      </c>
      <c r="G142" s="33">
        <v>9.6</v>
      </c>
      <c r="H142" s="34"/>
      <c r="I142" s="34">
        <f>ROUND(G142*H142,2)</f>
        <v>0</v>
      </c>
      <c r="J142" s="35">
        <v>0.00144</v>
      </c>
      <c r="K142" s="33">
        <f>G142*J142</f>
        <v>0.013824000000000001</v>
      </c>
      <c r="L142" s="35">
        <v>0</v>
      </c>
      <c r="M142" s="33">
        <f>G142*L142</f>
        <v>0</v>
      </c>
      <c r="N142" s="36">
        <v>16</v>
      </c>
      <c r="O142" s="31" t="s">
        <v>34</v>
      </c>
    </row>
    <row r="143" spans="1:15" s="31" customFormat="1" ht="13.5" customHeight="1">
      <c r="A143" s="30" t="s">
        <v>414</v>
      </c>
      <c r="B143" s="30" t="s">
        <v>29</v>
      </c>
      <c r="C143" s="30" t="s">
        <v>409</v>
      </c>
      <c r="D143" s="31" t="s">
        <v>415</v>
      </c>
      <c r="E143" s="32" t="s">
        <v>416</v>
      </c>
      <c r="F143" s="30" t="s">
        <v>199</v>
      </c>
      <c r="G143" s="33">
        <v>7.4</v>
      </c>
      <c r="H143" s="34"/>
      <c r="I143" s="34">
        <f>ROUND(G143*H143,2)</f>
        <v>0</v>
      </c>
      <c r="J143" s="35">
        <v>0</v>
      </c>
      <c r="K143" s="33">
        <f>G143*J143</f>
        <v>0</v>
      </c>
      <c r="L143" s="35">
        <v>0</v>
      </c>
      <c r="M143" s="33">
        <f>G143*L143</f>
        <v>0</v>
      </c>
      <c r="N143" s="36">
        <v>16</v>
      </c>
      <c r="O143" s="31" t="s">
        <v>34</v>
      </c>
    </row>
    <row r="144" spans="2:15" s="24" customFormat="1" ht="12.75" customHeight="1">
      <c r="B144" s="26" t="s">
        <v>22</v>
      </c>
      <c r="D144" s="27" t="s">
        <v>385</v>
      </c>
      <c r="E144" s="27" t="s">
        <v>417</v>
      </c>
      <c r="I144" s="28">
        <f>SUM(I145:I162)</f>
        <v>0</v>
      </c>
      <c r="K144" s="29">
        <f>SUM(K145:K162)</f>
        <v>1.87704</v>
      </c>
      <c r="M144" s="29">
        <f>SUM(M145:M162)</f>
        <v>2.3649</v>
      </c>
      <c r="O144" s="27" t="s">
        <v>28</v>
      </c>
    </row>
    <row r="145" spans="1:15" s="31" customFormat="1" ht="13.5" customHeight="1">
      <c r="A145" s="30" t="s">
        <v>418</v>
      </c>
      <c r="B145" s="30" t="s">
        <v>29</v>
      </c>
      <c r="C145" s="30" t="s">
        <v>385</v>
      </c>
      <c r="D145" s="31" t="s">
        <v>419</v>
      </c>
      <c r="E145" s="32" t="s">
        <v>420</v>
      </c>
      <c r="F145" s="30" t="s">
        <v>41</v>
      </c>
      <c r="G145" s="33">
        <v>17.28</v>
      </c>
      <c r="H145" s="34"/>
      <c r="I145" s="34">
        <f aca="true" t="shared" si="21" ref="I145:I162">ROUND(G145*H145,2)</f>
        <v>0</v>
      </c>
      <c r="J145" s="35">
        <v>0.00025</v>
      </c>
      <c r="K145" s="33">
        <f aca="true" t="shared" si="22" ref="K145:K162">G145*J145</f>
        <v>0.00432</v>
      </c>
      <c r="L145" s="35">
        <v>0</v>
      </c>
      <c r="M145" s="33">
        <f aca="true" t="shared" si="23" ref="M145:M162">G145*L145</f>
        <v>0</v>
      </c>
      <c r="N145" s="36">
        <v>16</v>
      </c>
      <c r="O145" s="31" t="s">
        <v>34</v>
      </c>
    </row>
    <row r="146" spans="1:15" s="31" customFormat="1" ht="13.5" customHeight="1">
      <c r="A146" s="37" t="s">
        <v>421</v>
      </c>
      <c r="B146" s="37" t="s">
        <v>72</v>
      </c>
      <c r="C146" s="37" t="s">
        <v>73</v>
      </c>
      <c r="D146" s="38" t="s">
        <v>422</v>
      </c>
      <c r="E146" s="39" t="s">
        <v>423</v>
      </c>
      <c r="F146" s="37" t="s">
        <v>38</v>
      </c>
      <c r="G146" s="40">
        <v>8</v>
      </c>
      <c r="H146" s="41"/>
      <c r="I146" s="41">
        <f t="shared" si="21"/>
        <v>0</v>
      </c>
      <c r="J146" s="42">
        <v>0.063</v>
      </c>
      <c r="K146" s="40">
        <f t="shared" si="22"/>
        <v>0.504</v>
      </c>
      <c r="L146" s="42">
        <v>0</v>
      </c>
      <c r="M146" s="40">
        <f t="shared" si="23"/>
        <v>0</v>
      </c>
      <c r="N146" s="43">
        <v>32</v>
      </c>
      <c r="O146" s="38" t="s">
        <v>34</v>
      </c>
    </row>
    <row r="147" spans="1:15" s="31" customFormat="1" ht="13.5" customHeight="1">
      <c r="A147" s="30" t="s">
        <v>424</v>
      </c>
      <c r="B147" s="30" t="s">
        <v>29</v>
      </c>
      <c r="C147" s="30" t="s">
        <v>385</v>
      </c>
      <c r="D147" s="31" t="s">
        <v>425</v>
      </c>
      <c r="E147" s="32" t="s">
        <v>426</v>
      </c>
      <c r="F147" s="30" t="s">
        <v>38</v>
      </c>
      <c r="G147" s="33">
        <v>78</v>
      </c>
      <c r="H147" s="34"/>
      <c r="I147" s="34">
        <f t="shared" si="21"/>
        <v>0</v>
      </c>
      <c r="J147" s="35">
        <v>0</v>
      </c>
      <c r="K147" s="33">
        <f t="shared" si="22"/>
        <v>0</v>
      </c>
      <c r="L147" s="35">
        <v>0</v>
      </c>
      <c r="M147" s="33">
        <f t="shared" si="23"/>
        <v>0</v>
      </c>
      <c r="N147" s="36">
        <v>16</v>
      </c>
      <c r="O147" s="31" t="s">
        <v>34</v>
      </c>
    </row>
    <row r="148" spans="1:15" s="31" customFormat="1" ht="13.5" customHeight="1">
      <c r="A148" s="37" t="s">
        <v>427</v>
      </c>
      <c r="B148" s="37" t="s">
        <v>72</v>
      </c>
      <c r="C148" s="37" t="s">
        <v>73</v>
      </c>
      <c r="D148" s="38" t="s">
        <v>428</v>
      </c>
      <c r="E148" s="39" t="s">
        <v>429</v>
      </c>
      <c r="F148" s="37" t="s">
        <v>38</v>
      </c>
      <c r="G148" s="40">
        <v>24</v>
      </c>
      <c r="H148" s="41"/>
      <c r="I148" s="41">
        <f t="shared" si="21"/>
        <v>0</v>
      </c>
      <c r="J148" s="42">
        <v>0.022</v>
      </c>
      <c r="K148" s="40">
        <f t="shared" si="22"/>
        <v>0.528</v>
      </c>
      <c r="L148" s="42">
        <v>0</v>
      </c>
      <c r="M148" s="40">
        <f t="shared" si="23"/>
        <v>0</v>
      </c>
      <c r="N148" s="43">
        <v>32</v>
      </c>
      <c r="O148" s="38" t="s">
        <v>34</v>
      </c>
    </row>
    <row r="149" spans="1:15" s="31" customFormat="1" ht="13.5" customHeight="1">
      <c r="A149" s="37" t="s">
        <v>430</v>
      </c>
      <c r="B149" s="37" t="s">
        <v>72</v>
      </c>
      <c r="C149" s="37" t="s">
        <v>73</v>
      </c>
      <c r="D149" s="38" t="s">
        <v>431</v>
      </c>
      <c r="E149" s="39" t="s">
        <v>432</v>
      </c>
      <c r="F149" s="37" t="s">
        <v>38</v>
      </c>
      <c r="G149" s="40">
        <v>37</v>
      </c>
      <c r="H149" s="41"/>
      <c r="I149" s="41">
        <f t="shared" si="21"/>
        <v>0</v>
      </c>
      <c r="J149" s="42">
        <v>0.014</v>
      </c>
      <c r="K149" s="40">
        <f t="shared" si="22"/>
        <v>0.518</v>
      </c>
      <c r="L149" s="42">
        <v>0</v>
      </c>
      <c r="M149" s="40">
        <f t="shared" si="23"/>
        <v>0</v>
      </c>
      <c r="N149" s="43">
        <v>32</v>
      </c>
      <c r="O149" s="38" t="s">
        <v>34</v>
      </c>
    </row>
    <row r="150" spans="1:15" s="31" customFormat="1" ht="13.5" customHeight="1">
      <c r="A150" s="37" t="s">
        <v>433</v>
      </c>
      <c r="B150" s="37" t="s">
        <v>72</v>
      </c>
      <c r="C150" s="37" t="s">
        <v>73</v>
      </c>
      <c r="D150" s="38" t="s">
        <v>434</v>
      </c>
      <c r="E150" s="39" t="s">
        <v>435</v>
      </c>
      <c r="F150" s="37" t="s">
        <v>38</v>
      </c>
      <c r="G150" s="40">
        <v>13</v>
      </c>
      <c r="H150" s="41"/>
      <c r="I150" s="41">
        <f t="shared" si="21"/>
        <v>0</v>
      </c>
      <c r="J150" s="42">
        <v>0.016</v>
      </c>
      <c r="K150" s="40">
        <f t="shared" si="22"/>
        <v>0.20800000000000002</v>
      </c>
      <c r="L150" s="42">
        <v>0</v>
      </c>
      <c r="M150" s="40">
        <f t="shared" si="23"/>
        <v>0</v>
      </c>
      <c r="N150" s="43">
        <v>32</v>
      </c>
      <c r="O150" s="38" t="s">
        <v>34</v>
      </c>
    </row>
    <row r="151" spans="1:15" s="31" customFormat="1" ht="13.5" customHeight="1">
      <c r="A151" s="37" t="s">
        <v>436</v>
      </c>
      <c r="B151" s="37" t="s">
        <v>72</v>
      </c>
      <c r="C151" s="37" t="s">
        <v>73</v>
      </c>
      <c r="D151" s="38" t="s">
        <v>437</v>
      </c>
      <c r="E151" s="39" t="s">
        <v>438</v>
      </c>
      <c r="F151" s="37" t="s">
        <v>38</v>
      </c>
      <c r="G151" s="40">
        <v>4</v>
      </c>
      <c r="H151" s="41"/>
      <c r="I151" s="41">
        <f t="shared" si="21"/>
        <v>0</v>
      </c>
      <c r="J151" s="42">
        <v>0.019</v>
      </c>
      <c r="K151" s="40">
        <f t="shared" si="22"/>
        <v>0.076</v>
      </c>
      <c r="L151" s="42">
        <v>0</v>
      </c>
      <c r="M151" s="40">
        <f t="shared" si="23"/>
        <v>0</v>
      </c>
      <c r="N151" s="43">
        <v>32</v>
      </c>
      <c r="O151" s="38" t="s">
        <v>34</v>
      </c>
    </row>
    <row r="152" spans="1:15" s="31" customFormat="1" ht="13.5" customHeight="1">
      <c r="A152" s="30" t="s">
        <v>439</v>
      </c>
      <c r="B152" s="30" t="s">
        <v>29</v>
      </c>
      <c r="C152" s="30" t="s">
        <v>385</v>
      </c>
      <c r="D152" s="31" t="s">
        <v>392</v>
      </c>
      <c r="E152" s="32" t="s">
        <v>393</v>
      </c>
      <c r="F152" s="30" t="s">
        <v>38</v>
      </c>
      <c r="G152" s="33">
        <v>12</v>
      </c>
      <c r="H152" s="34"/>
      <c r="I152" s="34">
        <f t="shared" si="21"/>
        <v>0</v>
      </c>
      <c r="J152" s="35">
        <v>0</v>
      </c>
      <c r="K152" s="33">
        <f t="shared" si="22"/>
        <v>0</v>
      </c>
      <c r="L152" s="35">
        <v>0.024</v>
      </c>
      <c r="M152" s="33">
        <f t="shared" si="23"/>
        <v>0.28800000000000003</v>
      </c>
      <c r="N152" s="36">
        <v>16</v>
      </c>
      <c r="O152" s="31" t="s">
        <v>34</v>
      </c>
    </row>
    <row r="153" spans="1:15" s="31" customFormat="1" ht="24" customHeight="1">
      <c r="A153" s="30" t="s">
        <v>440</v>
      </c>
      <c r="B153" s="30" t="s">
        <v>29</v>
      </c>
      <c r="C153" s="30" t="s">
        <v>385</v>
      </c>
      <c r="D153" s="31" t="s">
        <v>441</v>
      </c>
      <c r="E153" s="32" t="s">
        <v>442</v>
      </c>
      <c r="F153" s="30" t="s">
        <v>38</v>
      </c>
      <c r="G153" s="33">
        <v>4</v>
      </c>
      <c r="H153" s="34"/>
      <c r="I153" s="34">
        <f t="shared" si="21"/>
        <v>0</v>
      </c>
      <c r="J153" s="35">
        <v>0</v>
      </c>
      <c r="K153" s="33">
        <f t="shared" si="22"/>
        <v>0</v>
      </c>
      <c r="L153" s="35">
        <v>0</v>
      </c>
      <c r="M153" s="33">
        <f t="shared" si="23"/>
        <v>0</v>
      </c>
      <c r="N153" s="36">
        <v>16</v>
      </c>
      <c r="O153" s="31" t="s">
        <v>34</v>
      </c>
    </row>
    <row r="154" spans="1:15" s="31" customFormat="1" ht="13.5" customHeight="1">
      <c r="A154" s="37" t="s">
        <v>443</v>
      </c>
      <c r="B154" s="37" t="s">
        <v>72</v>
      </c>
      <c r="C154" s="37" t="s">
        <v>73</v>
      </c>
      <c r="D154" s="38" t="s">
        <v>444</v>
      </c>
      <c r="E154" s="39" t="s">
        <v>445</v>
      </c>
      <c r="F154" s="37" t="s">
        <v>58</v>
      </c>
      <c r="G154" s="40">
        <v>9.6</v>
      </c>
      <c r="H154" s="41"/>
      <c r="I154" s="41">
        <f t="shared" si="21"/>
        <v>0</v>
      </c>
      <c r="J154" s="42">
        <v>0.004</v>
      </c>
      <c r="K154" s="40">
        <f t="shared" si="22"/>
        <v>0.0384</v>
      </c>
      <c r="L154" s="42">
        <v>0</v>
      </c>
      <c r="M154" s="40">
        <f t="shared" si="23"/>
        <v>0</v>
      </c>
      <c r="N154" s="43">
        <v>32</v>
      </c>
      <c r="O154" s="38" t="s">
        <v>34</v>
      </c>
    </row>
    <row r="155" spans="1:15" s="31" customFormat="1" ht="13.5" customHeight="1">
      <c r="A155" s="37" t="s">
        <v>446</v>
      </c>
      <c r="B155" s="37" t="s">
        <v>72</v>
      </c>
      <c r="C155" s="37" t="s">
        <v>73</v>
      </c>
      <c r="D155" s="38" t="s">
        <v>447</v>
      </c>
      <c r="E155" s="39" t="s">
        <v>448</v>
      </c>
      <c r="F155" s="37" t="s">
        <v>38</v>
      </c>
      <c r="G155" s="40">
        <v>8</v>
      </c>
      <c r="H155" s="41"/>
      <c r="I155" s="41">
        <f t="shared" si="21"/>
        <v>0</v>
      </c>
      <c r="J155" s="42">
        <v>4E-05</v>
      </c>
      <c r="K155" s="40">
        <f t="shared" si="22"/>
        <v>0.00032</v>
      </c>
      <c r="L155" s="42">
        <v>0</v>
      </c>
      <c r="M155" s="40">
        <f t="shared" si="23"/>
        <v>0</v>
      </c>
      <c r="N155" s="43">
        <v>32</v>
      </c>
      <c r="O155" s="38" t="s">
        <v>34</v>
      </c>
    </row>
    <row r="156" spans="1:15" s="31" customFormat="1" ht="13.5" customHeight="1">
      <c r="A156" s="30" t="s">
        <v>449</v>
      </c>
      <c r="B156" s="30" t="s">
        <v>29</v>
      </c>
      <c r="C156" s="30" t="s">
        <v>385</v>
      </c>
      <c r="D156" s="31" t="s">
        <v>450</v>
      </c>
      <c r="E156" s="32" t="s">
        <v>451</v>
      </c>
      <c r="F156" s="30" t="s">
        <v>38</v>
      </c>
      <c r="G156" s="33">
        <v>6</v>
      </c>
      <c r="H156" s="34"/>
      <c r="I156" s="34">
        <f t="shared" si="21"/>
        <v>0</v>
      </c>
      <c r="J156" s="35">
        <v>0</v>
      </c>
      <c r="K156" s="33">
        <f t="shared" si="22"/>
        <v>0</v>
      </c>
      <c r="L156" s="35">
        <v>0.131</v>
      </c>
      <c r="M156" s="33">
        <f t="shared" si="23"/>
        <v>0.786</v>
      </c>
      <c r="N156" s="36">
        <v>16</v>
      </c>
      <c r="O156" s="31" t="s">
        <v>34</v>
      </c>
    </row>
    <row r="157" spans="1:15" s="31" customFormat="1" ht="13.5" customHeight="1">
      <c r="A157" s="30" t="s">
        <v>452</v>
      </c>
      <c r="B157" s="30" t="s">
        <v>29</v>
      </c>
      <c r="C157" s="30" t="s">
        <v>385</v>
      </c>
      <c r="D157" s="31" t="s">
        <v>453</v>
      </c>
      <c r="E157" s="32" t="s">
        <v>454</v>
      </c>
      <c r="F157" s="30" t="s">
        <v>38</v>
      </c>
      <c r="G157" s="33">
        <v>3</v>
      </c>
      <c r="H157" s="34"/>
      <c r="I157" s="34">
        <f t="shared" si="21"/>
        <v>0</v>
      </c>
      <c r="J157" s="35">
        <v>0</v>
      </c>
      <c r="K157" s="33">
        <f t="shared" si="22"/>
        <v>0</v>
      </c>
      <c r="L157" s="35">
        <v>0.166</v>
      </c>
      <c r="M157" s="33">
        <f t="shared" si="23"/>
        <v>0.498</v>
      </c>
      <c r="N157" s="36">
        <v>16</v>
      </c>
      <c r="O157" s="31" t="s">
        <v>34</v>
      </c>
    </row>
    <row r="158" spans="1:15" s="31" customFormat="1" ht="13.5" customHeight="1">
      <c r="A158" s="30" t="s">
        <v>455</v>
      </c>
      <c r="B158" s="30" t="s">
        <v>29</v>
      </c>
      <c r="C158" s="30" t="s">
        <v>385</v>
      </c>
      <c r="D158" s="31" t="s">
        <v>456</v>
      </c>
      <c r="E158" s="32" t="s">
        <v>457</v>
      </c>
      <c r="F158" s="30" t="s">
        <v>134</v>
      </c>
      <c r="G158" s="33">
        <v>9</v>
      </c>
      <c r="H158" s="34"/>
      <c r="I158" s="34">
        <f t="shared" si="21"/>
        <v>0</v>
      </c>
      <c r="J158" s="35">
        <v>0</v>
      </c>
      <c r="K158" s="33">
        <f t="shared" si="22"/>
        <v>0</v>
      </c>
      <c r="L158" s="35">
        <v>0.0881</v>
      </c>
      <c r="M158" s="33">
        <f t="shared" si="23"/>
        <v>0.7928999999999999</v>
      </c>
      <c r="N158" s="36">
        <v>16</v>
      </c>
      <c r="O158" s="31" t="s">
        <v>34</v>
      </c>
    </row>
    <row r="159" spans="1:15" s="31" customFormat="1" ht="13.5" customHeight="1">
      <c r="A159" s="37" t="s">
        <v>458</v>
      </c>
      <c r="B159" s="37"/>
      <c r="C159" s="37"/>
      <c r="D159" s="38"/>
      <c r="E159" s="39" t="s">
        <v>750</v>
      </c>
      <c r="F159" s="37"/>
      <c r="G159" s="40"/>
      <c r="H159" s="41"/>
      <c r="I159" s="41">
        <f t="shared" si="21"/>
        <v>0</v>
      </c>
      <c r="J159" s="42">
        <v>0.00295</v>
      </c>
      <c r="K159" s="40">
        <f t="shared" si="22"/>
        <v>0</v>
      </c>
      <c r="L159" s="42">
        <v>0</v>
      </c>
      <c r="M159" s="40">
        <f t="shared" si="23"/>
        <v>0</v>
      </c>
      <c r="N159" s="43">
        <v>32</v>
      </c>
      <c r="O159" s="38" t="s">
        <v>34</v>
      </c>
    </row>
    <row r="160" spans="1:15" s="31" customFormat="1" ht="12.75" customHeight="1">
      <c r="A160" s="37" t="s">
        <v>459</v>
      </c>
      <c r="B160" s="37"/>
      <c r="C160" s="37"/>
      <c r="D160" s="38"/>
      <c r="E160" s="39" t="s">
        <v>750</v>
      </c>
      <c r="F160" s="37"/>
      <c r="G160" s="40"/>
      <c r="H160" s="41"/>
      <c r="I160" s="41">
        <f t="shared" si="21"/>
        <v>0</v>
      </c>
      <c r="J160" s="42">
        <v>0.00295</v>
      </c>
      <c r="K160" s="40">
        <f t="shared" si="22"/>
        <v>0</v>
      </c>
      <c r="L160" s="42">
        <v>0</v>
      </c>
      <c r="M160" s="40">
        <f t="shared" si="23"/>
        <v>0</v>
      </c>
      <c r="N160" s="43">
        <v>32</v>
      </c>
      <c r="O160" s="38" t="s">
        <v>34</v>
      </c>
    </row>
    <row r="161" spans="1:15" s="31" customFormat="1" ht="13.5" customHeight="1">
      <c r="A161" s="37" t="s">
        <v>460</v>
      </c>
      <c r="B161" s="37"/>
      <c r="C161" s="37"/>
      <c r="D161" s="38"/>
      <c r="E161" s="39" t="s">
        <v>750</v>
      </c>
      <c r="F161" s="37"/>
      <c r="G161" s="40"/>
      <c r="H161" s="41"/>
      <c r="I161" s="41">
        <f t="shared" si="21"/>
        <v>0</v>
      </c>
      <c r="J161" s="42">
        <v>0.00295</v>
      </c>
      <c r="K161" s="40">
        <f t="shared" si="22"/>
        <v>0</v>
      </c>
      <c r="L161" s="42">
        <v>0</v>
      </c>
      <c r="M161" s="40">
        <f t="shared" si="23"/>
        <v>0</v>
      </c>
      <c r="N161" s="43">
        <v>32</v>
      </c>
      <c r="O161" s="38" t="s">
        <v>34</v>
      </c>
    </row>
    <row r="162" spans="1:18" s="31" customFormat="1" ht="13.5" customHeight="1">
      <c r="A162" s="30" t="s">
        <v>461</v>
      </c>
      <c r="B162" s="30" t="s">
        <v>29</v>
      </c>
      <c r="C162" s="30" t="s">
        <v>385</v>
      </c>
      <c r="D162" s="31" t="s">
        <v>462</v>
      </c>
      <c r="E162" s="32" t="s">
        <v>463</v>
      </c>
      <c r="F162" s="30" t="s">
        <v>199</v>
      </c>
      <c r="G162" s="34">
        <v>11196.612</v>
      </c>
      <c r="H162" s="33"/>
      <c r="I162" s="34">
        <f t="shared" si="21"/>
        <v>0</v>
      </c>
      <c r="J162" s="35">
        <v>0</v>
      </c>
      <c r="K162" s="33">
        <f t="shared" si="22"/>
        <v>0</v>
      </c>
      <c r="L162" s="35">
        <v>0</v>
      </c>
      <c r="M162" s="33">
        <f t="shared" si="23"/>
        <v>0</v>
      </c>
      <c r="N162" s="36">
        <v>16</v>
      </c>
      <c r="O162" s="31" t="s">
        <v>34</v>
      </c>
      <c r="Q162" s="33"/>
      <c r="R162" s="34"/>
    </row>
    <row r="163" spans="2:15" s="24" customFormat="1" ht="12.75" customHeight="1">
      <c r="B163" s="26" t="s">
        <v>22</v>
      </c>
      <c r="D163" s="27" t="s">
        <v>464</v>
      </c>
      <c r="E163" s="27" t="s">
        <v>465</v>
      </c>
      <c r="I163" s="28">
        <f>SUM(I164:I166)</f>
        <v>0</v>
      </c>
      <c r="K163" s="29">
        <f>SUM(K164:K166)</f>
        <v>0</v>
      </c>
      <c r="M163" s="29">
        <f>SUM(M164:M166)</f>
        <v>2.326</v>
      </c>
      <c r="O163" s="27" t="s">
        <v>28</v>
      </c>
    </row>
    <row r="164" spans="1:15" s="31" customFormat="1" ht="13.5" customHeight="1">
      <c r="A164" s="30" t="s">
        <v>466</v>
      </c>
      <c r="B164" s="30" t="s">
        <v>29</v>
      </c>
      <c r="C164" s="30" t="s">
        <v>464</v>
      </c>
      <c r="D164" s="31" t="s">
        <v>467</v>
      </c>
      <c r="E164" s="32" t="s">
        <v>468</v>
      </c>
      <c r="F164" s="30" t="s">
        <v>41</v>
      </c>
      <c r="G164" s="33">
        <v>434</v>
      </c>
      <c r="H164" s="34"/>
      <c r="I164" s="34">
        <f>ROUND(G164*H164,2)</f>
        <v>0</v>
      </c>
      <c r="J164" s="35">
        <v>0</v>
      </c>
      <c r="K164" s="33">
        <f>G164*J164</f>
        <v>0</v>
      </c>
      <c r="L164" s="35">
        <v>0.005</v>
      </c>
      <c r="M164" s="33">
        <f>G164*L164</f>
        <v>2.17</v>
      </c>
      <c r="N164" s="36">
        <v>16</v>
      </c>
      <c r="O164" s="31" t="s">
        <v>34</v>
      </c>
    </row>
    <row r="165" spans="1:15" s="31" customFormat="1" ht="13.5" customHeight="1">
      <c r="A165" s="30" t="s">
        <v>469</v>
      </c>
      <c r="B165" s="30" t="s">
        <v>29</v>
      </c>
      <c r="C165" s="30" t="s">
        <v>464</v>
      </c>
      <c r="D165" s="31" t="s">
        <v>470</v>
      </c>
      <c r="E165" s="32" t="s">
        <v>471</v>
      </c>
      <c r="F165" s="30" t="s">
        <v>38</v>
      </c>
      <c r="G165" s="33">
        <v>12</v>
      </c>
      <c r="H165" s="34"/>
      <c r="I165" s="34">
        <f>ROUND(G165*H165,2)</f>
        <v>0</v>
      </c>
      <c r="J165" s="35">
        <v>0</v>
      </c>
      <c r="K165" s="33">
        <f>G165*J165</f>
        <v>0</v>
      </c>
      <c r="L165" s="35">
        <v>0.013</v>
      </c>
      <c r="M165" s="33">
        <f>G165*L165</f>
        <v>0.156</v>
      </c>
      <c r="N165" s="36">
        <v>16</v>
      </c>
      <c r="O165" s="31" t="s">
        <v>34</v>
      </c>
    </row>
    <row r="166" spans="1:15" s="31" customFormat="1" ht="13.5" customHeight="1">
      <c r="A166" s="30" t="s">
        <v>472</v>
      </c>
      <c r="B166" s="30" t="s">
        <v>29</v>
      </c>
      <c r="C166" s="30" t="s">
        <v>464</v>
      </c>
      <c r="D166" s="31" t="s">
        <v>473</v>
      </c>
      <c r="E166" s="32" t="s">
        <v>474</v>
      </c>
      <c r="F166" s="30" t="s">
        <v>199</v>
      </c>
      <c r="G166" s="33">
        <v>1.79</v>
      </c>
      <c r="H166" s="34"/>
      <c r="I166" s="34">
        <f>ROUND(G166*H166,2)</f>
        <v>0</v>
      </c>
      <c r="J166" s="35">
        <v>0</v>
      </c>
      <c r="K166" s="33">
        <f>G166*J166</f>
        <v>0</v>
      </c>
      <c r="L166" s="35">
        <v>0</v>
      </c>
      <c r="M166" s="33">
        <f>G166*L166</f>
        <v>0</v>
      </c>
      <c r="N166" s="36">
        <v>16</v>
      </c>
      <c r="O166" s="31" t="s">
        <v>34</v>
      </c>
    </row>
    <row r="167" spans="2:15" s="24" customFormat="1" ht="12.75" customHeight="1">
      <c r="B167" s="26" t="s">
        <v>22</v>
      </c>
      <c r="D167" s="27" t="s">
        <v>475</v>
      </c>
      <c r="E167" s="27" t="s">
        <v>476</v>
      </c>
      <c r="I167" s="28">
        <f>SUM(I168:I173)</f>
        <v>0</v>
      </c>
      <c r="K167" s="29">
        <f>SUM(K168:K173)</f>
        <v>15.200028</v>
      </c>
      <c r="M167" s="29">
        <f>SUM(M168:M173)</f>
        <v>2.07925</v>
      </c>
      <c r="O167" s="27" t="s">
        <v>28</v>
      </c>
    </row>
    <row r="168" spans="1:15" s="31" customFormat="1" ht="13.5" customHeight="1">
      <c r="A168" s="30" t="s">
        <v>477</v>
      </c>
      <c r="B168" s="30" t="s">
        <v>29</v>
      </c>
      <c r="C168" s="30" t="s">
        <v>475</v>
      </c>
      <c r="D168" s="31" t="s">
        <v>478</v>
      </c>
      <c r="E168" s="32" t="s">
        <v>479</v>
      </c>
      <c r="F168" s="30" t="s">
        <v>41</v>
      </c>
      <c r="G168" s="33">
        <v>25</v>
      </c>
      <c r="H168" s="34"/>
      <c r="I168" s="34">
        <f aca="true" t="shared" si="24" ref="I168:I173">ROUND(G168*H168,2)</f>
        <v>0</v>
      </c>
      <c r="J168" s="35">
        <v>0</v>
      </c>
      <c r="K168" s="33">
        <f aca="true" t="shared" si="25" ref="K168:K173">G168*J168</f>
        <v>0</v>
      </c>
      <c r="L168" s="35">
        <v>0.08317</v>
      </c>
      <c r="M168" s="33">
        <f aca="true" t="shared" si="26" ref="M168:M173">G168*L168</f>
        <v>2.07925</v>
      </c>
      <c r="N168" s="36">
        <v>16</v>
      </c>
      <c r="O168" s="31" t="s">
        <v>34</v>
      </c>
    </row>
    <row r="169" spans="1:15" s="31" customFormat="1" ht="13.5" customHeight="1">
      <c r="A169" s="30" t="s">
        <v>480</v>
      </c>
      <c r="B169" s="30" t="s">
        <v>29</v>
      </c>
      <c r="C169" s="30" t="s">
        <v>475</v>
      </c>
      <c r="D169" s="31" t="s">
        <v>481</v>
      </c>
      <c r="E169" s="32" t="s">
        <v>482</v>
      </c>
      <c r="F169" s="30" t="s">
        <v>41</v>
      </c>
      <c r="G169" s="33">
        <v>101</v>
      </c>
      <c r="H169" s="34"/>
      <c r="I169" s="34">
        <f t="shared" si="24"/>
        <v>0</v>
      </c>
      <c r="J169" s="35">
        <v>0.0038</v>
      </c>
      <c r="K169" s="33">
        <f t="shared" si="25"/>
        <v>0.3838</v>
      </c>
      <c r="L169" s="35">
        <v>0</v>
      </c>
      <c r="M169" s="33">
        <f t="shared" si="26"/>
        <v>0</v>
      </c>
      <c r="N169" s="36">
        <v>16</v>
      </c>
      <c r="O169" s="31" t="s">
        <v>34</v>
      </c>
    </row>
    <row r="170" spans="1:15" s="31" customFormat="1" ht="13.5" customHeight="1">
      <c r="A170" s="37" t="s">
        <v>483</v>
      </c>
      <c r="B170" s="37" t="s">
        <v>72</v>
      </c>
      <c r="C170" s="37" t="s">
        <v>73</v>
      </c>
      <c r="D170" s="38" t="s">
        <v>484</v>
      </c>
      <c r="E170" s="39" t="s">
        <v>485</v>
      </c>
      <c r="F170" s="37" t="s">
        <v>41</v>
      </c>
      <c r="G170" s="40">
        <v>111.1</v>
      </c>
      <c r="H170" s="41"/>
      <c r="I170" s="41">
        <f t="shared" si="24"/>
        <v>0</v>
      </c>
      <c r="J170" s="42">
        <v>0.0182</v>
      </c>
      <c r="K170" s="40">
        <f t="shared" si="25"/>
        <v>2.02202</v>
      </c>
      <c r="L170" s="42">
        <v>0</v>
      </c>
      <c r="M170" s="40">
        <f t="shared" si="26"/>
        <v>0</v>
      </c>
      <c r="N170" s="43">
        <v>32</v>
      </c>
      <c r="O170" s="38" t="s">
        <v>34</v>
      </c>
    </row>
    <row r="171" spans="1:15" s="31" customFormat="1" ht="13.5" customHeight="1">
      <c r="A171" s="30" t="s">
        <v>486</v>
      </c>
      <c r="B171" s="30" t="s">
        <v>29</v>
      </c>
      <c r="C171" s="30" t="s">
        <v>475</v>
      </c>
      <c r="D171" s="31" t="s">
        <v>487</v>
      </c>
      <c r="E171" s="32" t="s">
        <v>488</v>
      </c>
      <c r="F171" s="30" t="s">
        <v>41</v>
      </c>
      <c r="G171" s="33">
        <v>663.6</v>
      </c>
      <c r="H171" s="34"/>
      <c r="I171" s="34">
        <f t="shared" si="24"/>
        <v>0</v>
      </c>
      <c r="J171" s="35">
        <v>0.0077</v>
      </c>
      <c r="K171" s="33">
        <f t="shared" si="25"/>
        <v>5.10972</v>
      </c>
      <c r="L171" s="35">
        <v>0</v>
      </c>
      <c r="M171" s="33">
        <f t="shared" si="26"/>
        <v>0</v>
      </c>
      <c r="N171" s="36">
        <v>16</v>
      </c>
      <c r="O171" s="31" t="s">
        <v>34</v>
      </c>
    </row>
    <row r="172" spans="1:15" s="31" customFormat="1" ht="24" customHeight="1">
      <c r="A172" s="30" t="s">
        <v>489</v>
      </c>
      <c r="B172" s="30" t="s">
        <v>29</v>
      </c>
      <c r="C172" s="30" t="s">
        <v>475</v>
      </c>
      <c r="D172" s="31" t="s">
        <v>490</v>
      </c>
      <c r="E172" s="32" t="s">
        <v>491</v>
      </c>
      <c r="F172" s="30" t="s">
        <v>41</v>
      </c>
      <c r="G172" s="33">
        <v>3981.6</v>
      </c>
      <c r="H172" s="34"/>
      <c r="I172" s="34">
        <f t="shared" si="24"/>
        <v>0</v>
      </c>
      <c r="J172" s="35">
        <v>0.00193</v>
      </c>
      <c r="K172" s="33">
        <f t="shared" si="25"/>
        <v>7.684488</v>
      </c>
      <c r="L172" s="35">
        <v>0</v>
      </c>
      <c r="M172" s="33">
        <f t="shared" si="26"/>
        <v>0</v>
      </c>
      <c r="N172" s="36">
        <v>16</v>
      </c>
      <c r="O172" s="31" t="s">
        <v>34</v>
      </c>
    </row>
    <row r="173" spans="1:18" s="31" customFormat="1" ht="13.5" customHeight="1">
      <c r="A173" s="30" t="s">
        <v>492</v>
      </c>
      <c r="B173" s="30" t="s">
        <v>29</v>
      </c>
      <c r="C173" s="30" t="s">
        <v>475</v>
      </c>
      <c r="D173" s="31" t="s">
        <v>493</v>
      </c>
      <c r="E173" s="32" t="s">
        <v>494</v>
      </c>
      <c r="F173" s="30" t="s">
        <v>199</v>
      </c>
      <c r="G173" s="34">
        <v>4221.05</v>
      </c>
      <c r="H173" s="33"/>
      <c r="I173" s="34">
        <f t="shared" si="24"/>
        <v>0</v>
      </c>
      <c r="J173" s="35">
        <v>0</v>
      </c>
      <c r="K173" s="33">
        <f t="shared" si="25"/>
        <v>0</v>
      </c>
      <c r="L173" s="35">
        <v>0</v>
      </c>
      <c r="M173" s="33">
        <f t="shared" si="26"/>
        <v>0</v>
      </c>
      <c r="N173" s="36">
        <v>16</v>
      </c>
      <c r="O173" s="31" t="s">
        <v>34</v>
      </c>
      <c r="Q173" s="33"/>
      <c r="R173" s="34"/>
    </row>
    <row r="174" spans="2:15" s="24" customFormat="1" ht="12.75" customHeight="1">
      <c r="B174" s="26" t="s">
        <v>22</v>
      </c>
      <c r="D174" s="27" t="s">
        <v>495</v>
      </c>
      <c r="E174" s="27" t="s">
        <v>496</v>
      </c>
      <c r="I174" s="28">
        <f>SUM(I175:I180)</f>
        <v>0</v>
      </c>
      <c r="K174" s="29">
        <f>SUM(K175:K180)</f>
        <v>1.971592</v>
      </c>
      <c r="M174" s="29">
        <f>SUM(M175:M180)</f>
        <v>0.626</v>
      </c>
      <c r="O174" s="27" t="s">
        <v>28</v>
      </c>
    </row>
    <row r="175" spans="1:15" s="31" customFormat="1" ht="13.5" customHeight="1">
      <c r="A175" s="30" t="s">
        <v>497</v>
      </c>
      <c r="B175" s="30" t="s">
        <v>29</v>
      </c>
      <c r="C175" s="30" t="s">
        <v>495</v>
      </c>
      <c r="D175" s="31" t="s">
        <v>498</v>
      </c>
      <c r="E175" s="32" t="s">
        <v>499</v>
      </c>
      <c r="F175" s="30" t="s">
        <v>41</v>
      </c>
      <c r="G175" s="33">
        <v>626</v>
      </c>
      <c r="H175" s="34"/>
      <c r="I175" s="34">
        <f aca="true" t="shared" si="27" ref="I175:I180">ROUND(G175*H175,2)</f>
        <v>0</v>
      </c>
      <c r="J175" s="35">
        <v>0</v>
      </c>
      <c r="K175" s="33">
        <f aca="true" t="shared" si="28" ref="K175:K180">G175*J175</f>
        <v>0</v>
      </c>
      <c r="L175" s="35">
        <v>0.001</v>
      </c>
      <c r="M175" s="33">
        <f aca="true" t="shared" si="29" ref="M175:M180">G175*L175</f>
        <v>0.626</v>
      </c>
      <c r="N175" s="36">
        <v>16</v>
      </c>
      <c r="O175" s="31" t="s">
        <v>34</v>
      </c>
    </row>
    <row r="176" spans="1:15" s="31" customFormat="1" ht="13.5" customHeight="1">
      <c r="A176" s="30" t="s">
        <v>500</v>
      </c>
      <c r="B176" s="30" t="s">
        <v>29</v>
      </c>
      <c r="C176" s="30" t="s">
        <v>495</v>
      </c>
      <c r="D176" s="31" t="s">
        <v>501</v>
      </c>
      <c r="E176" s="32" t="s">
        <v>502</v>
      </c>
      <c r="F176" s="30" t="s">
        <v>58</v>
      </c>
      <c r="G176" s="33">
        <v>736</v>
      </c>
      <c r="H176" s="34"/>
      <c r="I176" s="34">
        <f t="shared" si="27"/>
        <v>0</v>
      </c>
      <c r="J176" s="35">
        <v>2E-05</v>
      </c>
      <c r="K176" s="33">
        <f t="shared" si="28"/>
        <v>0.01472</v>
      </c>
      <c r="L176" s="35">
        <v>0</v>
      </c>
      <c r="M176" s="33">
        <f t="shared" si="29"/>
        <v>0</v>
      </c>
      <c r="N176" s="36">
        <v>16</v>
      </c>
      <c r="O176" s="31" t="s">
        <v>34</v>
      </c>
    </row>
    <row r="177" spans="1:15" s="31" customFormat="1" ht="13.5" customHeight="1">
      <c r="A177" s="37" t="s">
        <v>503</v>
      </c>
      <c r="B177" s="37" t="s">
        <v>72</v>
      </c>
      <c r="C177" s="37" t="s">
        <v>73</v>
      </c>
      <c r="D177" s="38" t="s">
        <v>504</v>
      </c>
      <c r="E177" s="39" t="s">
        <v>505</v>
      </c>
      <c r="F177" s="37" t="s">
        <v>58</v>
      </c>
      <c r="G177" s="40">
        <v>809.6</v>
      </c>
      <c r="H177" s="41"/>
      <c r="I177" s="41">
        <f t="shared" si="27"/>
        <v>0</v>
      </c>
      <c r="J177" s="42">
        <v>0.00022</v>
      </c>
      <c r="K177" s="40">
        <f t="shared" si="28"/>
        <v>0.17811200000000002</v>
      </c>
      <c r="L177" s="42">
        <v>0</v>
      </c>
      <c r="M177" s="40">
        <f t="shared" si="29"/>
        <v>0</v>
      </c>
      <c r="N177" s="43">
        <v>32</v>
      </c>
      <c r="O177" s="38" t="s">
        <v>34</v>
      </c>
    </row>
    <row r="178" spans="1:15" s="31" customFormat="1" ht="13.5" customHeight="1">
      <c r="A178" s="30" t="s">
        <v>506</v>
      </c>
      <c r="B178" s="30" t="s">
        <v>29</v>
      </c>
      <c r="C178" s="30" t="s">
        <v>495</v>
      </c>
      <c r="D178" s="31" t="s">
        <v>507</v>
      </c>
      <c r="E178" s="32" t="s">
        <v>508</v>
      </c>
      <c r="F178" s="30" t="s">
        <v>41</v>
      </c>
      <c r="G178" s="33">
        <v>549</v>
      </c>
      <c r="H178" s="34"/>
      <c r="I178" s="34">
        <f t="shared" si="27"/>
        <v>0</v>
      </c>
      <c r="J178" s="35">
        <v>0.00027</v>
      </c>
      <c r="K178" s="33">
        <f t="shared" si="28"/>
        <v>0.14823</v>
      </c>
      <c r="L178" s="35">
        <v>0</v>
      </c>
      <c r="M178" s="33">
        <f t="shared" si="29"/>
        <v>0</v>
      </c>
      <c r="N178" s="36">
        <v>16</v>
      </c>
      <c r="O178" s="31" t="s">
        <v>34</v>
      </c>
    </row>
    <row r="179" spans="1:15" s="31" customFormat="1" ht="13.5" customHeight="1">
      <c r="A179" s="37" t="s">
        <v>509</v>
      </c>
      <c r="B179" s="37" t="s">
        <v>72</v>
      </c>
      <c r="C179" s="37" t="s">
        <v>73</v>
      </c>
      <c r="D179" s="38" t="s">
        <v>510</v>
      </c>
      <c r="E179" s="39" t="s">
        <v>511</v>
      </c>
      <c r="F179" s="37" t="s">
        <v>41</v>
      </c>
      <c r="G179" s="40">
        <v>603.9</v>
      </c>
      <c r="H179" s="41"/>
      <c r="I179" s="41">
        <f t="shared" si="27"/>
        <v>0</v>
      </c>
      <c r="J179" s="42">
        <v>0.0027</v>
      </c>
      <c r="K179" s="40">
        <f t="shared" si="28"/>
        <v>1.63053</v>
      </c>
      <c r="L179" s="42">
        <v>0</v>
      </c>
      <c r="M179" s="40">
        <f t="shared" si="29"/>
        <v>0</v>
      </c>
      <c r="N179" s="43">
        <v>32</v>
      </c>
      <c r="O179" s="38" t="s">
        <v>34</v>
      </c>
    </row>
    <row r="180" spans="1:15" s="31" customFormat="1" ht="13.5" customHeight="1">
      <c r="A180" s="30" t="s">
        <v>512</v>
      </c>
      <c r="B180" s="30" t="s">
        <v>29</v>
      </c>
      <c r="C180" s="30" t="s">
        <v>495</v>
      </c>
      <c r="D180" s="31" t="s">
        <v>513</v>
      </c>
      <c r="E180" s="32" t="s">
        <v>514</v>
      </c>
      <c r="F180" s="30" t="s">
        <v>199</v>
      </c>
      <c r="G180" s="33">
        <v>0.38</v>
      </c>
      <c r="H180" s="34"/>
      <c r="I180" s="34">
        <f t="shared" si="27"/>
        <v>0</v>
      </c>
      <c r="J180" s="35">
        <v>0</v>
      </c>
      <c r="K180" s="33">
        <f t="shared" si="28"/>
        <v>0</v>
      </c>
      <c r="L180" s="35">
        <v>0</v>
      </c>
      <c r="M180" s="33">
        <f t="shared" si="29"/>
        <v>0</v>
      </c>
      <c r="N180" s="36">
        <v>16</v>
      </c>
      <c r="O180" s="31" t="s">
        <v>34</v>
      </c>
    </row>
    <row r="181" spans="2:15" s="24" customFormat="1" ht="12.75" customHeight="1">
      <c r="B181" s="26" t="s">
        <v>22</v>
      </c>
      <c r="D181" s="27" t="s">
        <v>515</v>
      </c>
      <c r="E181" s="27" t="s">
        <v>516</v>
      </c>
      <c r="I181" s="28">
        <f>SUM(I182:I187)</f>
        <v>0</v>
      </c>
      <c r="K181" s="29">
        <f>SUM(K182:K187)</f>
        <v>5.867280000000001</v>
      </c>
      <c r="M181" s="29">
        <f>SUM(M182:M187)</f>
        <v>7.1995000000000005</v>
      </c>
      <c r="O181" s="27" t="s">
        <v>28</v>
      </c>
    </row>
    <row r="182" spans="1:15" s="31" customFormat="1" ht="13.5" customHeight="1">
      <c r="A182" s="30" t="s">
        <v>517</v>
      </c>
      <c r="B182" s="30" t="s">
        <v>29</v>
      </c>
      <c r="C182" s="30" t="s">
        <v>515</v>
      </c>
      <c r="D182" s="31" t="s">
        <v>518</v>
      </c>
      <c r="E182" s="32" t="s">
        <v>519</v>
      </c>
      <c r="F182" s="30" t="s">
        <v>41</v>
      </c>
      <c r="G182" s="33">
        <v>85</v>
      </c>
      <c r="H182" s="34"/>
      <c r="I182" s="34">
        <f aca="true" t="shared" si="30" ref="I182:I187">ROUND(G182*H182,2)</f>
        <v>0</v>
      </c>
      <c r="J182" s="35">
        <v>0</v>
      </c>
      <c r="K182" s="33">
        <f aca="true" t="shared" si="31" ref="K182:K187">G182*J182</f>
        <v>0</v>
      </c>
      <c r="L182" s="35">
        <v>0.0815</v>
      </c>
      <c r="M182" s="33">
        <f aca="true" t="shared" si="32" ref="M182:M187">G182*L182</f>
        <v>6.9275</v>
      </c>
      <c r="N182" s="36">
        <v>16</v>
      </c>
      <c r="O182" s="31" t="s">
        <v>34</v>
      </c>
    </row>
    <row r="183" spans="1:15" s="31" customFormat="1" ht="24" customHeight="1">
      <c r="A183" s="30" t="s">
        <v>520</v>
      </c>
      <c r="B183" s="30" t="s">
        <v>29</v>
      </c>
      <c r="C183" s="30" t="s">
        <v>515</v>
      </c>
      <c r="D183" s="31" t="s">
        <v>521</v>
      </c>
      <c r="E183" s="32" t="s">
        <v>522</v>
      </c>
      <c r="F183" s="30" t="s">
        <v>41</v>
      </c>
      <c r="G183" s="33">
        <v>348</v>
      </c>
      <c r="H183" s="34"/>
      <c r="I183" s="34">
        <f t="shared" si="30"/>
        <v>0</v>
      </c>
      <c r="J183" s="35">
        <v>0.003</v>
      </c>
      <c r="K183" s="33">
        <f t="shared" si="31"/>
        <v>1.044</v>
      </c>
      <c r="L183" s="35">
        <v>0</v>
      </c>
      <c r="M183" s="33">
        <f t="shared" si="32"/>
        <v>0</v>
      </c>
      <c r="N183" s="36">
        <v>4</v>
      </c>
      <c r="O183" s="31" t="s">
        <v>34</v>
      </c>
    </row>
    <row r="184" spans="1:15" s="31" customFormat="1" ht="13.5" customHeight="1">
      <c r="A184" s="37" t="s">
        <v>523</v>
      </c>
      <c r="B184" s="37" t="s">
        <v>72</v>
      </c>
      <c r="C184" s="37" t="s">
        <v>73</v>
      </c>
      <c r="D184" s="38" t="s">
        <v>524</v>
      </c>
      <c r="E184" s="39" t="s">
        <v>525</v>
      </c>
      <c r="F184" s="37" t="s">
        <v>41</v>
      </c>
      <c r="G184" s="40">
        <v>382.8</v>
      </c>
      <c r="H184" s="41"/>
      <c r="I184" s="41">
        <f t="shared" si="30"/>
        <v>0</v>
      </c>
      <c r="J184" s="42">
        <v>0.0126</v>
      </c>
      <c r="K184" s="40">
        <f t="shared" si="31"/>
        <v>4.8232800000000005</v>
      </c>
      <c r="L184" s="42">
        <v>0</v>
      </c>
      <c r="M184" s="40">
        <f t="shared" si="32"/>
        <v>0</v>
      </c>
      <c r="N184" s="43">
        <v>8</v>
      </c>
      <c r="O184" s="38" t="s">
        <v>34</v>
      </c>
    </row>
    <row r="185" spans="1:15" s="31" customFormat="1" ht="13.5" customHeight="1">
      <c r="A185" s="30" t="s">
        <v>526</v>
      </c>
      <c r="B185" s="30" t="s">
        <v>29</v>
      </c>
      <c r="C185" s="30" t="s">
        <v>515</v>
      </c>
      <c r="D185" s="31" t="s">
        <v>527</v>
      </c>
      <c r="E185" s="32" t="s">
        <v>528</v>
      </c>
      <c r="F185" s="30" t="s">
        <v>41</v>
      </c>
      <c r="G185" s="33">
        <v>10</v>
      </c>
      <c r="H185" s="34"/>
      <c r="I185" s="34">
        <f t="shared" si="30"/>
        <v>0</v>
      </c>
      <c r="J185" s="35">
        <v>0</v>
      </c>
      <c r="K185" s="33">
        <f t="shared" si="31"/>
        <v>0</v>
      </c>
      <c r="L185" s="35">
        <v>0.0272</v>
      </c>
      <c r="M185" s="33">
        <f t="shared" si="32"/>
        <v>0.27199999999999996</v>
      </c>
      <c r="N185" s="36">
        <v>16</v>
      </c>
      <c r="O185" s="31" t="s">
        <v>34</v>
      </c>
    </row>
    <row r="186" spans="1:15" s="31" customFormat="1" ht="13.5" customHeight="1">
      <c r="A186" s="30" t="s">
        <v>529</v>
      </c>
      <c r="B186" s="30" t="s">
        <v>29</v>
      </c>
      <c r="C186" s="30" t="s">
        <v>515</v>
      </c>
      <c r="D186" s="31" t="s">
        <v>530</v>
      </c>
      <c r="E186" s="32" t="s">
        <v>531</v>
      </c>
      <c r="F186" s="30" t="s">
        <v>41</v>
      </c>
      <c r="G186" s="33">
        <v>348</v>
      </c>
      <c r="H186" s="34"/>
      <c r="I186" s="34">
        <f t="shared" si="30"/>
        <v>0</v>
      </c>
      <c r="J186" s="35">
        <v>0</v>
      </c>
      <c r="K186" s="33">
        <f t="shared" si="31"/>
        <v>0</v>
      </c>
      <c r="L186" s="35">
        <v>0</v>
      </c>
      <c r="M186" s="33">
        <f t="shared" si="32"/>
        <v>0</v>
      </c>
      <c r="N186" s="36">
        <v>16</v>
      </c>
      <c r="O186" s="31" t="s">
        <v>34</v>
      </c>
    </row>
    <row r="187" spans="1:18" s="31" customFormat="1" ht="13.5" customHeight="1">
      <c r="A187" s="30" t="s">
        <v>532</v>
      </c>
      <c r="B187" s="30" t="s">
        <v>29</v>
      </c>
      <c r="C187" s="30" t="s">
        <v>515</v>
      </c>
      <c r="D187" s="31" t="s">
        <v>533</v>
      </c>
      <c r="E187" s="32" t="s">
        <v>534</v>
      </c>
      <c r="F187" s="30" t="s">
        <v>199</v>
      </c>
      <c r="G187" s="34">
        <v>213.35</v>
      </c>
      <c r="H187" s="33"/>
      <c r="I187" s="34">
        <f t="shared" si="30"/>
        <v>0</v>
      </c>
      <c r="J187" s="35">
        <v>0</v>
      </c>
      <c r="K187" s="33">
        <f t="shared" si="31"/>
        <v>0</v>
      </c>
      <c r="L187" s="35">
        <v>0</v>
      </c>
      <c r="M187" s="33">
        <f t="shared" si="32"/>
        <v>0</v>
      </c>
      <c r="N187" s="36">
        <v>16</v>
      </c>
      <c r="O187" s="31" t="s">
        <v>34</v>
      </c>
      <c r="Q187" s="33"/>
      <c r="R187" s="34"/>
    </row>
    <row r="188" spans="2:15" s="24" customFormat="1" ht="12.75" customHeight="1">
      <c r="B188" s="26" t="s">
        <v>22</v>
      </c>
      <c r="D188" s="27" t="s">
        <v>535</v>
      </c>
      <c r="E188" s="27" t="s">
        <v>536</v>
      </c>
      <c r="I188" s="28">
        <f>I189</f>
        <v>0</v>
      </c>
      <c r="K188" s="29">
        <f>K189</f>
        <v>0.03744</v>
      </c>
      <c r="M188" s="29">
        <f>M189</f>
        <v>0</v>
      </c>
      <c r="O188" s="27" t="s">
        <v>28</v>
      </c>
    </row>
    <row r="189" spans="1:15" s="31" customFormat="1" ht="13.5" customHeight="1">
      <c r="A189" s="30" t="s">
        <v>537</v>
      </c>
      <c r="B189" s="30" t="s">
        <v>29</v>
      </c>
      <c r="C189" s="30" t="s">
        <v>535</v>
      </c>
      <c r="D189" s="31" t="s">
        <v>538</v>
      </c>
      <c r="E189" s="32" t="s">
        <v>539</v>
      </c>
      <c r="F189" s="30" t="s">
        <v>38</v>
      </c>
      <c r="G189" s="33">
        <v>78</v>
      </c>
      <c r="H189" s="34"/>
      <c r="I189" s="34">
        <f>ROUND(G189*H189,2)</f>
        <v>0</v>
      </c>
      <c r="J189" s="35">
        <v>0.00048</v>
      </c>
      <c r="K189" s="33">
        <f>G189*J189</f>
        <v>0.03744</v>
      </c>
      <c r="L189" s="35">
        <v>0</v>
      </c>
      <c r="M189" s="33">
        <f>G189*L189</f>
        <v>0</v>
      </c>
      <c r="N189" s="36">
        <v>16</v>
      </c>
      <c r="O189" s="31" t="s">
        <v>34</v>
      </c>
    </row>
    <row r="190" spans="2:15" s="24" customFormat="1" ht="12.75" customHeight="1">
      <c r="B190" s="26" t="s">
        <v>22</v>
      </c>
      <c r="D190" s="27" t="s">
        <v>540</v>
      </c>
      <c r="E190" s="27" t="s">
        <v>541</v>
      </c>
      <c r="I190" s="28">
        <f>SUM(I191:I193)</f>
        <v>0</v>
      </c>
      <c r="K190" s="29">
        <f>K191+SUM(K192:K194)+K195+K196+K203+K206+K215+K217+K225+K227</f>
        <v>1.076315</v>
      </c>
      <c r="M190" s="29">
        <f>M191+SUM(M192:M194)+M195+M196+M203+M206+M215+M217+M225+M227</f>
        <v>0</v>
      </c>
      <c r="O190" s="27" t="s">
        <v>28</v>
      </c>
    </row>
    <row r="191" spans="1:15" s="31" customFormat="1" ht="13.5" customHeight="1">
      <c r="A191" s="30" t="s">
        <v>542</v>
      </c>
      <c r="B191" s="30" t="s">
        <v>29</v>
      </c>
      <c r="C191" s="30" t="s">
        <v>535</v>
      </c>
      <c r="D191" s="31" t="s">
        <v>543</v>
      </c>
      <c r="E191" s="32" t="s">
        <v>544</v>
      </c>
      <c r="F191" s="30" t="s">
        <v>41</v>
      </c>
      <c r="G191" s="33">
        <v>3159</v>
      </c>
      <c r="H191" s="34"/>
      <c r="I191" s="34">
        <f>ROUND(G191*H191,2)</f>
        <v>0</v>
      </c>
      <c r="J191" s="35">
        <v>1E-05</v>
      </c>
      <c r="K191" s="33">
        <f>G191*J191</f>
        <v>0.03159</v>
      </c>
      <c r="L191" s="35">
        <v>0</v>
      </c>
      <c r="M191" s="33">
        <f>G191*L191</f>
        <v>0</v>
      </c>
      <c r="N191" s="36">
        <v>16</v>
      </c>
      <c r="O191" s="31" t="s">
        <v>34</v>
      </c>
    </row>
    <row r="192" spans="1:15" s="31" customFormat="1" ht="13.5" customHeight="1">
      <c r="A192" s="30" t="s">
        <v>545</v>
      </c>
      <c r="B192" s="30"/>
      <c r="C192" s="30"/>
      <c r="E192" s="32" t="s">
        <v>750</v>
      </c>
      <c r="F192" s="30"/>
      <c r="G192" s="33"/>
      <c r="H192" s="34"/>
      <c r="I192" s="34">
        <f>ROUND(G192*H192,2)</f>
        <v>0</v>
      </c>
      <c r="J192" s="35">
        <v>0.00033</v>
      </c>
      <c r="K192" s="33">
        <f>G192*J192</f>
        <v>0</v>
      </c>
      <c r="L192" s="35">
        <v>0</v>
      </c>
      <c r="M192" s="33">
        <f>G192*L192</f>
        <v>0</v>
      </c>
      <c r="N192" s="36">
        <v>16</v>
      </c>
      <c r="O192" s="31" t="s">
        <v>34</v>
      </c>
    </row>
    <row r="193" spans="1:15" s="31" customFormat="1" ht="24" customHeight="1">
      <c r="A193" s="30" t="s">
        <v>546</v>
      </c>
      <c r="B193" s="30" t="s">
        <v>29</v>
      </c>
      <c r="C193" s="30" t="s">
        <v>540</v>
      </c>
      <c r="D193" s="31" t="s">
        <v>547</v>
      </c>
      <c r="E193" s="32" t="s">
        <v>548</v>
      </c>
      <c r="F193" s="30" t="s">
        <v>41</v>
      </c>
      <c r="G193" s="33">
        <v>3159</v>
      </c>
      <c r="H193" s="34"/>
      <c r="I193" s="34">
        <f>ROUND(G193*H193,2)</f>
        <v>0</v>
      </c>
      <c r="J193" s="35">
        <v>0.00033</v>
      </c>
      <c r="K193" s="33">
        <f>G193*J193</f>
        <v>1.04247</v>
      </c>
      <c r="L193" s="35">
        <v>0</v>
      </c>
      <c r="M193" s="33">
        <f>G193*L193</f>
        <v>0</v>
      </c>
      <c r="N193" s="36">
        <v>16</v>
      </c>
      <c r="O193" s="31" t="s">
        <v>34</v>
      </c>
    </row>
    <row r="194" spans="2:15" s="24" customFormat="1" ht="12.75" customHeight="1">
      <c r="B194" s="50" t="s">
        <v>22</v>
      </c>
      <c r="D194" s="45" t="s">
        <v>72</v>
      </c>
      <c r="E194" s="51" t="s">
        <v>549</v>
      </c>
      <c r="I194" s="52">
        <f>SUM(I223,I195)</f>
        <v>0</v>
      </c>
      <c r="O194" s="45" t="s">
        <v>34</v>
      </c>
    </row>
    <row r="195" spans="2:15" s="24" customFormat="1" ht="12.75" customHeight="1">
      <c r="B195" s="50" t="s">
        <v>22</v>
      </c>
      <c r="D195" s="45" t="s">
        <v>550</v>
      </c>
      <c r="E195" s="45" t="s">
        <v>551</v>
      </c>
      <c r="I195" s="53">
        <f>SUM(I196,I203,I206,I215,I217)</f>
        <v>0</v>
      </c>
      <c r="O195" s="45" t="s">
        <v>34</v>
      </c>
    </row>
    <row r="196" spans="2:15" s="31" customFormat="1" ht="12.75" customHeight="1">
      <c r="B196" s="54" t="s">
        <v>22</v>
      </c>
      <c r="D196" s="55" t="s">
        <v>552</v>
      </c>
      <c r="E196" s="55" t="s">
        <v>553</v>
      </c>
      <c r="I196" s="56">
        <f>SUM(I197:I202)</f>
        <v>0</v>
      </c>
      <c r="K196" s="57">
        <f>SUM(K197:K202)</f>
        <v>0</v>
      </c>
      <c r="M196" s="57">
        <f>SUM(M197:M202)</f>
        <v>0</v>
      </c>
      <c r="O196" s="55" t="s">
        <v>34</v>
      </c>
    </row>
    <row r="197" spans="1:15" s="31" customFormat="1" ht="13.5" customHeight="1">
      <c r="A197" s="30" t="s">
        <v>554</v>
      </c>
      <c r="B197" s="30" t="s">
        <v>29</v>
      </c>
      <c r="C197" s="30" t="s">
        <v>212</v>
      </c>
      <c r="D197" s="31" t="s">
        <v>555</v>
      </c>
      <c r="E197" s="32" t="s">
        <v>556</v>
      </c>
      <c r="F197" s="30" t="s">
        <v>38</v>
      </c>
      <c r="G197" s="33">
        <v>63</v>
      </c>
      <c r="H197" s="34"/>
      <c r="I197" s="34">
        <f aca="true" t="shared" si="33" ref="I197:I202">ROUND(G197*H197,2)</f>
        <v>0</v>
      </c>
      <c r="J197" s="35">
        <v>0</v>
      </c>
      <c r="K197" s="33">
        <f aca="true" t="shared" si="34" ref="K197:K202">G197*J197</f>
        <v>0</v>
      </c>
      <c r="L197" s="35">
        <v>0</v>
      </c>
      <c r="M197" s="33">
        <f aca="true" t="shared" si="35" ref="M197:M202">G197*L197</f>
        <v>0</v>
      </c>
      <c r="N197" s="36">
        <v>64</v>
      </c>
      <c r="O197" s="31" t="s">
        <v>26</v>
      </c>
    </row>
    <row r="198" spans="1:15" s="31" customFormat="1" ht="13.5" customHeight="1">
      <c r="A198" s="30" t="s">
        <v>557</v>
      </c>
      <c r="B198" s="30" t="s">
        <v>29</v>
      </c>
      <c r="C198" s="30" t="s">
        <v>212</v>
      </c>
      <c r="D198" s="31" t="s">
        <v>558</v>
      </c>
      <c r="E198" s="32" t="s">
        <v>559</v>
      </c>
      <c r="F198" s="30" t="s">
        <v>38</v>
      </c>
      <c r="G198" s="33">
        <v>6</v>
      </c>
      <c r="H198" s="34"/>
      <c r="I198" s="34">
        <f t="shared" si="33"/>
        <v>0</v>
      </c>
      <c r="J198" s="35">
        <v>0</v>
      </c>
      <c r="K198" s="33">
        <f t="shared" si="34"/>
        <v>0</v>
      </c>
      <c r="L198" s="35">
        <v>0</v>
      </c>
      <c r="M198" s="33">
        <f t="shared" si="35"/>
        <v>0</v>
      </c>
      <c r="N198" s="36">
        <v>64</v>
      </c>
      <c r="O198" s="31" t="s">
        <v>26</v>
      </c>
    </row>
    <row r="199" spans="1:15" s="31" customFormat="1" ht="13.5" customHeight="1">
      <c r="A199" s="30" t="s">
        <v>560</v>
      </c>
      <c r="B199" s="30" t="s">
        <v>29</v>
      </c>
      <c r="C199" s="30" t="s">
        <v>212</v>
      </c>
      <c r="D199" s="31" t="s">
        <v>561</v>
      </c>
      <c r="E199" s="32" t="s">
        <v>562</v>
      </c>
      <c r="F199" s="30" t="s">
        <v>38</v>
      </c>
      <c r="G199" s="33">
        <v>32</v>
      </c>
      <c r="H199" s="34"/>
      <c r="I199" s="34">
        <f t="shared" si="33"/>
        <v>0</v>
      </c>
      <c r="J199" s="35">
        <v>0</v>
      </c>
      <c r="K199" s="33">
        <f t="shared" si="34"/>
        <v>0</v>
      </c>
      <c r="L199" s="35">
        <v>0</v>
      </c>
      <c r="M199" s="33">
        <f t="shared" si="35"/>
        <v>0</v>
      </c>
      <c r="N199" s="36">
        <v>64</v>
      </c>
      <c r="O199" s="31" t="s">
        <v>26</v>
      </c>
    </row>
    <row r="200" spans="1:15" s="31" customFormat="1" ht="13.5" customHeight="1">
      <c r="A200" s="30" t="s">
        <v>563</v>
      </c>
      <c r="B200" s="30" t="s">
        <v>29</v>
      </c>
      <c r="C200" s="30" t="s">
        <v>212</v>
      </c>
      <c r="D200" s="31" t="s">
        <v>564</v>
      </c>
      <c r="E200" s="32" t="s">
        <v>565</v>
      </c>
      <c r="F200" s="30" t="s">
        <v>38</v>
      </c>
      <c r="G200" s="33">
        <v>132</v>
      </c>
      <c r="H200" s="34"/>
      <c r="I200" s="34">
        <f t="shared" si="33"/>
        <v>0</v>
      </c>
      <c r="J200" s="35">
        <v>0</v>
      </c>
      <c r="K200" s="33">
        <f t="shared" si="34"/>
        <v>0</v>
      </c>
      <c r="L200" s="35">
        <v>0</v>
      </c>
      <c r="M200" s="33">
        <f t="shared" si="35"/>
        <v>0</v>
      </c>
      <c r="N200" s="36">
        <v>64</v>
      </c>
      <c r="O200" s="31" t="s">
        <v>26</v>
      </c>
    </row>
    <row r="201" spans="1:15" s="31" customFormat="1" ht="13.5" customHeight="1">
      <c r="A201" s="30" t="s">
        <v>566</v>
      </c>
      <c r="B201" s="30" t="s">
        <v>29</v>
      </c>
      <c r="C201" s="30" t="s">
        <v>212</v>
      </c>
      <c r="D201" s="31" t="s">
        <v>567</v>
      </c>
      <c r="E201" s="32" t="s">
        <v>568</v>
      </c>
      <c r="F201" s="30" t="s">
        <v>38</v>
      </c>
      <c r="G201" s="33">
        <v>10</v>
      </c>
      <c r="H201" s="34"/>
      <c r="I201" s="34">
        <f t="shared" si="33"/>
        <v>0</v>
      </c>
      <c r="J201" s="35">
        <v>0</v>
      </c>
      <c r="K201" s="33">
        <f t="shared" si="34"/>
        <v>0</v>
      </c>
      <c r="L201" s="35">
        <v>0</v>
      </c>
      <c r="M201" s="33">
        <f t="shared" si="35"/>
        <v>0</v>
      </c>
      <c r="N201" s="36">
        <v>64</v>
      </c>
      <c r="O201" s="31" t="s">
        <v>26</v>
      </c>
    </row>
    <row r="202" spans="1:15" s="31" customFormat="1" ht="13.5" customHeight="1">
      <c r="A202" s="30" t="s">
        <v>569</v>
      </c>
      <c r="B202" s="30" t="s">
        <v>29</v>
      </c>
      <c r="C202" s="30" t="s">
        <v>212</v>
      </c>
      <c r="D202" s="31" t="s">
        <v>570</v>
      </c>
      <c r="E202" s="32" t="s">
        <v>571</v>
      </c>
      <c r="F202" s="30" t="s">
        <v>38</v>
      </c>
      <c r="G202" s="33">
        <v>10</v>
      </c>
      <c r="H202" s="34"/>
      <c r="I202" s="34">
        <f t="shared" si="33"/>
        <v>0</v>
      </c>
      <c r="J202" s="35">
        <v>0</v>
      </c>
      <c r="K202" s="33">
        <f t="shared" si="34"/>
        <v>0</v>
      </c>
      <c r="L202" s="35">
        <v>0</v>
      </c>
      <c r="M202" s="33">
        <f t="shared" si="35"/>
        <v>0</v>
      </c>
      <c r="N202" s="36">
        <v>64</v>
      </c>
      <c r="O202" s="31" t="s">
        <v>26</v>
      </c>
    </row>
    <row r="203" spans="2:15" s="24" customFormat="1" ht="12.75" customHeight="1">
      <c r="B203" s="50" t="s">
        <v>22</v>
      </c>
      <c r="D203" s="45" t="s">
        <v>572</v>
      </c>
      <c r="E203" s="55" t="s">
        <v>573</v>
      </c>
      <c r="I203" s="56">
        <f>SUM(I204:I205)</f>
        <v>0</v>
      </c>
      <c r="K203" s="44">
        <f>SUM(K204:K205)</f>
        <v>0</v>
      </c>
      <c r="M203" s="44">
        <f>SUM(M204:M205)</f>
        <v>0</v>
      </c>
      <c r="O203" s="45" t="s">
        <v>34</v>
      </c>
    </row>
    <row r="204" spans="1:15" s="31" customFormat="1" ht="13.5" customHeight="1">
      <c r="A204" s="30" t="s">
        <v>574</v>
      </c>
      <c r="B204" s="30" t="s">
        <v>29</v>
      </c>
      <c r="C204" s="30" t="s">
        <v>212</v>
      </c>
      <c r="D204" s="31" t="s">
        <v>575</v>
      </c>
      <c r="E204" s="32" t="s">
        <v>576</v>
      </c>
      <c r="F204" s="30" t="s">
        <v>38</v>
      </c>
      <c r="G204" s="33">
        <v>98</v>
      </c>
      <c r="H204" s="34"/>
      <c r="I204" s="34">
        <f>ROUND(G204*H204,2)</f>
        <v>0</v>
      </c>
      <c r="J204" s="35">
        <v>0</v>
      </c>
      <c r="K204" s="33">
        <f>G204*J204</f>
        <v>0</v>
      </c>
      <c r="L204" s="35">
        <v>0</v>
      </c>
      <c r="M204" s="33">
        <f>G204*L204</f>
        <v>0</v>
      </c>
      <c r="N204" s="36">
        <v>64</v>
      </c>
      <c r="O204" s="31" t="s">
        <v>26</v>
      </c>
    </row>
    <row r="205" spans="1:15" s="31" customFormat="1" ht="24" customHeight="1">
      <c r="A205" s="30" t="s">
        <v>577</v>
      </c>
      <c r="B205" s="30" t="s">
        <v>29</v>
      </c>
      <c r="C205" s="30" t="s">
        <v>212</v>
      </c>
      <c r="D205" s="31" t="s">
        <v>578</v>
      </c>
      <c r="E205" s="32" t="s">
        <v>579</v>
      </c>
      <c r="F205" s="30" t="s">
        <v>38</v>
      </c>
      <c r="G205" s="33">
        <v>29</v>
      </c>
      <c r="H205" s="34"/>
      <c r="I205" s="34">
        <f>ROUND(G205*H205,2)</f>
        <v>0</v>
      </c>
      <c r="J205" s="35">
        <v>0</v>
      </c>
      <c r="K205" s="33">
        <f>G205*J205</f>
        <v>0</v>
      </c>
      <c r="L205" s="35">
        <v>0</v>
      </c>
      <c r="M205" s="33">
        <f>G205*L205</f>
        <v>0</v>
      </c>
      <c r="N205" s="36">
        <v>64</v>
      </c>
      <c r="O205" s="31" t="s">
        <v>26</v>
      </c>
    </row>
    <row r="206" spans="2:15" s="31" customFormat="1" ht="12.75" customHeight="1">
      <c r="B206" s="54" t="s">
        <v>22</v>
      </c>
      <c r="D206" s="55" t="s">
        <v>580</v>
      </c>
      <c r="E206" s="55" t="s">
        <v>581</v>
      </c>
      <c r="I206" s="56">
        <f>SUM(I207:I214)</f>
        <v>0</v>
      </c>
      <c r="K206" s="57">
        <f>SUM(K207:K214)</f>
        <v>0</v>
      </c>
      <c r="M206" s="57">
        <f>SUM(M207:M214)</f>
        <v>0</v>
      </c>
      <c r="O206" s="55" t="s">
        <v>34</v>
      </c>
    </row>
    <row r="207" spans="1:15" s="31" customFormat="1" ht="13.5" customHeight="1">
      <c r="A207" s="30" t="s">
        <v>582</v>
      </c>
      <c r="B207" s="30" t="s">
        <v>29</v>
      </c>
      <c r="C207" s="30" t="s">
        <v>212</v>
      </c>
      <c r="D207" s="31" t="s">
        <v>583</v>
      </c>
      <c r="E207" s="32" t="s">
        <v>584</v>
      </c>
      <c r="F207" s="30" t="s">
        <v>58</v>
      </c>
      <c r="G207" s="33">
        <v>450</v>
      </c>
      <c r="H207" s="34"/>
      <c r="I207" s="34">
        <f aca="true" t="shared" si="36" ref="I207:I214">ROUND(G207*H207,2)</f>
        <v>0</v>
      </c>
      <c r="J207" s="35">
        <v>0</v>
      </c>
      <c r="K207" s="33">
        <f aca="true" t="shared" si="37" ref="K207:K214">G207*J207</f>
        <v>0</v>
      </c>
      <c r="L207" s="35">
        <v>0</v>
      </c>
      <c r="M207" s="33">
        <f aca="true" t="shared" si="38" ref="M207:M214">G207*L207</f>
        <v>0</v>
      </c>
      <c r="N207" s="36">
        <v>64</v>
      </c>
      <c r="O207" s="31" t="s">
        <v>26</v>
      </c>
    </row>
    <row r="208" spans="1:15" s="31" customFormat="1" ht="13.5" customHeight="1">
      <c r="A208" s="30" t="s">
        <v>585</v>
      </c>
      <c r="B208" s="30" t="s">
        <v>29</v>
      </c>
      <c r="C208" s="30" t="s">
        <v>212</v>
      </c>
      <c r="D208" s="31" t="s">
        <v>586</v>
      </c>
      <c r="E208" s="32" t="s">
        <v>587</v>
      </c>
      <c r="F208" s="30" t="s">
        <v>58</v>
      </c>
      <c r="G208" s="33">
        <v>1070</v>
      </c>
      <c r="H208" s="34"/>
      <c r="I208" s="34">
        <f t="shared" si="36"/>
        <v>0</v>
      </c>
      <c r="J208" s="35">
        <v>0</v>
      </c>
      <c r="K208" s="33">
        <f t="shared" si="37"/>
        <v>0</v>
      </c>
      <c r="L208" s="35">
        <v>0</v>
      </c>
      <c r="M208" s="33">
        <f t="shared" si="38"/>
        <v>0</v>
      </c>
      <c r="N208" s="36">
        <v>64</v>
      </c>
      <c r="O208" s="31" t="s">
        <v>26</v>
      </c>
    </row>
    <row r="209" spans="1:15" s="31" customFormat="1" ht="13.5" customHeight="1">
      <c r="A209" s="30" t="s">
        <v>588</v>
      </c>
      <c r="B209" s="30" t="s">
        <v>29</v>
      </c>
      <c r="C209" s="30" t="s">
        <v>212</v>
      </c>
      <c r="D209" s="31" t="s">
        <v>589</v>
      </c>
      <c r="E209" s="32" t="s">
        <v>590</v>
      </c>
      <c r="F209" s="30" t="s">
        <v>58</v>
      </c>
      <c r="G209" s="33">
        <v>1200</v>
      </c>
      <c r="H209" s="34"/>
      <c r="I209" s="34">
        <f t="shared" si="36"/>
        <v>0</v>
      </c>
      <c r="J209" s="35">
        <v>0</v>
      </c>
      <c r="K209" s="33">
        <f t="shared" si="37"/>
        <v>0</v>
      </c>
      <c r="L209" s="35">
        <v>0</v>
      </c>
      <c r="M209" s="33">
        <f t="shared" si="38"/>
        <v>0</v>
      </c>
      <c r="N209" s="36">
        <v>64</v>
      </c>
      <c r="O209" s="31" t="s">
        <v>26</v>
      </c>
    </row>
    <row r="210" spans="1:15" s="31" customFormat="1" ht="13.5" customHeight="1">
      <c r="A210" s="30" t="s">
        <v>591</v>
      </c>
      <c r="B210" s="30" t="s">
        <v>29</v>
      </c>
      <c r="C210" s="30" t="s">
        <v>212</v>
      </c>
      <c r="D210" s="31" t="s">
        <v>592</v>
      </c>
      <c r="E210" s="32" t="s">
        <v>593</v>
      </c>
      <c r="F210" s="30" t="s">
        <v>58</v>
      </c>
      <c r="G210" s="33">
        <v>750</v>
      </c>
      <c r="H210" s="34"/>
      <c r="I210" s="34">
        <f t="shared" si="36"/>
        <v>0</v>
      </c>
      <c r="J210" s="35">
        <v>0</v>
      </c>
      <c r="K210" s="33">
        <f t="shared" si="37"/>
        <v>0</v>
      </c>
      <c r="L210" s="35">
        <v>0</v>
      </c>
      <c r="M210" s="33">
        <f t="shared" si="38"/>
        <v>0</v>
      </c>
      <c r="N210" s="36">
        <v>64</v>
      </c>
      <c r="O210" s="31" t="s">
        <v>26</v>
      </c>
    </row>
    <row r="211" spans="1:15" s="31" customFormat="1" ht="13.5" customHeight="1">
      <c r="A211" s="30" t="s">
        <v>594</v>
      </c>
      <c r="B211" s="30" t="s">
        <v>29</v>
      </c>
      <c r="C211" s="30" t="s">
        <v>212</v>
      </c>
      <c r="D211" s="31" t="s">
        <v>595</v>
      </c>
      <c r="E211" s="32" t="s">
        <v>596</v>
      </c>
      <c r="F211" s="30" t="s">
        <v>38</v>
      </c>
      <c r="G211" s="33">
        <v>253</v>
      </c>
      <c r="H211" s="34"/>
      <c r="I211" s="34">
        <f t="shared" si="36"/>
        <v>0</v>
      </c>
      <c r="J211" s="35">
        <v>0</v>
      </c>
      <c r="K211" s="33">
        <f t="shared" si="37"/>
        <v>0</v>
      </c>
      <c r="L211" s="35">
        <v>0</v>
      </c>
      <c r="M211" s="33">
        <f t="shared" si="38"/>
        <v>0</v>
      </c>
      <c r="N211" s="36">
        <v>64</v>
      </c>
      <c r="O211" s="31" t="s">
        <v>26</v>
      </c>
    </row>
    <row r="212" spans="1:15" s="31" customFormat="1" ht="13.5" customHeight="1">
      <c r="A212" s="30" t="s">
        <v>597</v>
      </c>
      <c r="B212" s="30" t="s">
        <v>29</v>
      </c>
      <c r="C212" s="30" t="s">
        <v>212</v>
      </c>
      <c r="D212" s="31" t="s">
        <v>598</v>
      </c>
      <c r="E212" s="32" t="s">
        <v>599</v>
      </c>
      <c r="F212" s="30" t="s">
        <v>38</v>
      </c>
      <c r="G212" s="33">
        <v>100</v>
      </c>
      <c r="H212" s="34"/>
      <c r="I212" s="34">
        <f t="shared" si="36"/>
        <v>0</v>
      </c>
      <c r="J212" s="35">
        <v>0</v>
      </c>
      <c r="K212" s="33">
        <f t="shared" si="37"/>
        <v>0</v>
      </c>
      <c r="L212" s="35">
        <v>0</v>
      </c>
      <c r="M212" s="33">
        <f t="shared" si="38"/>
        <v>0</v>
      </c>
      <c r="N212" s="36">
        <v>64</v>
      </c>
      <c r="O212" s="31" t="s">
        <v>26</v>
      </c>
    </row>
    <row r="213" spans="1:15" s="31" customFormat="1" ht="13.5" customHeight="1">
      <c r="A213" s="30" t="s">
        <v>600</v>
      </c>
      <c r="B213" s="30" t="s">
        <v>29</v>
      </c>
      <c r="C213" s="30" t="s">
        <v>212</v>
      </c>
      <c r="D213" s="31" t="s">
        <v>601</v>
      </c>
      <c r="E213" s="32" t="s">
        <v>602</v>
      </c>
      <c r="F213" s="30" t="s">
        <v>38</v>
      </c>
      <c r="G213" s="33">
        <v>20</v>
      </c>
      <c r="H213" s="34"/>
      <c r="I213" s="34">
        <f t="shared" si="36"/>
        <v>0</v>
      </c>
      <c r="J213" s="35">
        <v>0</v>
      </c>
      <c r="K213" s="33">
        <f t="shared" si="37"/>
        <v>0</v>
      </c>
      <c r="L213" s="35">
        <v>0</v>
      </c>
      <c r="M213" s="33">
        <f t="shared" si="38"/>
        <v>0</v>
      </c>
      <c r="N213" s="36">
        <v>64</v>
      </c>
      <c r="O213" s="31" t="s">
        <v>26</v>
      </c>
    </row>
    <row r="214" spans="1:15" s="31" customFormat="1" ht="13.5" customHeight="1">
      <c r="A214" s="30" t="s">
        <v>603</v>
      </c>
      <c r="B214" s="30" t="s">
        <v>29</v>
      </c>
      <c r="C214" s="30" t="s">
        <v>212</v>
      </c>
      <c r="D214" s="31" t="s">
        <v>604</v>
      </c>
      <c r="E214" s="32" t="s">
        <v>605</v>
      </c>
      <c r="F214" s="30" t="s">
        <v>38</v>
      </c>
      <c r="G214" s="33">
        <v>20</v>
      </c>
      <c r="H214" s="34"/>
      <c r="I214" s="34">
        <f t="shared" si="36"/>
        <v>0</v>
      </c>
      <c r="J214" s="35">
        <v>0</v>
      </c>
      <c r="K214" s="33">
        <f t="shared" si="37"/>
        <v>0</v>
      </c>
      <c r="L214" s="35">
        <v>0</v>
      </c>
      <c r="M214" s="33">
        <f t="shared" si="38"/>
        <v>0</v>
      </c>
      <c r="N214" s="36">
        <v>64</v>
      </c>
      <c r="O214" s="31" t="s">
        <v>26</v>
      </c>
    </row>
    <row r="215" spans="2:15" s="31" customFormat="1" ht="12.75" customHeight="1">
      <c r="B215" s="54" t="s">
        <v>22</v>
      </c>
      <c r="D215" s="55" t="s">
        <v>606</v>
      </c>
      <c r="E215" s="55" t="s">
        <v>607</v>
      </c>
      <c r="I215" s="56">
        <f>I216</f>
        <v>0</v>
      </c>
      <c r="K215" s="57">
        <f>K216</f>
        <v>0</v>
      </c>
      <c r="M215" s="57">
        <f>M216</f>
        <v>0</v>
      </c>
      <c r="O215" s="55" t="s">
        <v>34</v>
      </c>
    </row>
    <row r="216" spans="1:15" s="31" customFormat="1" ht="13.5" customHeight="1">
      <c r="A216" s="30" t="s">
        <v>608</v>
      </c>
      <c r="B216" s="30" t="s">
        <v>29</v>
      </c>
      <c r="C216" s="30" t="s">
        <v>212</v>
      </c>
      <c r="D216" s="31" t="s">
        <v>609</v>
      </c>
      <c r="E216" s="32" t="s">
        <v>610</v>
      </c>
      <c r="F216" s="30" t="s">
        <v>304</v>
      </c>
      <c r="G216" s="33">
        <v>1</v>
      </c>
      <c r="H216" s="34"/>
      <c r="I216" s="34">
        <f>ROUND(G216*H216,2)</f>
        <v>0</v>
      </c>
      <c r="J216" s="35">
        <v>0</v>
      </c>
      <c r="K216" s="33">
        <f>G216*J216</f>
        <v>0</v>
      </c>
      <c r="L216" s="35">
        <v>0</v>
      </c>
      <c r="M216" s="33">
        <f>G216*L216</f>
        <v>0</v>
      </c>
      <c r="N216" s="36">
        <v>64</v>
      </c>
      <c r="O216" s="31" t="s">
        <v>26</v>
      </c>
    </row>
    <row r="217" spans="2:15" s="31" customFormat="1" ht="12.75" customHeight="1">
      <c r="B217" s="54" t="s">
        <v>22</v>
      </c>
      <c r="D217" s="55" t="s">
        <v>611</v>
      </c>
      <c r="E217" s="55" t="s">
        <v>612</v>
      </c>
      <c r="I217" s="56">
        <f>SUM(I218:I222)</f>
        <v>0</v>
      </c>
      <c r="K217" s="57">
        <f>SUM(K218:K222)</f>
        <v>0</v>
      </c>
      <c r="M217" s="57">
        <f>SUM(M218:M222)</f>
        <v>0</v>
      </c>
      <c r="O217" s="55" t="s">
        <v>34</v>
      </c>
    </row>
    <row r="218" spans="1:15" s="31" customFormat="1" ht="13.5" customHeight="1">
      <c r="A218" s="30" t="s">
        <v>613</v>
      </c>
      <c r="B218" s="30" t="s">
        <v>29</v>
      </c>
      <c r="C218" s="30" t="s">
        <v>212</v>
      </c>
      <c r="D218" s="31" t="s">
        <v>614</v>
      </c>
      <c r="E218" s="32" t="s">
        <v>214</v>
      </c>
      <c r="F218" s="30" t="s">
        <v>104</v>
      </c>
      <c r="G218" s="33">
        <v>200</v>
      </c>
      <c r="H218" s="34"/>
      <c r="I218" s="34">
        <f>ROUND(G218*H218,2)</f>
        <v>0</v>
      </c>
      <c r="J218" s="35">
        <v>0</v>
      </c>
      <c r="K218" s="33">
        <f>G218*J218</f>
        <v>0</v>
      </c>
      <c r="L218" s="35">
        <v>0</v>
      </c>
      <c r="M218" s="33">
        <f>G218*L218</f>
        <v>0</v>
      </c>
      <c r="N218" s="36">
        <v>64</v>
      </c>
      <c r="O218" s="31" t="s">
        <v>26</v>
      </c>
    </row>
    <row r="219" spans="1:15" s="31" customFormat="1" ht="13.5" customHeight="1">
      <c r="A219" s="30" t="s">
        <v>615</v>
      </c>
      <c r="B219" s="30" t="s">
        <v>29</v>
      </c>
      <c r="C219" s="30" t="s">
        <v>212</v>
      </c>
      <c r="D219" s="31" t="s">
        <v>616</v>
      </c>
      <c r="E219" s="32" t="s">
        <v>617</v>
      </c>
      <c r="F219" s="30" t="s">
        <v>199</v>
      </c>
      <c r="G219" s="33">
        <v>1328</v>
      </c>
      <c r="H219" s="34"/>
      <c r="I219" s="34">
        <f>ROUND(G219*H219,2)</f>
        <v>0</v>
      </c>
      <c r="J219" s="35">
        <v>0</v>
      </c>
      <c r="K219" s="33">
        <f>G219*J219</f>
        <v>0</v>
      </c>
      <c r="L219" s="35">
        <v>0</v>
      </c>
      <c r="M219" s="33">
        <f>G219*L219</f>
        <v>0</v>
      </c>
      <c r="N219" s="36">
        <v>64</v>
      </c>
      <c r="O219" s="31" t="s">
        <v>26</v>
      </c>
    </row>
    <row r="220" spans="1:15" s="31" customFormat="1" ht="13.5" customHeight="1">
      <c r="A220" s="30" t="s">
        <v>618</v>
      </c>
      <c r="B220" s="30" t="s">
        <v>29</v>
      </c>
      <c r="C220" s="30" t="s">
        <v>212</v>
      </c>
      <c r="D220" s="31" t="s">
        <v>619</v>
      </c>
      <c r="E220" s="32" t="s">
        <v>620</v>
      </c>
      <c r="F220" s="30" t="s">
        <v>38</v>
      </c>
      <c r="G220" s="33">
        <v>40</v>
      </c>
      <c r="H220" s="34"/>
      <c r="I220" s="34">
        <f>ROUND(G220*H220,2)</f>
        <v>0</v>
      </c>
      <c r="J220" s="35">
        <v>0</v>
      </c>
      <c r="K220" s="33">
        <f>G220*J220</f>
        <v>0</v>
      </c>
      <c r="L220" s="35">
        <v>0</v>
      </c>
      <c r="M220" s="33">
        <f>G220*L220</f>
        <v>0</v>
      </c>
      <c r="N220" s="36">
        <v>64</v>
      </c>
      <c r="O220" s="31" t="s">
        <v>26</v>
      </c>
    </row>
    <row r="221" spans="1:15" s="31" customFormat="1" ht="13.5" customHeight="1">
      <c r="A221" s="30" t="s">
        <v>621</v>
      </c>
      <c r="B221" s="30" t="s">
        <v>29</v>
      </c>
      <c r="C221" s="30" t="s">
        <v>212</v>
      </c>
      <c r="D221" s="31" t="s">
        <v>622</v>
      </c>
      <c r="E221" s="32" t="s">
        <v>623</v>
      </c>
      <c r="F221" s="30" t="s">
        <v>38</v>
      </c>
      <c r="G221" s="33">
        <v>127</v>
      </c>
      <c r="H221" s="34"/>
      <c r="I221" s="34">
        <f>ROUND(G221*H221,2)</f>
        <v>0</v>
      </c>
      <c r="J221" s="35">
        <v>0</v>
      </c>
      <c r="K221" s="33">
        <f>G221*J221</f>
        <v>0</v>
      </c>
      <c r="L221" s="35">
        <v>0</v>
      </c>
      <c r="M221" s="33">
        <f>G221*L221</f>
        <v>0</v>
      </c>
      <c r="N221" s="36">
        <v>64</v>
      </c>
      <c r="O221" s="31" t="s">
        <v>26</v>
      </c>
    </row>
    <row r="222" spans="1:15" s="31" customFormat="1" ht="13.5" customHeight="1">
      <c r="A222" s="30" t="s">
        <v>624</v>
      </c>
      <c r="B222" s="30" t="s">
        <v>29</v>
      </c>
      <c r="C222" s="30" t="s">
        <v>212</v>
      </c>
      <c r="D222" s="31" t="s">
        <v>625</v>
      </c>
      <c r="E222" s="32" t="s">
        <v>626</v>
      </c>
      <c r="F222" s="30" t="s">
        <v>38</v>
      </c>
      <c r="G222" s="33">
        <v>1</v>
      </c>
      <c r="H222" s="34"/>
      <c r="I222" s="34">
        <f>ROUND(G222*H222,2)</f>
        <v>0</v>
      </c>
      <c r="J222" s="35">
        <v>0</v>
      </c>
      <c r="K222" s="33">
        <f>G222*J222</f>
        <v>0</v>
      </c>
      <c r="L222" s="35">
        <v>0</v>
      </c>
      <c r="M222" s="33">
        <f>G222*L222</f>
        <v>0</v>
      </c>
      <c r="N222" s="36">
        <v>64</v>
      </c>
      <c r="O222" s="31" t="s">
        <v>26</v>
      </c>
    </row>
    <row r="223" spans="1:14" s="31" customFormat="1" ht="13.5" customHeight="1">
      <c r="A223" s="171"/>
      <c r="B223" s="173" t="s">
        <v>22</v>
      </c>
      <c r="C223" s="171"/>
      <c r="D223" s="174" t="s">
        <v>627</v>
      </c>
      <c r="E223" s="45" t="s">
        <v>756</v>
      </c>
      <c r="F223" s="24"/>
      <c r="G223" s="24"/>
      <c r="H223" s="24"/>
      <c r="I223" s="53">
        <f>I224</f>
        <v>0</v>
      </c>
      <c r="J223" s="35"/>
      <c r="K223" s="33"/>
      <c r="L223" s="35"/>
      <c r="M223" s="33"/>
      <c r="N223" s="36"/>
    </row>
    <row r="224" spans="1:14" s="31" customFormat="1" ht="13.5" customHeight="1">
      <c r="A224" s="172" t="s">
        <v>628</v>
      </c>
      <c r="B224" s="172" t="s">
        <v>29</v>
      </c>
      <c r="C224" s="172" t="s">
        <v>629</v>
      </c>
      <c r="D224" s="175" t="s">
        <v>630</v>
      </c>
      <c r="E224" s="32" t="s">
        <v>757</v>
      </c>
      <c r="F224" s="30" t="s">
        <v>104</v>
      </c>
      <c r="G224" s="33">
        <v>80</v>
      </c>
      <c r="H224" s="34"/>
      <c r="I224" s="34">
        <f>ROUND(G224*H224,2)</f>
        <v>0</v>
      </c>
      <c r="J224" s="35"/>
      <c r="K224" s="33"/>
      <c r="L224" s="35"/>
      <c r="M224" s="33"/>
      <c r="N224" s="36"/>
    </row>
    <row r="225" spans="2:15" s="24" customFormat="1" ht="12.75" customHeight="1">
      <c r="B225" s="50" t="s">
        <v>22</v>
      </c>
      <c r="D225" s="45" t="s">
        <v>631</v>
      </c>
      <c r="E225" s="45" t="s">
        <v>632</v>
      </c>
      <c r="I225" s="53">
        <f>I226</f>
        <v>0</v>
      </c>
      <c r="K225" s="44">
        <f>K226</f>
        <v>0.002255</v>
      </c>
      <c r="M225" s="44">
        <f>M226</f>
        <v>0</v>
      </c>
      <c r="O225" s="45" t="s">
        <v>34</v>
      </c>
    </row>
    <row r="226" spans="1:15" s="31" customFormat="1" ht="13.5" customHeight="1">
      <c r="A226" s="30" t="s">
        <v>633</v>
      </c>
      <c r="B226" s="30" t="s">
        <v>29</v>
      </c>
      <c r="C226" s="30" t="s">
        <v>634</v>
      </c>
      <c r="D226" s="31" t="s">
        <v>635</v>
      </c>
      <c r="E226" s="32" t="s">
        <v>636</v>
      </c>
      <c r="F226" s="30" t="s">
        <v>58</v>
      </c>
      <c r="G226" s="33">
        <v>5.5</v>
      </c>
      <c r="H226" s="34"/>
      <c r="I226" s="34">
        <f>ROUND(G226*H226,2)</f>
        <v>0</v>
      </c>
      <c r="J226" s="35">
        <v>0.00041</v>
      </c>
      <c r="K226" s="33">
        <f>G226*J226</f>
        <v>0.002255</v>
      </c>
      <c r="L226" s="35">
        <v>0</v>
      </c>
      <c r="M226" s="33">
        <f>G226*L226</f>
        <v>0</v>
      </c>
      <c r="N226" s="36">
        <v>64</v>
      </c>
      <c r="O226" s="31" t="s">
        <v>26</v>
      </c>
    </row>
    <row r="227" spans="2:15" s="24" customFormat="1" ht="12.75" customHeight="1">
      <c r="B227" s="50" t="s">
        <v>22</v>
      </c>
      <c r="D227" s="45" t="s">
        <v>637</v>
      </c>
      <c r="E227" s="45" t="s">
        <v>638</v>
      </c>
      <c r="I227" s="53">
        <f>SUM(I228:I239)</f>
        <v>0</v>
      </c>
      <c r="K227" s="44">
        <f>SUM(K228:K239)</f>
        <v>0</v>
      </c>
      <c r="M227" s="44">
        <f>SUM(M228:M239)</f>
        <v>0</v>
      </c>
      <c r="O227" s="45" t="s">
        <v>34</v>
      </c>
    </row>
    <row r="228" spans="1:15" s="31" customFormat="1" ht="13.5" customHeight="1">
      <c r="A228" s="30" t="s">
        <v>639</v>
      </c>
      <c r="B228" s="30" t="s">
        <v>29</v>
      </c>
      <c r="C228" s="30" t="s">
        <v>640</v>
      </c>
      <c r="D228" s="31" t="s">
        <v>641</v>
      </c>
      <c r="E228" s="32" t="s">
        <v>642</v>
      </c>
      <c r="F228" s="30" t="s">
        <v>38</v>
      </c>
      <c r="G228" s="33">
        <v>9</v>
      </c>
      <c r="H228" s="34"/>
      <c r="I228" s="34">
        <f aca="true" t="shared" si="39" ref="I228:I239">ROUND(G228*H228,2)</f>
        <v>0</v>
      </c>
      <c r="J228" s="35">
        <v>0</v>
      </c>
      <c r="K228" s="33">
        <f aca="true" t="shared" si="40" ref="K228:K239">G228*J228</f>
        <v>0</v>
      </c>
      <c r="L228" s="35">
        <v>0</v>
      </c>
      <c r="M228" s="33">
        <f aca="true" t="shared" si="41" ref="M228:M239">G228*L228</f>
        <v>0</v>
      </c>
      <c r="N228" s="36">
        <v>64</v>
      </c>
      <c r="O228" s="31" t="s">
        <v>26</v>
      </c>
    </row>
    <row r="229" spans="1:15" s="31" customFormat="1" ht="13.5" customHeight="1">
      <c r="A229" s="30" t="s">
        <v>643</v>
      </c>
      <c r="B229" s="30" t="s">
        <v>29</v>
      </c>
      <c r="C229" s="30" t="s">
        <v>640</v>
      </c>
      <c r="D229" s="31" t="s">
        <v>644</v>
      </c>
      <c r="E229" s="32" t="s">
        <v>645</v>
      </c>
      <c r="F229" s="30" t="s">
        <v>38</v>
      </c>
      <c r="G229" s="33">
        <v>4</v>
      </c>
      <c r="H229" s="34"/>
      <c r="I229" s="34">
        <f t="shared" si="39"/>
        <v>0</v>
      </c>
      <c r="J229" s="35">
        <v>0</v>
      </c>
      <c r="K229" s="33">
        <f t="shared" si="40"/>
        <v>0</v>
      </c>
      <c r="L229" s="35">
        <v>0</v>
      </c>
      <c r="M229" s="33">
        <f t="shared" si="41"/>
        <v>0</v>
      </c>
      <c r="N229" s="36">
        <v>64</v>
      </c>
      <c r="O229" s="31" t="s">
        <v>26</v>
      </c>
    </row>
    <row r="230" spans="1:15" s="31" customFormat="1" ht="34.5" customHeight="1">
      <c r="A230" s="30" t="s">
        <v>646</v>
      </c>
      <c r="B230" s="30" t="s">
        <v>29</v>
      </c>
      <c r="C230" s="30" t="s">
        <v>212</v>
      </c>
      <c r="D230" s="31" t="s">
        <v>647</v>
      </c>
      <c r="E230" s="32" t="s">
        <v>648</v>
      </c>
      <c r="F230" s="30" t="s">
        <v>38</v>
      </c>
      <c r="G230" s="33">
        <v>38</v>
      </c>
      <c r="H230" s="34"/>
      <c r="I230" s="34">
        <f t="shared" si="39"/>
        <v>0</v>
      </c>
      <c r="J230" s="35">
        <v>0</v>
      </c>
      <c r="K230" s="33">
        <f t="shared" si="40"/>
        <v>0</v>
      </c>
      <c r="L230" s="35">
        <v>0</v>
      </c>
      <c r="M230" s="33">
        <f t="shared" si="41"/>
        <v>0</v>
      </c>
      <c r="N230" s="36">
        <v>64</v>
      </c>
      <c r="O230" s="31" t="s">
        <v>26</v>
      </c>
    </row>
    <row r="231" spans="1:15" s="31" customFormat="1" ht="24" customHeight="1">
      <c r="A231" s="30" t="s">
        <v>649</v>
      </c>
      <c r="B231" s="30" t="s">
        <v>29</v>
      </c>
      <c r="C231" s="30" t="s">
        <v>212</v>
      </c>
      <c r="D231" s="31" t="s">
        <v>650</v>
      </c>
      <c r="E231" s="32" t="s">
        <v>651</v>
      </c>
      <c r="F231" s="30" t="s">
        <v>38</v>
      </c>
      <c r="G231" s="33">
        <v>2</v>
      </c>
      <c r="H231" s="34"/>
      <c r="I231" s="34">
        <f t="shared" si="39"/>
        <v>0</v>
      </c>
      <c r="J231" s="35">
        <v>0</v>
      </c>
      <c r="K231" s="33">
        <f t="shared" si="40"/>
        <v>0</v>
      </c>
      <c r="L231" s="35">
        <v>0</v>
      </c>
      <c r="M231" s="33">
        <f t="shared" si="41"/>
        <v>0</v>
      </c>
      <c r="N231" s="36">
        <v>64</v>
      </c>
      <c r="O231" s="31" t="s">
        <v>26</v>
      </c>
    </row>
    <row r="232" spans="1:15" s="31" customFormat="1" ht="13.5" customHeight="1">
      <c r="A232" s="30" t="s">
        <v>652</v>
      </c>
      <c r="B232" s="30" t="s">
        <v>29</v>
      </c>
      <c r="C232" s="30" t="s">
        <v>212</v>
      </c>
      <c r="D232" s="31" t="s">
        <v>653</v>
      </c>
      <c r="E232" s="32" t="s">
        <v>654</v>
      </c>
      <c r="F232" s="30" t="s">
        <v>58</v>
      </c>
      <c r="G232" s="33">
        <v>31</v>
      </c>
      <c r="H232" s="34"/>
      <c r="I232" s="34">
        <f t="shared" si="39"/>
        <v>0</v>
      </c>
      <c r="J232" s="35">
        <v>0</v>
      </c>
      <c r="K232" s="33">
        <f t="shared" si="40"/>
        <v>0</v>
      </c>
      <c r="L232" s="35">
        <v>0</v>
      </c>
      <c r="M232" s="33">
        <f t="shared" si="41"/>
        <v>0</v>
      </c>
      <c r="N232" s="36">
        <v>64</v>
      </c>
      <c r="O232" s="31" t="s">
        <v>26</v>
      </c>
    </row>
    <row r="233" spans="1:15" s="31" customFormat="1" ht="13.5" customHeight="1">
      <c r="A233" s="30" t="s">
        <v>655</v>
      </c>
      <c r="B233" s="30" t="s">
        <v>29</v>
      </c>
      <c r="C233" s="30" t="s">
        <v>212</v>
      </c>
      <c r="D233" s="31" t="s">
        <v>656</v>
      </c>
      <c r="E233" s="32" t="s">
        <v>657</v>
      </c>
      <c r="F233" s="30" t="s">
        <v>58</v>
      </c>
      <c r="G233" s="33">
        <v>58</v>
      </c>
      <c r="H233" s="34"/>
      <c r="I233" s="34">
        <f t="shared" si="39"/>
        <v>0</v>
      </c>
      <c r="J233" s="35">
        <v>0</v>
      </c>
      <c r="K233" s="33">
        <f t="shared" si="40"/>
        <v>0</v>
      </c>
      <c r="L233" s="35">
        <v>0</v>
      </c>
      <c r="M233" s="33">
        <f t="shared" si="41"/>
        <v>0</v>
      </c>
      <c r="N233" s="36">
        <v>64</v>
      </c>
      <c r="O233" s="31" t="s">
        <v>26</v>
      </c>
    </row>
    <row r="234" spans="1:15" s="31" customFormat="1" ht="13.5" customHeight="1">
      <c r="A234" s="30" t="s">
        <v>658</v>
      </c>
      <c r="B234" s="30" t="s">
        <v>29</v>
      </c>
      <c r="C234" s="30" t="s">
        <v>212</v>
      </c>
      <c r="D234" s="31" t="s">
        <v>659</v>
      </c>
      <c r="E234" s="32" t="s">
        <v>660</v>
      </c>
      <c r="F234" s="30" t="s">
        <v>38</v>
      </c>
      <c r="G234" s="33">
        <v>2</v>
      </c>
      <c r="H234" s="34"/>
      <c r="I234" s="34">
        <f t="shared" si="39"/>
        <v>0</v>
      </c>
      <c r="J234" s="35">
        <v>0</v>
      </c>
      <c r="K234" s="33">
        <f t="shared" si="40"/>
        <v>0</v>
      </c>
      <c r="L234" s="35">
        <v>0</v>
      </c>
      <c r="M234" s="33">
        <f t="shared" si="41"/>
        <v>0</v>
      </c>
      <c r="N234" s="36">
        <v>64</v>
      </c>
      <c r="O234" s="31" t="s">
        <v>26</v>
      </c>
    </row>
    <row r="235" spans="1:15" s="31" customFormat="1" ht="13.5" customHeight="1">
      <c r="A235" s="30" t="s">
        <v>661</v>
      </c>
      <c r="B235" s="30" t="s">
        <v>29</v>
      </c>
      <c r="C235" s="30" t="s">
        <v>212</v>
      </c>
      <c r="D235" s="31" t="s">
        <v>662</v>
      </c>
      <c r="E235" s="32" t="s">
        <v>663</v>
      </c>
      <c r="F235" s="30" t="s">
        <v>58</v>
      </c>
      <c r="G235" s="33">
        <v>1</v>
      </c>
      <c r="H235" s="34"/>
      <c r="I235" s="34">
        <f t="shared" si="39"/>
        <v>0</v>
      </c>
      <c r="J235" s="35">
        <v>0</v>
      </c>
      <c r="K235" s="33">
        <f t="shared" si="40"/>
        <v>0</v>
      </c>
      <c r="L235" s="35">
        <v>0</v>
      </c>
      <c r="M235" s="33">
        <f t="shared" si="41"/>
        <v>0</v>
      </c>
      <c r="N235" s="36">
        <v>64</v>
      </c>
      <c r="O235" s="31" t="s">
        <v>26</v>
      </c>
    </row>
    <row r="236" spans="1:15" s="31" customFormat="1" ht="13.5" customHeight="1">
      <c r="A236" s="30" t="s">
        <v>664</v>
      </c>
      <c r="B236" s="30" t="s">
        <v>29</v>
      </c>
      <c r="C236" s="30" t="s">
        <v>212</v>
      </c>
      <c r="D236" s="31" t="s">
        <v>665</v>
      </c>
      <c r="E236" s="32" t="s">
        <v>666</v>
      </c>
      <c r="F236" s="30" t="s">
        <v>667</v>
      </c>
      <c r="G236" s="33">
        <v>10</v>
      </c>
      <c r="H236" s="34"/>
      <c r="I236" s="34">
        <f t="shared" si="39"/>
        <v>0</v>
      </c>
      <c r="J236" s="35">
        <v>0</v>
      </c>
      <c r="K236" s="33">
        <f t="shared" si="40"/>
        <v>0</v>
      </c>
      <c r="L236" s="35">
        <v>0</v>
      </c>
      <c r="M236" s="33">
        <f t="shared" si="41"/>
        <v>0</v>
      </c>
      <c r="N236" s="36">
        <v>64</v>
      </c>
      <c r="O236" s="31" t="s">
        <v>26</v>
      </c>
    </row>
    <row r="237" spans="1:15" s="31" customFormat="1" ht="13.5" customHeight="1">
      <c r="A237" s="30" t="s">
        <v>668</v>
      </c>
      <c r="B237" s="30" t="s">
        <v>29</v>
      </c>
      <c r="C237" s="30" t="s">
        <v>212</v>
      </c>
      <c r="D237" s="31" t="s">
        <v>669</v>
      </c>
      <c r="E237" s="32" t="s">
        <v>670</v>
      </c>
      <c r="F237" s="30" t="s">
        <v>667</v>
      </c>
      <c r="G237" s="33">
        <v>5</v>
      </c>
      <c r="H237" s="34"/>
      <c r="I237" s="34">
        <f t="shared" si="39"/>
        <v>0</v>
      </c>
      <c r="J237" s="35">
        <v>0</v>
      </c>
      <c r="K237" s="33">
        <f t="shared" si="40"/>
        <v>0</v>
      </c>
      <c r="L237" s="35">
        <v>0</v>
      </c>
      <c r="M237" s="33">
        <f t="shared" si="41"/>
        <v>0</v>
      </c>
      <c r="N237" s="36">
        <v>64</v>
      </c>
      <c r="O237" s="31" t="s">
        <v>26</v>
      </c>
    </row>
    <row r="238" spans="1:15" s="31" customFormat="1" ht="13.5" customHeight="1">
      <c r="A238" s="30" t="s">
        <v>671</v>
      </c>
      <c r="B238" s="30" t="s">
        <v>29</v>
      </c>
      <c r="C238" s="30" t="s">
        <v>212</v>
      </c>
      <c r="D238" s="31" t="s">
        <v>672</v>
      </c>
      <c r="E238" s="32" t="s">
        <v>673</v>
      </c>
      <c r="F238" s="30" t="s">
        <v>104</v>
      </c>
      <c r="G238" s="33">
        <v>16</v>
      </c>
      <c r="H238" s="34"/>
      <c r="I238" s="34">
        <f t="shared" si="39"/>
        <v>0</v>
      </c>
      <c r="J238" s="35">
        <v>0</v>
      </c>
      <c r="K238" s="33">
        <f t="shared" si="40"/>
        <v>0</v>
      </c>
      <c r="L238" s="35">
        <v>0</v>
      </c>
      <c r="M238" s="33">
        <f t="shared" si="41"/>
        <v>0</v>
      </c>
      <c r="N238" s="36">
        <v>64</v>
      </c>
      <c r="O238" s="31" t="s">
        <v>26</v>
      </c>
    </row>
    <row r="239" spans="1:15" s="31" customFormat="1" ht="13.5" customHeight="1">
      <c r="A239" s="30" t="s">
        <v>674</v>
      </c>
      <c r="B239" s="30" t="s">
        <v>29</v>
      </c>
      <c r="C239" s="30" t="s">
        <v>212</v>
      </c>
      <c r="D239" s="31" t="s">
        <v>675</v>
      </c>
      <c r="E239" s="32" t="s">
        <v>676</v>
      </c>
      <c r="F239" s="30" t="s">
        <v>104</v>
      </c>
      <c r="G239" s="33">
        <v>4</v>
      </c>
      <c r="H239" s="34"/>
      <c r="I239" s="34">
        <f t="shared" si="39"/>
        <v>0</v>
      </c>
      <c r="J239" s="35">
        <v>0</v>
      </c>
      <c r="K239" s="33">
        <f t="shared" si="40"/>
        <v>0</v>
      </c>
      <c r="L239" s="35">
        <v>0</v>
      </c>
      <c r="M239" s="33">
        <f t="shared" si="41"/>
        <v>0</v>
      </c>
      <c r="N239" s="36">
        <v>64</v>
      </c>
      <c r="O239" s="31" t="s">
        <v>26</v>
      </c>
    </row>
    <row r="240" spans="2:15" s="24" customFormat="1" ht="12.75" customHeight="1">
      <c r="B240" s="50" t="s">
        <v>22</v>
      </c>
      <c r="D240" s="45" t="s">
        <v>677</v>
      </c>
      <c r="E240" s="45" t="s">
        <v>678</v>
      </c>
      <c r="I240" s="53">
        <f>SUM(I241:I243)</f>
        <v>0</v>
      </c>
      <c r="K240" s="44">
        <f>SUM(K241:K243)</f>
        <v>0</v>
      </c>
      <c r="M240" s="44">
        <f>SUM(M241:M243)</f>
        <v>0</v>
      </c>
      <c r="O240" s="45" t="s">
        <v>34</v>
      </c>
    </row>
    <row r="241" spans="1:15" s="31" customFormat="1" ht="24" customHeight="1">
      <c r="A241" s="30" t="s">
        <v>679</v>
      </c>
      <c r="B241" s="30" t="s">
        <v>29</v>
      </c>
      <c r="C241" s="30" t="s">
        <v>680</v>
      </c>
      <c r="D241" s="31" t="s">
        <v>681</v>
      </c>
      <c r="E241" s="32" t="s">
        <v>682</v>
      </c>
      <c r="F241" s="30" t="s">
        <v>134</v>
      </c>
      <c r="G241" s="33">
        <v>1</v>
      </c>
      <c r="H241" s="34"/>
      <c r="I241" s="34">
        <f>ROUND(G241*H241,2)</f>
        <v>0</v>
      </c>
      <c r="J241" s="35">
        <v>0</v>
      </c>
      <c r="K241" s="33">
        <f>G241*J241</f>
        <v>0</v>
      </c>
      <c r="L241" s="35">
        <v>0</v>
      </c>
      <c r="M241" s="33">
        <f>G241*L241</f>
        <v>0</v>
      </c>
      <c r="N241" s="36">
        <v>64</v>
      </c>
      <c r="O241" s="31" t="s">
        <v>26</v>
      </c>
    </row>
    <row r="242" spans="1:15" s="31" customFormat="1" ht="13.5" customHeight="1">
      <c r="A242" s="30" t="s">
        <v>683</v>
      </c>
      <c r="B242" s="30" t="s">
        <v>29</v>
      </c>
      <c r="C242" s="30" t="s">
        <v>680</v>
      </c>
      <c r="D242" s="31" t="s">
        <v>684</v>
      </c>
      <c r="E242" s="32" t="s">
        <v>685</v>
      </c>
      <c r="F242" s="30" t="s">
        <v>686</v>
      </c>
      <c r="G242" s="33">
        <v>120</v>
      </c>
      <c r="H242" s="34"/>
      <c r="I242" s="34">
        <f>ROUND(G242*H242,2)</f>
        <v>0</v>
      </c>
      <c r="J242" s="35">
        <v>0</v>
      </c>
      <c r="K242" s="33">
        <f>G242*J242</f>
        <v>0</v>
      </c>
      <c r="L242" s="35">
        <v>0</v>
      </c>
      <c r="M242" s="33">
        <f>G242*L242</f>
        <v>0</v>
      </c>
      <c r="N242" s="36">
        <v>64</v>
      </c>
      <c r="O242" s="31" t="s">
        <v>26</v>
      </c>
    </row>
    <row r="243" spans="1:15" s="31" customFormat="1" ht="13.5" customHeight="1">
      <c r="A243" s="30" t="s">
        <v>687</v>
      </c>
      <c r="B243" s="30" t="s">
        <v>29</v>
      </c>
      <c r="C243" s="30" t="s">
        <v>680</v>
      </c>
      <c r="D243" s="31" t="s">
        <v>688</v>
      </c>
      <c r="E243" s="32" t="s">
        <v>689</v>
      </c>
      <c r="F243" s="30" t="s">
        <v>134</v>
      </c>
      <c r="G243" s="33">
        <v>1</v>
      </c>
      <c r="H243" s="34"/>
      <c r="I243" s="34">
        <f>ROUND(G243*H243,2)</f>
        <v>0</v>
      </c>
      <c r="J243" s="35">
        <v>0</v>
      </c>
      <c r="K243" s="33">
        <f>G243*J243</f>
        <v>0</v>
      </c>
      <c r="L243" s="35">
        <v>0</v>
      </c>
      <c r="M243" s="33">
        <f>G243*L243</f>
        <v>0</v>
      </c>
      <c r="N243" s="36">
        <v>64</v>
      </c>
      <c r="O243" s="31" t="s">
        <v>26</v>
      </c>
    </row>
  </sheetData>
  <sheetProtection/>
  <mergeCells count="1">
    <mergeCell ref="C6:D6"/>
  </mergeCells>
  <printOptions horizontalCentered="1"/>
  <pageMargins left="0.787401556968689" right="0.62" top="0.79" bottom="0.5905511975288391" header="0" footer="0"/>
  <pageSetup fitToHeight="999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2013-09-24T09:50:48Z</cp:lastPrinted>
  <dcterms:created xsi:type="dcterms:W3CDTF">1997-01-24T11:07:25Z</dcterms:created>
  <dcterms:modified xsi:type="dcterms:W3CDTF">2014-01-14T07:34:18Z</dcterms:modified>
  <cp:category/>
  <cp:version/>
  <cp:contentType/>
  <cp:contentStatus/>
</cp:coreProperties>
</file>