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92a - Sekce A - parapety" sheetId="2" r:id="rId2"/>
    <sheet name="092b - Sekce B - parapety" sheetId="3" r:id="rId3"/>
    <sheet name="092c - Sekce C - parapety" sheetId="4" r:id="rId4"/>
  </sheets>
  <definedNames>
    <definedName name="_xlnm.Print_Titles" localSheetId="1">'092a - Sekce A - parapety'!$116:$116</definedName>
    <definedName name="_xlnm.Print_Titles" localSheetId="2">'092b - Sekce B - parapety'!$116:$116</definedName>
    <definedName name="_xlnm.Print_Titles" localSheetId="3">'092c - Sekce C - parapety'!$116:$116</definedName>
    <definedName name="_xlnm.Print_Titles" localSheetId="0">'Rekapitulace stavby'!$85:$85</definedName>
    <definedName name="_xlnm.Print_Area" localSheetId="1">'092a - Sekce A - parapety'!$C$4:$Q$70,'092a - Sekce A - parapety'!$C$76:$Q$100,'092a - Sekce A - parapety'!$C$106:$Q$177</definedName>
    <definedName name="_xlnm.Print_Area" localSheetId="2">'092b - Sekce B - parapety'!$C$4:$Q$70,'092b - Sekce B - parapety'!$C$76:$Q$100,'092b - Sekce B - parapety'!$C$106:$Q$143</definedName>
    <definedName name="_xlnm.Print_Area" localSheetId="3">'092c - Sekce C - parapety'!$C$4:$Q$70,'092c - Sekce C - parapety'!$C$76:$Q$100,'092c - Sekce C - parapety'!$C$106:$Q$151</definedName>
    <definedName name="_xlnm.Print_Area" localSheetId="0">'Rekapitulace stavby'!$C$4:$AP$70,'Rekapitulace stavby'!$C$76:$AP$107</definedName>
  </definedNames>
  <calcPr fullCalcOnLoad="1"/>
</workbook>
</file>

<file path=xl/sharedStrings.xml><?xml version="1.0" encoding="utf-8"?>
<sst xmlns="http://schemas.openxmlformats.org/spreadsheetml/2006/main" count="1505" uniqueCount="258">
  <si>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</si>
  <si>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</si>
  <si>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</si>
  <si>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</si>
  <si>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</si>
  <si>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</si>
  <si>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</si>
  <si>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</si>
  <si>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</si>
  <si>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</si>
  <si>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</si>
  <si>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</si>
  <si>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</si>
  <si>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</si>
  <si>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</si>
  <si>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2011092-2014 - Stavební úpravy domu č.p. 115, ul. Palackého ve Frýdku-Místku</t>
  </si>
  <si>
    <t>0,1</t>
  </si>
  <si>
    <t>1</t>
  </si>
  <si>
    <t>Místo:</t>
  </si>
  <si>
    <t>Frýdek-Místek</t>
  </si>
  <si>
    <t>Datum:</t>
  </si>
  <si>
    <t>21.01.2014</t>
  </si>
  <si>
    <t>10</t>
  </si>
  <si>
    <t>100</t>
  </si>
  <si>
    <t>Objednavatel:</t>
  </si>
  <si>
    <t>IČ:</t>
  </si>
  <si>
    <t>Česká správa sociálního zabezpečení</t>
  </si>
  <si>
    <t>DIČ:</t>
  </si>
  <si>
    <t>Zhotovitel:</t>
  </si>
  <si>
    <t>Vyplň údaj</t>
  </si>
  <si>
    <t>Projektant:</t>
  </si>
  <si>
    <t>Ing. Jiří Londýn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</si>
  <si>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</si>
  <si>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</si>
  <si>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</si>
  <si>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</si>
  <si>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</si>
  <si>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</si>
  <si>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</si>
  <si>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</si>
  <si>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</si>
  <si>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</si>
  <si>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</si>
  <si>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</si>
  <si>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</si>
  <si>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</si>
  <si>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</si>
  <si>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</si>
  <si>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</si>
  <si>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</si>
  <si>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</si>
  <si>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</si>
  <si>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</si>
  <si>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</si>
  <si>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</si>
  <si>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</si>
  <si>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</si>
  <si>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</si>
  <si>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</si>
  <si>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</si>
  <si>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</si>
  <si>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</si>
  <si>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</si>
  <si>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</si>
  <si>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</si>
  <si>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</si>
  <si>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</si>
  <si>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</si>
  <si>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</si>
  <si>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</si>
  <si>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</si>
  <si>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</si>
  <si>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</si>
  <si>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</si>
  <si>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</si>
  <si>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</si>
  <si>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{CE327F94-D25F-486C-B362-B9421A12A57B}</t>
  </si>
  <si>
    <t>{00000000-0000-0000-0000-000000000000}</t>
  </si>
  <si>
    <t>092a</t>
  </si>
  <si>
    <t>Sekce A - parapety</t>
  </si>
  <si>
    <t>{0C89C211-BFF8-45A9-AB53-DC9A9EF40210}</t>
  </si>
  <si>
    <t>092b</t>
  </si>
  <si>
    <t>Sekce B - parapety</t>
  </si>
  <si>
    <t>{D9F314D7-178A-4FC0-A9DD-B8A0CC370BB2}</t>
  </si>
  <si>
    <t>092c</t>
  </si>
  <si>
    <t>Sekce C - parapety</t>
  </si>
  <si>
    <t>{705A0A7A-F578-4AB5-9E58-C890E3DF50E3}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</si>
  <si>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</si>
  <si>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</si>
  <si>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</si>
  <si>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</si>
  <si>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</si>
  <si>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</si>
  <si>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</si>
  <si>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</si>
  <si>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</si>
  <si>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</si>
  <si>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</si>
  <si>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</si>
  <si>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</si>
  <si>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</si>
  <si>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</si>
  <si>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</si>
  <si>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</si>
  <si>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</si>
  <si>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</si>
  <si>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</si>
  <si>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</si>
  <si>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</si>
  <si>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092a - Sekce A - parapety</t>
  </si>
  <si>
    <t>Ing. Jana Koběrská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</si>
  <si>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</si>
  <si>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</si>
  <si>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</si>
  <si>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</si>
  <si>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</si>
  <si>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</si>
  <si>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</si>
  <si>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766 - Konstrukce truhlářské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</si>
  <si>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</si>
  <si>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</si>
  <si>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</si>
  <si>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</si>
  <si>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</si>
  <si>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</si>
  <si>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</si>
  <si>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</si>
  <si>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</si>
  <si>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</si>
  <si>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</si>
  <si>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</si>
  <si>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</si>
  <si>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</si>
  <si>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</si>
  <si>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</si>
  <si>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</si>
  <si>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</si>
  <si>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</si>
  <si>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</si>
  <si>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</si>
  <si>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</si>
  <si>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</si>
  <si>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</si>
  <si>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</si>
  <si>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</si>
  <si>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766694121</t>
  </si>
  <si>
    <t>Montáž parapetních desek dřevěných, laminovaných šířky přes 30 cm délky do 1,0 m</t>
  </si>
  <si>
    <t>kus</t>
  </si>
  <si>
    <t>4</t>
  </si>
  <si>
    <t>"T3"6</t>
  </si>
  <si>
    <t>VV</t>
  </si>
  <si>
    <t>"T9"2</t>
  </si>
  <si>
    <t>"T10"2</t>
  </si>
  <si>
    <t>"T18"27</t>
  </si>
  <si>
    <t>"T32"4</t>
  </si>
  <si>
    <t>Součet</t>
  </si>
  <si>
    <t>766694122</t>
  </si>
  <si>
    <t>Montáž parapetních desek dřevěných, laminovaných šířky přes 30 cm délky do 1,6 m</t>
  </si>
  <si>
    <t>16</t>
  </si>
  <si>
    <t>"T1"31</t>
  </si>
  <si>
    <t>"T25"18</t>
  </si>
  <si>
    <t>3</t>
  </si>
  <si>
    <t>766694123</t>
  </si>
  <si>
    <t>Montáž parapetních desek dřevěných, laminovaných šířky přes 30 cm délky do 2,6 m</t>
  </si>
  <si>
    <t>"T2"2</t>
  </si>
  <si>
    <t>"T15"83</t>
  </si>
  <si>
    <t>"T17"3</t>
  </si>
  <si>
    <t>"T20"13</t>
  </si>
  <si>
    <t>"T13"3</t>
  </si>
  <si>
    <t>"T24"9</t>
  </si>
  <si>
    <t>"T31"5</t>
  </si>
  <si>
    <t>Mezisoučet</t>
  </si>
  <si>
    <t>"T16"1</t>
  </si>
  <si>
    <t>"T21"2</t>
  </si>
  <si>
    <t>"T22"1</t>
  </si>
  <si>
    <t>"T33"1</t>
  </si>
  <si>
    <t>"T34"1</t>
  </si>
  <si>
    <t>"T35"1</t>
  </si>
  <si>
    <t>"T37"1</t>
  </si>
  <si>
    <t>M</t>
  </si>
  <si>
    <t>611444050</t>
  </si>
  <si>
    <t>m</t>
  </si>
  <si>
    <t>32</t>
  </si>
  <si>
    <t>1,4*31</t>
  </si>
  <si>
    <t>2,2*2</t>
  </si>
  <si>
    <t>0,75*6</t>
  </si>
  <si>
    <t>0,75*2</t>
  </si>
  <si>
    <t>0,9*2</t>
  </si>
  <si>
    <t>2,3*83</t>
  </si>
  <si>
    <t>3,2*3</t>
  </si>
  <si>
    <t>0,85*27</t>
  </si>
  <si>
    <t>1,65*13</t>
  </si>
  <si>
    <t>2,4*3</t>
  </si>
  <si>
    <t>2,4*9</t>
  </si>
  <si>
    <t>1,2*18</t>
  </si>
  <si>
    <t>1,95*5</t>
  </si>
  <si>
    <t>0,5*4</t>
  </si>
  <si>
    <t>6,06*1</t>
  </si>
  <si>
    <t>1,8*2</t>
  </si>
  <si>
    <t>2,5*1</t>
  </si>
  <si>
    <t>1,8*1</t>
  </si>
  <si>
    <t>2,3*5</t>
  </si>
  <si>
    <t>392,41*1,1</t>
  </si>
  <si>
    <t>432</t>
  </si>
  <si>
    <t>5</t>
  </si>
  <si>
    <t>611444150</t>
  </si>
  <si>
    <t>koncovka k parapetu plastovému vnitřnímu 1 pár</t>
  </si>
  <si>
    <t>41+49+126</t>
  </si>
  <si>
    <t>6</t>
  </si>
  <si>
    <t>998766203</t>
  </si>
  <si>
    <t>Přesun hmot procentní pro konstrukce truhlářské v objektech v do 24 m</t>
  </si>
  <si>
    <t>%</t>
  </si>
  <si>
    <t>VP - Vícepráce</t>
  </si>
  <si>
    <t>PN</t>
  </si>
  <si>
    <t>092b - Sekce B - parapety</t>
  </si>
  <si>
    <t>"T38"2</t>
  </si>
  <si>
    <t>"T11"1</t>
  </si>
  <si>
    <t>"T14"4</t>
  </si>
  <si>
    <t>"T25"30</t>
  </si>
  <si>
    <t>"T39"4</t>
  </si>
  <si>
    <t>"T30"12</t>
  </si>
  <si>
    <t>1,2*1</t>
  </si>
  <si>
    <t>1,2*4</t>
  </si>
  <si>
    <t>1,2*30</t>
  </si>
  <si>
    <t>2,1*12</t>
  </si>
  <si>
    <t>73,8*1,1</t>
  </si>
  <si>
    <t>82</t>
  </si>
  <si>
    <t>2+39+12</t>
  </si>
  <si>
    <t>092c - Sekce C - parapety</t>
  </si>
  <si>
    <t>"T13"16</t>
  </si>
  <si>
    <t>"T29"36</t>
  </si>
  <si>
    <t>"T40"3</t>
  </si>
  <si>
    <t>"T27"9</t>
  </si>
  <si>
    <t>"T42"1</t>
  </si>
  <si>
    <t>"T12"3</t>
  </si>
  <si>
    <t>"T28"3</t>
  </si>
  <si>
    <t>"T26"12</t>
  </si>
  <si>
    <t>"T36"6</t>
  </si>
  <si>
    <t>1,8*3</t>
  </si>
  <si>
    <t>0,9*16</t>
  </si>
  <si>
    <t>1,0*36</t>
  </si>
  <si>
    <t>2,0*3</t>
  </si>
  <si>
    <t>1,2*9</t>
  </si>
  <si>
    <t>1,8*12</t>
  </si>
  <si>
    <t>1,4*1</t>
  </si>
  <si>
    <t>2,0*6</t>
  </si>
  <si>
    <t>0,72*3</t>
  </si>
  <si>
    <t>109,76*1,1</t>
  </si>
  <si>
    <t>121</t>
  </si>
  <si>
    <t>55+10+24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</si>
  <si>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</si>
  <si>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</si>
  <si>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</si>
  <si>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</si>
  <si>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</si>
  <si>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</si>
  <si>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</si>
  <si>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parapet plastový vnitřní -  komůrkový 50 x 2 x 100 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</si>
</sst>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345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9A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373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49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345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79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37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549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4" t="s">
        <v>0</v>
      </c>
      <c r="B1" s="155"/>
      <c r="C1" s="155"/>
      <c r="D1" s="156" t="s">
        <v>1</v>
      </c>
      <c r="E1" s="155"/>
      <c r="F1" s="155"/>
      <c r="G1" s="155"/>
      <c r="H1" s="155"/>
      <c r="I1" s="155"/>
      <c r="J1" s="155"/>
      <c r="K1" s="157" t="s">
        <v>250</v>
      </c>
      <c r="L1" s="157"/>
      <c r="M1" s="157"/>
      <c r="N1" s="157"/>
      <c r="O1" s="157"/>
      <c r="P1" s="157"/>
      <c r="Q1" s="157"/>
      <c r="R1" s="157"/>
      <c r="S1" s="157"/>
      <c r="T1" s="155"/>
      <c r="U1" s="155"/>
      <c r="V1" s="155"/>
      <c r="W1" s="157" t="s">
        <v>251</v>
      </c>
      <c r="X1" s="157"/>
      <c r="Y1" s="157"/>
      <c r="Z1" s="157"/>
      <c r="AA1" s="157"/>
      <c r="AB1" s="157"/>
      <c r="AC1" s="157"/>
      <c r="AD1" s="157"/>
      <c r="AE1" s="157"/>
      <c r="AF1" s="157"/>
      <c r="AG1" s="155"/>
      <c r="AH1" s="15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91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1" t="s">
        <v>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62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65" t="s">
        <v>15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1"/>
      <c r="BE6" s="160"/>
      <c r="BS6" s="6" t="s">
        <v>16</v>
      </c>
    </row>
    <row r="7" spans="2:71" s="2" customFormat="1" ht="7.5" customHeight="1">
      <c r="B7" s="10"/>
      <c r="AQ7" s="11"/>
      <c r="BE7" s="160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60"/>
      <c r="BS8" s="6" t="s">
        <v>22</v>
      </c>
    </row>
    <row r="9" spans="2:71" s="2" customFormat="1" ht="15" customHeight="1">
      <c r="B9" s="10"/>
      <c r="AQ9" s="11"/>
      <c r="BE9" s="160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60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60"/>
      <c r="BS11" s="6" t="s">
        <v>16</v>
      </c>
    </row>
    <row r="12" spans="2:71" s="2" customFormat="1" ht="7.5" customHeight="1">
      <c r="B12" s="10"/>
      <c r="AQ12" s="11"/>
      <c r="BE12" s="160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60"/>
      <c r="BS13" s="6" t="s">
        <v>16</v>
      </c>
    </row>
    <row r="14" spans="2:71" s="2" customFormat="1" ht="15.75" customHeight="1">
      <c r="B14" s="10"/>
      <c r="E14" s="166" t="s">
        <v>29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5" t="s">
        <v>27</v>
      </c>
      <c r="AN14" s="18" t="s">
        <v>29</v>
      </c>
      <c r="AQ14" s="11"/>
      <c r="BE14" s="160"/>
      <c r="BS14" s="6" t="s">
        <v>16</v>
      </c>
    </row>
    <row r="15" spans="2:71" s="2" customFormat="1" ht="7.5" customHeight="1">
      <c r="B15" s="10"/>
      <c r="AQ15" s="11"/>
      <c r="BE15" s="160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60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160"/>
      <c r="BS17" s="6" t="s">
        <v>3</v>
      </c>
    </row>
    <row r="18" spans="2:71" s="2" customFormat="1" ht="7.5" customHeight="1">
      <c r="B18" s="10"/>
      <c r="AQ18" s="11"/>
      <c r="BE18" s="160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60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60"/>
    </row>
    <row r="21" spans="2:57" s="2" customFormat="1" ht="7.5" customHeight="1">
      <c r="B21" s="10"/>
      <c r="AQ21" s="11"/>
      <c r="BE21" s="160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60"/>
    </row>
    <row r="23" spans="2:57" s="2" customFormat="1" ht="15" customHeight="1">
      <c r="B23" s="10"/>
      <c r="D23" s="20" t="s">
        <v>34</v>
      </c>
      <c r="AK23" s="167">
        <f>ROUNDUP($AG$87,2)</f>
        <v>0</v>
      </c>
      <c r="AL23" s="160"/>
      <c r="AM23" s="160"/>
      <c r="AN23" s="160"/>
      <c r="AO23" s="160"/>
      <c r="AQ23" s="11"/>
      <c r="BE23" s="160"/>
    </row>
    <row r="24" spans="2:57" s="2" customFormat="1" ht="15" customHeight="1">
      <c r="B24" s="10"/>
      <c r="D24" s="20" t="s">
        <v>35</v>
      </c>
      <c r="AK24" s="167">
        <f>ROUNDUP($AG$92,2)</f>
        <v>0</v>
      </c>
      <c r="AL24" s="160"/>
      <c r="AM24" s="160"/>
      <c r="AN24" s="160"/>
      <c r="AO24" s="160"/>
      <c r="AQ24" s="11"/>
      <c r="BE24" s="160"/>
    </row>
    <row r="25" spans="2:57" s="6" customFormat="1" ht="7.5" customHeight="1">
      <c r="B25" s="21"/>
      <c r="AQ25" s="22"/>
      <c r="BE25" s="163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8">
        <f>ROUNDUP($AK$23+$AK$24,2)</f>
        <v>0</v>
      </c>
      <c r="AL26" s="169"/>
      <c r="AM26" s="169"/>
      <c r="AN26" s="169"/>
      <c r="AO26" s="169"/>
      <c r="AQ26" s="22"/>
      <c r="BE26" s="163"/>
    </row>
    <row r="27" spans="2:57" s="6" customFormat="1" ht="7.5" customHeight="1">
      <c r="B27" s="21"/>
      <c r="AQ27" s="22"/>
      <c r="BE27" s="163"/>
    </row>
    <row r="28" spans="2:57" s="6" customFormat="1" ht="15" customHeight="1">
      <c r="B28" s="25"/>
      <c r="D28" s="26" t="s">
        <v>37</v>
      </c>
      <c r="F28" s="26" t="s">
        <v>38</v>
      </c>
      <c r="L28" s="170">
        <v>0.21</v>
      </c>
      <c r="M28" s="164"/>
      <c r="N28" s="164"/>
      <c r="O28" s="164"/>
      <c r="T28" s="28" t="s">
        <v>39</v>
      </c>
      <c r="W28" s="171">
        <f>ROUNDUP($AZ$87+SUM($CD$93:$CD$106),2)</f>
        <v>0</v>
      </c>
      <c r="X28" s="164"/>
      <c r="Y28" s="164"/>
      <c r="Z28" s="164"/>
      <c r="AA28" s="164"/>
      <c r="AB28" s="164"/>
      <c r="AC28" s="164"/>
      <c r="AD28" s="164"/>
      <c r="AE28" s="164"/>
      <c r="AK28" s="171">
        <f>ROUNDUP($AV$87+SUM($BY$93:$BY$106),1)</f>
        <v>0</v>
      </c>
      <c r="AL28" s="164"/>
      <c r="AM28" s="164"/>
      <c r="AN28" s="164"/>
      <c r="AO28" s="164"/>
      <c r="AQ28" s="29"/>
      <c r="BE28" s="164"/>
    </row>
    <row r="29" spans="2:57" s="6" customFormat="1" ht="15" customHeight="1">
      <c r="B29" s="25"/>
      <c r="F29" s="26" t="s">
        <v>40</v>
      </c>
      <c r="L29" s="170">
        <v>0.15</v>
      </c>
      <c r="M29" s="164"/>
      <c r="N29" s="164"/>
      <c r="O29" s="164"/>
      <c r="T29" s="28" t="s">
        <v>39</v>
      </c>
      <c r="W29" s="171">
        <f>ROUNDUP($BA$87+SUM($CE$93:$CE$106),2)</f>
        <v>0</v>
      </c>
      <c r="X29" s="164"/>
      <c r="Y29" s="164"/>
      <c r="Z29" s="164"/>
      <c r="AA29" s="164"/>
      <c r="AB29" s="164"/>
      <c r="AC29" s="164"/>
      <c r="AD29" s="164"/>
      <c r="AE29" s="164"/>
      <c r="AK29" s="171">
        <f>ROUNDUP($AW$87+SUM($BZ$93:$BZ$106),1)</f>
        <v>0</v>
      </c>
      <c r="AL29" s="164"/>
      <c r="AM29" s="164"/>
      <c r="AN29" s="164"/>
      <c r="AO29" s="164"/>
      <c r="AQ29" s="29"/>
      <c r="BE29" s="164"/>
    </row>
    <row r="30" spans="2:57" s="6" customFormat="1" ht="15" customHeight="1" hidden="1">
      <c r="B30" s="25"/>
      <c r="F30" s="26" t="s">
        <v>41</v>
      </c>
      <c r="L30" s="170">
        <v>0.21</v>
      </c>
      <c r="M30" s="164"/>
      <c r="N30" s="164"/>
      <c r="O30" s="164"/>
      <c r="T30" s="28" t="s">
        <v>39</v>
      </c>
      <c r="W30" s="171">
        <f>ROUNDUP($BB$87+SUM($CF$93:$CF$106),2)</f>
        <v>0</v>
      </c>
      <c r="X30" s="164"/>
      <c r="Y30" s="164"/>
      <c r="Z30" s="164"/>
      <c r="AA30" s="164"/>
      <c r="AB30" s="164"/>
      <c r="AC30" s="164"/>
      <c r="AD30" s="164"/>
      <c r="AE30" s="164"/>
      <c r="AK30" s="171">
        <v>0</v>
      </c>
      <c r="AL30" s="164"/>
      <c r="AM30" s="164"/>
      <c r="AN30" s="164"/>
      <c r="AO30" s="164"/>
      <c r="AQ30" s="29"/>
      <c r="BE30" s="164"/>
    </row>
    <row r="31" spans="2:57" s="6" customFormat="1" ht="15" customHeight="1" hidden="1">
      <c r="B31" s="25"/>
      <c r="F31" s="26" t="s">
        <v>42</v>
      </c>
      <c r="L31" s="170">
        <v>0.15</v>
      </c>
      <c r="M31" s="164"/>
      <c r="N31" s="164"/>
      <c r="O31" s="164"/>
      <c r="T31" s="28" t="s">
        <v>39</v>
      </c>
      <c r="W31" s="171">
        <f>ROUNDUP($BC$87+SUM($CG$93:$CG$106),2)</f>
        <v>0</v>
      </c>
      <c r="X31" s="164"/>
      <c r="Y31" s="164"/>
      <c r="Z31" s="164"/>
      <c r="AA31" s="164"/>
      <c r="AB31" s="164"/>
      <c r="AC31" s="164"/>
      <c r="AD31" s="164"/>
      <c r="AE31" s="164"/>
      <c r="AK31" s="171">
        <v>0</v>
      </c>
      <c r="AL31" s="164"/>
      <c r="AM31" s="164"/>
      <c r="AN31" s="164"/>
      <c r="AO31" s="164"/>
      <c r="AQ31" s="29"/>
      <c r="BE31" s="164"/>
    </row>
    <row r="32" spans="2:57" s="6" customFormat="1" ht="15" customHeight="1" hidden="1">
      <c r="B32" s="25"/>
      <c r="F32" s="26" t="s">
        <v>43</v>
      </c>
      <c r="L32" s="170">
        <v>0</v>
      </c>
      <c r="M32" s="164"/>
      <c r="N32" s="164"/>
      <c r="O32" s="164"/>
      <c r="T32" s="28" t="s">
        <v>39</v>
      </c>
      <c r="W32" s="171">
        <f>ROUNDUP($BD$87+SUM($CH$93:$CH$106),2)</f>
        <v>0</v>
      </c>
      <c r="X32" s="164"/>
      <c r="Y32" s="164"/>
      <c r="Z32" s="164"/>
      <c r="AA32" s="164"/>
      <c r="AB32" s="164"/>
      <c r="AC32" s="164"/>
      <c r="AD32" s="164"/>
      <c r="AE32" s="164"/>
      <c r="AK32" s="171">
        <v>0</v>
      </c>
      <c r="AL32" s="164"/>
      <c r="AM32" s="164"/>
      <c r="AN32" s="164"/>
      <c r="AO32" s="164"/>
      <c r="AQ32" s="29"/>
      <c r="BE32" s="164"/>
    </row>
    <row r="33" spans="2:57" s="6" customFormat="1" ht="7.5" customHeight="1">
      <c r="B33" s="21"/>
      <c r="AQ33" s="22"/>
      <c r="BE33" s="163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72" t="s">
        <v>46</v>
      </c>
      <c r="Y34" s="173"/>
      <c r="Z34" s="173"/>
      <c r="AA34" s="173"/>
      <c r="AB34" s="173"/>
      <c r="AC34" s="32"/>
      <c r="AD34" s="32"/>
      <c r="AE34" s="32"/>
      <c r="AF34" s="32"/>
      <c r="AG34" s="32"/>
      <c r="AH34" s="32"/>
      <c r="AI34" s="32"/>
      <c r="AJ34" s="32"/>
      <c r="AK34" s="174">
        <f>ROUNDUP(SUM($AK$26:$AK$32),2)</f>
        <v>0</v>
      </c>
      <c r="AL34" s="173"/>
      <c r="AM34" s="173"/>
      <c r="AN34" s="173"/>
      <c r="AO34" s="175"/>
      <c r="AP34" s="30"/>
      <c r="AQ34" s="22"/>
      <c r="BE34" s="163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61" t="s">
        <v>53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65" t="str">
        <f>$K$6</f>
        <v>2011092-2014 - Stavební úpravy domu č.p. 115, ul. Palackého ve Frýdku-Místku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Frýdek-Místek</v>
      </c>
      <c r="AI80" s="15" t="s">
        <v>20</v>
      </c>
      <c r="AM80" s="52" t="str">
        <f>IF($AN$8="","",$AN$8)</f>
        <v>21.01.2014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Česká správa sociálního zabezpečení</v>
      </c>
      <c r="AI82" s="15" t="s">
        <v>30</v>
      </c>
      <c r="AM82" s="176" t="str">
        <f>IF($E$17="","",$E$17)</f>
        <v>Ing. Jiří Londýn</v>
      </c>
      <c r="AN82" s="163"/>
      <c r="AO82" s="163"/>
      <c r="AP82" s="163"/>
      <c r="AQ82" s="22"/>
      <c r="AS82" s="177" t="s">
        <v>54</v>
      </c>
      <c r="AT82" s="178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76" t="str">
        <f>IF($E$20="","",$E$20)</f>
        <v> </v>
      </c>
      <c r="AN83" s="163"/>
      <c r="AO83" s="163"/>
      <c r="AP83" s="163"/>
      <c r="AQ83" s="22"/>
      <c r="AS83" s="179"/>
      <c r="AT83" s="163"/>
      <c r="BD83" s="53"/>
    </row>
    <row r="84" spans="2:56" s="6" customFormat="1" ht="12" customHeight="1">
      <c r="B84" s="21"/>
      <c r="AQ84" s="22"/>
      <c r="AS84" s="179"/>
      <c r="AT84" s="163"/>
      <c r="BD84" s="53"/>
    </row>
    <row r="85" spans="2:57" s="6" customFormat="1" ht="30" customHeight="1">
      <c r="B85" s="21"/>
      <c r="C85" s="180" t="s">
        <v>55</v>
      </c>
      <c r="D85" s="173"/>
      <c r="E85" s="173"/>
      <c r="F85" s="173"/>
      <c r="G85" s="173"/>
      <c r="H85" s="32"/>
      <c r="I85" s="181" t="s">
        <v>56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81" t="s">
        <v>57</v>
      </c>
      <c r="AH85" s="173"/>
      <c r="AI85" s="173"/>
      <c r="AJ85" s="173"/>
      <c r="AK85" s="173"/>
      <c r="AL85" s="173"/>
      <c r="AM85" s="173"/>
      <c r="AN85" s="181" t="s">
        <v>58</v>
      </c>
      <c r="AO85" s="173"/>
      <c r="AP85" s="175"/>
      <c r="AQ85" s="22"/>
      <c r="AS85" s="54" t="s">
        <v>59</v>
      </c>
      <c r="AT85" s="55" t="s">
        <v>60</v>
      </c>
      <c r="AU85" s="55" t="s">
        <v>61</v>
      </c>
      <c r="AV85" s="55" t="s">
        <v>62</v>
      </c>
      <c r="AW85" s="55" t="s">
        <v>63</v>
      </c>
      <c r="AX85" s="55" t="s">
        <v>64</v>
      </c>
      <c r="AY85" s="55" t="s">
        <v>65</v>
      </c>
      <c r="AZ85" s="55" t="s">
        <v>66</v>
      </c>
      <c r="BA85" s="55" t="s">
        <v>67</v>
      </c>
      <c r="BB85" s="55" t="s">
        <v>68</v>
      </c>
      <c r="BC85" s="55" t="s">
        <v>69</v>
      </c>
      <c r="BD85" s="56" t="s">
        <v>70</v>
      </c>
      <c r="BE85" s="57"/>
    </row>
    <row r="86" spans="2:56" s="6" customFormat="1" ht="12" customHeight="1">
      <c r="B86" s="21"/>
      <c r="AQ86" s="22"/>
      <c r="AS86" s="58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59" t="s">
        <v>71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92">
        <f>ROUNDUP(SUM($AG$88:$AG$90),2)</f>
        <v>0</v>
      </c>
      <c r="AH87" s="193"/>
      <c r="AI87" s="193"/>
      <c r="AJ87" s="193"/>
      <c r="AK87" s="193"/>
      <c r="AL87" s="193"/>
      <c r="AM87" s="193"/>
      <c r="AN87" s="192">
        <f>ROUNDUP(SUM($AG$87,$AT$87),2)</f>
        <v>0</v>
      </c>
      <c r="AO87" s="193"/>
      <c r="AP87" s="193"/>
      <c r="AQ87" s="50"/>
      <c r="AS87" s="60">
        <f>ROUNDUP(SUM($AS$88:$AS$90),2)</f>
        <v>0</v>
      </c>
      <c r="AT87" s="61">
        <f>ROUNDUP(SUM($AV$87:$AW$87),1)</f>
        <v>0</v>
      </c>
      <c r="AU87" s="62">
        <f>ROUNDUP(SUM($AU$88:$AU$90),5)</f>
        <v>278.076</v>
      </c>
      <c r="AV87" s="61">
        <f>ROUNDUP($AZ$87*$L$28,2)</f>
        <v>0</v>
      </c>
      <c r="AW87" s="61">
        <f>ROUNDUP($BA$87*$L$29,2)</f>
        <v>0</v>
      </c>
      <c r="AX87" s="61">
        <f>ROUNDUP($BB$87*$L$28,2)</f>
        <v>0</v>
      </c>
      <c r="AY87" s="61">
        <f>ROUNDUP($BC$87*$L$29,2)</f>
        <v>0</v>
      </c>
      <c r="AZ87" s="61">
        <f>ROUNDUP(SUM($AZ$88:$AZ$90),2)</f>
        <v>0</v>
      </c>
      <c r="BA87" s="61">
        <f>ROUNDUP(SUM($BA$88:$BA$90),2)</f>
        <v>0</v>
      </c>
      <c r="BB87" s="61">
        <f>ROUNDUP(SUM($BB$88:$BB$90),2)</f>
        <v>0</v>
      </c>
      <c r="BC87" s="61">
        <f>ROUNDUP(SUM($BC$88:$BC$90),2)</f>
        <v>0</v>
      </c>
      <c r="BD87" s="63">
        <f>ROUNDUP(SUM($BD$88:$BD$90),2)</f>
        <v>0</v>
      </c>
      <c r="BS87" s="14" t="s">
        <v>72</v>
      </c>
      <c r="BT87" s="14" t="s">
        <v>73</v>
      </c>
      <c r="BU87" s="64" t="s">
        <v>74</v>
      </c>
      <c r="BV87" s="14" t="s">
        <v>75</v>
      </c>
      <c r="BW87" s="14" t="s">
        <v>76</v>
      </c>
      <c r="BX87" s="14" t="s">
        <v>77</v>
      </c>
    </row>
    <row r="88" spans="1:76" s="65" customFormat="1" ht="28.5" customHeight="1">
      <c r="A88" s="153" t="s">
        <v>252</v>
      </c>
      <c r="B88" s="66"/>
      <c r="C88" s="67"/>
      <c r="D88" s="184" t="s">
        <v>78</v>
      </c>
      <c r="E88" s="185"/>
      <c r="F88" s="185"/>
      <c r="G88" s="185"/>
      <c r="H88" s="185"/>
      <c r="I88" s="67"/>
      <c r="J88" s="184" t="s">
        <v>79</v>
      </c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2">
        <f>'092a - Sekce A - parapety'!$M$27</f>
        <v>0</v>
      </c>
      <c r="AH88" s="183"/>
      <c r="AI88" s="183"/>
      <c r="AJ88" s="183"/>
      <c r="AK88" s="183"/>
      <c r="AL88" s="183"/>
      <c r="AM88" s="183"/>
      <c r="AN88" s="182">
        <f>ROUNDUP(SUM($AG$88,$AT$88),2)</f>
        <v>0</v>
      </c>
      <c r="AO88" s="183"/>
      <c r="AP88" s="183"/>
      <c r="AQ88" s="68"/>
      <c r="AS88" s="69">
        <f>'092a - Sekce A - parapety'!$M$25</f>
        <v>0</v>
      </c>
      <c r="AT88" s="70">
        <f>ROUNDUP(SUM($AV$88:$AW$88),1)</f>
        <v>0</v>
      </c>
      <c r="AU88" s="71">
        <f>'092a - Sekce A - parapety'!$W$117</f>
        <v>178.385</v>
      </c>
      <c r="AV88" s="70">
        <f>'092a - Sekce A - parapety'!$M$29</f>
        <v>0</v>
      </c>
      <c r="AW88" s="70">
        <f>'092a - Sekce A - parapety'!$M$30</f>
        <v>0</v>
      </c>
      <c r="AX88" s="70">
        <f>'092a - Sekce A - parapety'!$M$31</f>
        <v>0</v>
      </c>
      <c r="AY88" s="70">
        <f>'092a - Sekce A - parapety'!$M$32</f>
        <v>0</v>
      </c>
      <c r="AZ88" s="70">
        <f>'092a - Sekce A - parapety'!$H$29</f>
        <v>0</v>
      </c>
      <c r="BA88" s="70">
        <f>'092a - Sekce A - parapety'!$H$30</f>
        <v>0</v>
      </c>
      <c r="BB88" s="70">
        <f>'092a - Sekce A - parapety'!$H$31</f>
        <v>0</v>
      </c>
      <c r="BC88" s="70">
        <f>'092a - Sekce A - parapety'!$H$32</f>
        <v>0</v>
      </c>
      <c r="BD88" s="72">
        <f>'092a - Sekce A - parapety'!$H$33</f>
        <v>0</v>
      </c>
      <c r="BT88" s="65" t="s">
        <v>17</v>
      </c>
      <c r="BV88" s="65" t="s">
        <v>75</v>
      </c>
      <c r="BW88" s="65" t="s">
        <v>80</v>
      </c>
      <c r="BX88" s="65" t="s">
        <v>76</v>
      </c>
    </row>
    <row r="89" spans="1:76" s="65" customFormat="1" ht="28.5" customHeight="1">
      <c r="A89" s="153" t="s">
        <v>252</v>
      </c>
      <c r="B89" s="66"/>
      <c r="C89" s="67"/>
      <c r="D89" s="184" t="s">
        <v>81</v>
      </c>
      <c r="E89" s="185"/>
      <c r="F89" s="185"/>
      <c r="G89" s="185"/>
      <c r="H89" s="185"/>
      <c r="I89" s="67"/>
      <c r="J89" s="184" t="s">
        <v>82</v>
      </c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2">
        <f>'092b - Sekce B - parapety'!$M$27</f>
        <v>0</v>
      </c>
      <c r="AH89" s="183"/>
      <c r="AI89" s="183"/>
      <c r="AJ89" s="183"/>
      <c r="AK89" s="183"/>
      <c r="AL89" s="183"/>
      <c r="AM89" s="183"/>
      <c r="AN89" s="182">
        <f>ROUNDUP(SUM($AG$89,$AT$89),2)</f>
        <v>0</v>
      </c>
      <c r="AO89" s="183"/>
      <c r="AP89" s="183"/>
      <c r="AQ89" s="68"/>
      <c r="AS89" s="69">
        <f>'092b - Sekce B - parapety'!$M$25</f>
        <v>0</v>
      </c>
      <c r="AT89" s="70">
        <f>ROUNDUP(SUM($AV$89:$AW$89),1)</f>
        <v>0</v>
      </c>
      <c r="AU89" s="71">
        <f>'092b - Sekce B - parapety'!$W$117</f>
        <v>40.647999999999996</v>
      </c>
      <c r="AV89" s="70">
        <f>'092b - Sekce B - parapety'!$M$29</f>
        <v>0</v>
      </c>
      <c r="AW89" s="70">
        <f>'092b - Sekce B - parapety'!$M$30</f>
        <v>0</v>
      </c>
      <c r="AX89" s="70">
        <f>'092b - Sekce B - parapety'!$M$31</f>
        <v>0</v>
      </c>
      <c r="AY89" s="70">
        <f>'092b - Sekce B - parapety'!$M$32</f>
        <v>0</v>
      </c>
      <c r="AZ89" s="70">
        <f>'092b - Sekce B - parapety'!$H$29</f>
        <v>0</v>
      </c>
      <c r="BA89" s="70">
        <f>'092b - Sekce B - parapety'!$H$30</f>
        <v>0</v>
      </c>
      <c r="BB89" s="70">
        <f>'092b - Sekce B - parapety'!$H$31</f>
        <v>0</v>
      </c>
      <c r="BC89" s="70">
        <f>'092b - Sekce B - parapety'!$H$32</f>
        <v>0</v>
      </c>
      <c r="BD89" s="72">
        <f>'092b - Sekce B - parapety'!$H$33</f>
        <v>0</v>
      </c>
      <c r="BT89" s="65" t="s">
        <v>17</v>
      </c>
      <c r="BV89" s="65" t="s">
        <v>75</v>
      </c>
      <c r="BW89" s="65" t="s">
        <v>83</v>
      </c>
      <c r="BX89" s="65" t="s">
        <v>76</v>
      </c>
    </row>
    <row r="90" spans="1:76" s="65" customFormat="1" ht="28.5" customHeight="1">
      <c r="A90" s="153" t="s">
        <v>252</v>
      </c>
      <c r="B90" s="66"/>
      <c r="C90" s="67"/>
      <c r="D90" s="184" t="s">
        <v>84</v>
      </c>
      <c r="E90" s="185"/>
      <c r="F90" s="185"/>
      <c r="G90" s="185"/>
      <c r="H90" s="185"/>
      <c r="I90" s="67"/>
      <c r="J90" s="184" t="s">
        <v>85</v>
      </c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2">
        <f>'092c - Sekce C - parapety'!$M$27</f>
        <v>0</v>
      </c>
      <c r="AH90" s="183"/>
      <c r="AI90" s="183"/>
      <c r="AJ90" s="183"/>
      <c r="AK90" s="183"/>
      <c r="AL90" s="183"/>
      <c r="AM90" s="183"/>
      <c r="AN90" s="182">
        <f>ROUNDUP(SUM($AG$90,$AT$90),2)</f>
        <v>0</v>
      </c>
      <c r="AO90" s="183"/>
      <c r="AP90" s="183"/>
      <c r="AQ90" s="68"/>
      <c r="AS90" s="73">
        <f>'092c - Sekce C - parapety'!$M$25</f>
        <v>0</v>
      </c>
      <c r="AT90" s="74">
        <f>ROUNDUP(SUM($AV$90:$AW$90),1)</f>
        <v>0</v>
      </c>
      <c r="AU90" s="75">
        <f>'092c - Sekce C - parapety'!$W$117</f>
        <v>59.043</v>
      </c>
      <c r="AV90" s="74">
        <f>'092c - Sekce C - parapety'!$M$29</f>
        <v>0</v>
      </c>
      <c r="AW90" s="74">
        <f>'092c - Sekce C - parapety'!$M$30</f>
        <v>0</v>
      </c>
      <c r="AX90" s="74">
        <f>'092c - Sekce C - parapety'!$M$31</f>
        <v>0</v>
      </c>
      <c r="AY90" s="74">
        <f>'092c - Sekce C - parapety'!$M$32</f>
        <v>0</v>
      </c>
      <c r="AZ90" s="74">
        <f>'092c - Sekce C - parapety'!$H$29</f>
        <v>0</v>
      </c>
      <c r="BA90" s="74">
        <f>'092c - Sekce C - parapety'!$H$30</f>
        <v>0</v>
      </c>
      <c r="BB90" s="74">
        <f>'092c - Sekce C - parapety'!$H$31</f>
        <v>0</v>
      </c>
      <c r="BC90" s="74">
        <f>'092c - Sekce C - parapety'!$H$32</f>
        <v>0</v>
      </c>
      <c r="BD90" s="76">
        <f>'092c - Sekce C - parapety'!$H$33</f>
        <v>0</v>
      </c>
      <c r="BT90" s="65" t="s">
        <v>17</v>
      </c>
      <c r="BV90" s="65" t="s">
        <v>75</v>
      </c>
      <c r="BW90" s="65" t="s">
        <v>86</v>
      </c>
      <c r="BX90" s="65" t="s">
        <v>76</v>
      </c>
    </row>
    <row r="91" spans="2:43" s="2" customFormat="1" ht="14.25" customHeight="1">
      <c r="B91" s="10"/>
      <c r="AQ91" s="11"/>
    </row>
    <row r="92" spans="2:49" s="6" customFormat="1" ht="30.75" customHeight="1">
      <c r="B92" s="21"/>
      <c r="C92" s="59" t="s">
        <v>87</v>
      </c>
      <c r="AG92" s="192">
        <f>ROUNDUP(SUM($AG$93:$AG$105),2)</f>
        <v>0</v>
      </c>
      <c r="AH92" s="163"/>
      <c r="AI92" s="163"/>
      <c r="AJ92" s="163"/>
      <c r="AK92" s="163"/>
      <c r="AL92" s="163"/>
      <c r="AM92" s="163"/>
      <c r="AN92" s="192">
        <f>ROUNDUP(SUM($AN$93:$AN$105),2)</f>
        <v>0</v>
      </c>
      <c r="AO92" s="163"/>
      <c r="AP92" s="163"/>
      <c r="AQ92" s="22"/>
      <c r="AS92" s="54" t="s">
        <v>88</v>
      </c>
      <c r="AT92" s="55" t="s">
        <v>89</v>
      </c>
      <c r="AU92" s="55" t="s">
        <v>37</v>
      </c>
      <c r="AV92" s="56" t="s">
        <v>60</v>
      </c>
      <c r="AW92" s="57"/>
    </row>
    <row r="93" spans="2:89" s="6" customFormat="1" ht="21" customHeight="1">
      <c r="B93" s="21"/>
      <c r="D93" s="77" t="s">
        <v>90</v>
      </c>
      <c r="AG93" s="186">
        <f>ROUNDUP($AG$87*$AS$93,2)</f>
        <v>0</v>
      </c>
      <c r="AH93" s="163"/>
      <c r="AI93" s="163"/>
      <c r="AJ93" s="163"/>
      <c r="AK93" s="163"/>
      <c r="AL93" s="163"/>
      <c r="AM93" s="163"/>
      <c r="AN93" s="187">
        <f>ROUNDUP($AG$93+$AV$93,2)</f>
        <v>0</v>
      </c>
      <c r="AO93" s="163"/>
      <c r="AP93" s="163"/>
      <c r="AQ93" s="22"/>
      <c r="AS93" s="78">
        <v>0</v>
      </c>
      <c r="AT93" s="79" t="s">
        <v>91</v>
      </c>
      <c r="AU93" s="79" t="s">
        <v>38</v>
      </c>
      <c r="AV93" s="80">
        <f>ROUNDUP(IF($AU$93="základní",$AG$93*$L$28,IF($AU$93="snížená",$AG$93*$L$29,0)),2)</f>
        <v>0</v>
      </c>
      <c r="BV93" s="6" t="s">
        <v>92</v>
      </c>
      <c r="BY93" s="81">
        <f>IF($AU$93="základní",$AV$93,0)</f>
        <v>0</v>
      </c>
      <c r="BZ93" s="81">
        <f>IF($AU$93="snížená",$AV$93,0)</f>
        <v>0</v>
      </c>
      <c r="CA93" s="81">
        <v>0</v>
      </c>
      <c r="CB93" s="81">
        <v>0</v>
      </c>
      <c r="CC93" s="81"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7" t="s">
        <v>93</v>
      </c>
      <c r="AG94" s="186">
        <f>ROUNDUP($AG$87*$AS$94,2)</f>
        <v>0</v>
      </c>
      <c r="AH94" s="163"/>
      <c r="AI94" s="163"/>
      <c r="AJ94" s="163"/>
      <c r="AK94" s="163"/>
      <c r="AL94" s="163"/>
      <c r="AM94" s="163"/>
      <c r="AN94" s="187">
        <f>ROUNDUP($AG$94+$AV$94,2)</f>
        <v>0</v>
      </c>
      <c r="AO94" s="163"/>
      <c r="AP94" s="163"/>
      <c r="AQ94" s="22"/>
      <c r="AS94" s="82">
        <v>0</v>
      </c>
      <c r="AT94" s="83" t="s">
        <v>91</v>
      </c>
      <c r="AU94" s="83" t="s">
        <v>38</v>
      </c>
      <c r="AV94" s="84">
        <f>ROUNDUP(IF($AU$94="základní",$AG$94*$L$28,IF($AU$94="snížená",$AG$94*$L$29,0)),2)</f>
        <v>0</v>
      </c>
      <c r="BV94" s="6" t="s">
        <v>92</v>
      </c>
      <c r="BY94" s="81">
        <f>IF($AU$94="základní",$AV$94,0)</f>
        <v>0</v>
      </c>
      <c r="BZ94" s="81">
        <f>IF($AU$94="snížená",$AV$94,0)</f>
        <v>0</v>
      </c>
      <c r="CA94" s="81">
        <v>0</v>
      </c>
      <c r="CB94" s="81">
        <v>0</v>
      </c>
      <c r="CC94" s="81"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7" t="s">
        <v>94</v>
      </c>
      <c r="AG95" s="186">
        <f>ROUNDUP($AG$87*$AS$95,2)</f>
        <v>0</v>
      </c>
      <c r="AH95" s="163"/>
      <c r="AI95" s="163"/>
      <c r="AJ95" s="163"/>
      <c r="AK95" s="163"/>
      <c r="AL95" s="163"/>
      <c r="AM95" s="163"/>
      <c r="AN95" s="187">
        <f>ROUNDUP($AG$95+$AV$95,2)</f>
        <v>0</v>
      </c>
      <c r="AO95" s="163"/>
      <c r="AP95" s="163"/>
      <c r="AQ95" s="22"/>
      <c r="AS95" s="82">
        <v>0</v>
      </c>
      <c r="AT95" s="83" t="s">
        <v>91</v>
      </c>
      <c r="AU95" s="83" t="s">
        <v>38</v>
      </c>
      <c r="AV95" s="84">
        <f>ROUNDUP(IF($AU$95="základní",$AG$95*$L$28,IF($AU$95="snížená",$AG$95*$L$29,0)),2)</f>
        <v>0</v>
      </c>
      <c r="BV95" s="6" t="s">
        <v>92</v>
      </c>
      <c r="BY95" s="81">
        <f>IF($AU$95="základní",$AV$95,0)</f>
        <v>0</v>
      </c>
      <c r="BZ95" s="81">
        <f>IF($AU$95="snížená",$AV$95,0)</f>
        <v>0</v>
      </c>
      <c r="CA95" s="81">
        <v>0</v>
      </c>
      <c r="CB95" s="81">
        <v>0</v>
      </c>
      <c r="CC95" s="81">
        <v>0</v>
      </c>
      <c r="CD95" s="81">
        <f>IF($AU$95="základní",$AG$95,0)</f>
        <v>0</v>
      </c>
      <c r="CE95" s="81">
        <f>IF($AU$95="snížená",$AG$95,0)</f>
        <v>0</v>
      </c>
      <c r="CF95" s="81">
        <f>IF($AU$95="zákl. přenesená",$AG$95,0)</f>
        <v>0</v>
      </c>
      <c r="CG95" s="81">
        <f>IF($AU$95="sníž. přenesená",$AG$95,0)</f>
        <v>0</v>
      </c>
      <c r="CH95" s="81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7" t="s">
        <v>95</v>
      </c>
      <c r="AG96" s="186">
        <f>ROUNDUP($AG$87*$AS$96,2)</f>
        <v>0</v>
      </c>
      <c r="AH96" s="163"/>
      <c r="AI96" s="163"/>
      <c r="AJ96" s="163"/>
      <c r="AK96" s="163"/>
      <c r="AL96" s="163"/>
      <c r="AM96" s="163"/>
      <c r="AN96" s="187">
        <f>ROUNDUP($AG$96+$AV$96,2)</f>
        <v>0</v>
      </c>
      <c r="AO96" s="163"/>
      <c r="AP96" s="163"/>
      <c r="AQ96" s="22"/>
      <c r="AS96" s="82">
        <v>0</v>
      </c>
      <c r="AT96" s="83" t="s">
        <v>91</v>
      </c>
      <c r="AU96" s="83" t="s">
        <v>38</v>
      </c>
      <c r="AV96" s="84">
        <f>ROUNDUP(IF($AU$96="základní",$AG$96*$L$28,IF($AU$96="snížená",$AG$96*$L$29,0)),2)</f>
        <v>0</v>
      </c>
      <c r="BV96" s="6" t="s">
        <v>92</v>
      </c>
      <c r="BY96" s="81">
        <f>IF($AU$96="základní",$AV$96,0)</f>
        <v>0</v>
      </c>
      <c r="BZ96" s="81">
        <f>IF($AU$96="snížená",$AV$96,0)</f>
        <v>0</v>
      </c>
      <c r="CA96" s="81">
        <v>0</v>
      </c>
      <c r="CB96" s="81">
        <v>0</v>
      </c>
      <c r="CC96" s="81">
        <v>0</v>
      </c>
      <c r="CD96" s="81">
        <f>IF($AU$96="základní",$AG$96,0)</f>
        <v>0</v>
      </c>
      <c r="CE96" s="81">
        <f>IF($AU$96="snížená",$AG$96,0)</f>
        <v>0</v>
      </c>
      <c r="CF96" s="81">
        <f>IF($AU$96="zákl. přenesená",$AG$96,0)</f>
        <v>0</v>
      </c>
      <c r="CG96" s="81">
        <f>IF($AU$96="sníž. přenesená",$AG$96,0)</f>
        <v>0</v>
      </c>
      <c r="CH96" s="81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7" t="s">
        <v>96</v>
      </c>
      <c r="AG97" s="186">
        <f>ROUNDUP($AG$87*$AS$97,2)</f>
        <v>0</v>
      </c>
      <c r="AH97" s="163"/>
      <c r="AI97" s="163"/>
      <c r="AJ97" s="163"/>
      <c r="AK97" s="163"/>
      <c r="AL97" s="163"/>
      <c r="AM97" s="163"/>
      <c r="AN97" s="187">
        <f>ROUNDUP($AG$97+$AV$97,2)</f>
        <v>0</v>
      </c>
      <c r="AO97" s="163"/>
      <c r="AP97" s="163"/>
      <c r="AQ97" s="22"/>
      <c r="AS97" s="82">
        <v>0</v>
      </c>
      <c r="AT97" s="83" t="s">
        <v>91</v>
      </c>
      <c r="AU97" s="83" t="s">
        <v>38</v>
      </c>
      <c r="AV97" s="84">
        <f>ROUNDUP(IF($AU$97="základní",$AG$97*$L$28,IF($AU$97="snížená",$AG$97*$L$29,0)),2)</f>
        <v>0</v>
      </c>
      <c r="BV97" s="6" t="s">
        <v>92</v>
      </c>
      <c r="BY97" s="81">
        <f>IF($AU$97="základní",$AV$97,0)</f>
        <v>0</v>
      </c>
      <c r="BZ97" s="81">
        <f>IF($AU$97="snížená",$AV$97,0)</f>
        <v>0</v>
      </c>
      <c r="CA97" s="81">
        <v>0</v>
      </c>
      <c r="CB97" s="81">
        <v>0</v>
      </c>
      <c r="CC97" s="81">
        <v>0</v>
      </c>
      <c r="CD97" s="81">
        <f>IF($AU$97="základní",$AG$97,0)</f>
        <v>0</v>
      </c>
      <c r="CE97" s="81">
        <f>IF($AU$97="snížená",$AG$97,0)</f>
        <v>0</v>
      </c>
      <c r="CF97" s="81">
        <f>IF($AU$97="zákl. přenesená",$AG$97,0)</f>
        <v>0</v>
      </c>
      <c r="CG97" s="81">
        <f>IF($AU$97="sníž. přenesená",$AG$97,0)</f>
        <v>0</v>
      </c>
      <c r="CH97" s="81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7" t="s">
        <v>97</v>
      </c>
      <c r="AG98" s="186">
        <f>ROUNDUP($AG$87*$AS$98,2)</f>
        <v>0</v>
      </c>
      <c r="AH98" s="163"/>
      <c r="AI98" s="163"/>
      <c r="AJ98" s="163"/>
      <c r="AK98" s="163"/>
      <c r="AL98" s="163"/>
      <c r="AM98" s="163"/>
      <c r="AN98" s="187">
        <f>ROUNDUP($AG$98+$AV$98,2)</f>
        <v>0</v>
      </c>
      <c r="AO98" s="163"/>
      <c r="AP98" s="163"/>
      <c r="AQ98" s="22"/>
      <c r="AS98" s="82">
        <v>0</v>
      </c>
      <c r="AT98" s="83" t="s">
        <v>91</v>
      </c>
      <c r="AU98" s="83" t="s">
        <v>38</v>
      </c>
      <c r="AV98" s="84">
        <f>ROUNDUP(IF($AU$98="základní",$AG$98*$L$28,IF($AU$98="snížená",$AG$98*$L$29,0)),2)</f>
        <v>0</v>
      </c>
      <c r="BV98" s="6" t="s">
        <v>92</v>
      </c>
      <c r="BY98" s="81">
        <f>IF($AU$98="základní",$AV$98,0)</f>
        <v>0</v>
      </c>
      <c r="BZ98" s="81">
        <f>IF($AU$98="snížená",$AV$98,0)</f>
        <v>0</v>
      </c>
      <c r="CA98" s="81">
        <v>0</v>
      </c>
      <c r="CB98" s="81">
        <v>0</v>
      </c>
      <c r="CC98" s="81">
        <v>0</v>
      </c>
      <c r="CD98" s="81">
        <f>IF($AU$98="základní",$AG$98,0)</f>
        <v>0</v>
      </c>
      <c r="CE98" s="81">
        <f>IF($AU$98="snížená",$AG$98,0)</f>
        <v>0</v>
      </c>
      <c r="CF98" s="81">
        <f>IF($AU$98="zákl. přenesená",$AG$98,0)</f>
        <v>0</v>
      </c>
      <c r="CG98" s="81">
        <f>IF($AU$98="sníž. přenesená",$AG$98,0)</f>
        <v>0</v>
      </c>
      <c r="CH98" s="81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7" t="s">
        <v>98</v>
      </c>
      <c r="AG99" s="186">
        <f>ROUNDUP($AG$87*$AS$99,2)</f>
        <v>0</v>
      </c>
      <c r="AH99" s="163"/>
      <c r="AI99" s="163"/>
      <c r="AJ99" s="163"/>
      <c r="AK99" s="163"/>
      <c r="AL99" s="163"/>
      <c r="AM99" s="163"/>
      <c r="AN99" s="187">
        <f>ROUNDUP($AG$99+$AV$99,2)</f>
        <v>0</v>
      </c>
      <c r="AO99" s="163"/>
      <c r="AP99" s="163"/>
      <c r="AQ99" s="22"/>
      <c r="AS99" s="82">
        <v>0</v>
      </c>
      <c r="AT99" s="83" t="s">
        <v>91</v>
      </c>
      <c r="AU99" s="83" t="s">
        <v>38</v>
      </c>
      <c r="AV99" s="84">
        <f>ROUNDUP(IF($AU$99="základní",$AG$99*$L$28,IF($AU$99="snížená",$AG$99*$L$29,0)),2)</f>
        <v>0</v>
      </c>
      <c r="BV99" s="6" t="s">
        <v>92</v>
      </c>
      <c r="BY99" s="81">
        <f>IF($AU$99="základní",$AV$99,0)</f>
        <v>0</v>
      </c>
      <c r="BZ99" s="81">
        <f>IF($AU$99="snížená",$AV$99,0)</f>
        <v>0</v>
      </c>
      <c r="CA99" s="81">
        <v>0</v>
      </c>
      <c r="CB99" s="81">
        <v>0</v>
      </c>
      <c r="CC99" s="81">
        <v>0</v>
      </c>
      <c r="CD99" s="81">
        <f>IF($AU$99="základní",$AG$99,0)</f>
        <v>0</v>
      </c>
      <c r="CE99" s="81">
        <f>IF($AU$99="snížená",$AG$99,0)</f>
        <v>0</v>
      </c>
      <c r="CF99" s="81">
        <f>IF($AU$99="zákl. přenesená",$AG$99,0)</f>
        <v>0</v>
      </c>
      <c r="CG99" s="81">
        <f>IF($AU$99="sníž. přenesená",$AG$99,0)</f>
        <v>0</v>
      </c>
      <c r="CH99" s="81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7" t="s">
        <v>99</v>
      </c>
      <c r="AG100" s="186">
        <f>ROUNDUP($AG$87*$AS$100,2)</f>
        <v>0</v>
      </c>
      <c r="AH100" s="163"/>
      <c r="AI100" s="163"/>
      <c r="AJ100" s="163"/>
      <c r="AK100" s="163"/>
      <c r="AL100" s="163"/>
      <c r="AM100" s="163"/>
      <c r="AN100" s="187">
        <f>ROUNDUP($AG$100+$AV$100,2)</f>
        <v>0</v>
      </c>
      <c r="AO100" s="163"/>
      <c r="AP100" s="163"/>
      <c r="AQ100" s="22"/>
      <c r="AS100" s="82">
        <v>0</v>
      </c>
      <c r="AT100" s="83" t="s">
        <v>91</v>
      </c>
      <c r="AU100" s="83" t="s">
        <v>38</v>
      </c>
      <c r="AV100" s="84">
        <f>ROUNDUP(IF($AU$100="základní",$AG$100*$L$28,IF($AU$100="snížená",$AG$100*$L$29,0)),2)</f>
        <v>0</v>
      </c>
      <c r="BV100" s="6" t="s">
        <v>92</v>
      </c>
      <c r="BY100" s="81">
        <f>IF($AU$100="základní",$AV$100,0)</f>
        <v>0</v>
      </c>
      <c r="BZ100" s="81">
        <f>IF($AU$100="snížená",$AV$100,0)</f>
        <v>0</v>
      </c>
      <c r="CA100" s="81">
        <v>0</v>
      </c>
      <c r="CB100" s="81">
        <v>0</v>
      </c>
      <c r="CC100" s="81">
        <v>0</v>
      </c>
      <c r="CD100" s="81">
        <f>IF($AU$100="základní",$AG$100,0)</f>
        <v>0</v>
      </c>
      <c r="CE100" s="81">
        <f>IF($AU$100="snížená",$AG$100,0)</f>
        <v>0</v>
      </c>
      <c r="CF100" s="81">
        <f>IF($AU$100="zákl. přenesená",$AG$100,0)</f>
        <v>0</v>
      </c>
      <c r="CG100" s="81">
        <f>IF($AU$100="sníž. přenesená",$AG$100,0)</f>
        <v>0</v>
      </c>
      <c r="CH100" s="81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77" t="s">
        <v>100</v>
      </c>
      <c r="AG101" s="186">
        <f>ROUNDUP($AG$87*$AS$101,2)</f>
        <v>0</v>
      </c>
      <c r="AH101" s="163"/>
      <c r="AI101" s="163"/>
      <c r="AJ101" s="163"/>
      <c r="AK101" s="163"/>
      <c r="AL101" s="163"/>
      <c r="AM101" s="163"/>
      <c r="AN101" s="187">
        <f>ROUNDUP($AG$101+$AV$101,2)</f>
        <v>0</v>
      </c>
      <c r="AO101" s="163"/>
      <c r="AP101" s="163"/>
      <c r="AQ101" s="22"/>
      <c r="AS101" s="82">
        <v>0</v>
      </c>
      <c r="AT101" s="83" t="s">
        <v>91</v>
      </c>
      <c r="AU101" s="83" t="s">
        <v>38</v>
      </c>
      <c r="AV101" s="84">
        <f>ROUNDUP(IF($AU$101="základní",$AG$101*$L$28,IF($AU$101="snížená",$AG$101*$L$29,0)),2)</f>
        <v>0</v>
      </c>
      <c r="BV101" s="6" t="s">
        <v>92</v>
      </c>
      <c r="BY101" s="81">
        <f>IF($AU$101="základní",$AV$101,0)</f>
        <v>0</v>
      </c>
      <c r="BZ101" s="81">
        <f>IF($AU$101="snížená",$AV$101,0)</f>
        <v>0</v>
      </c>
      <c r="CA101" s="81">
        <v>0</v>
      </c>
      <c r="CB101" s="81">
        <v>0</v>
      </c>
      <c r="CC101" s="81">
        <v>0</v>
      </c>
      <c r="CD101" s="81">
        <f>IF($AU$101="základní",$AG$101,0)</f>
        <v>0</v>
      </c>
      <c r="CE101" s="81">
        <f>IF($AU$101="snížená",$AG$101,0)</f>
        <v>0</v>
      </c>
      <c r="CF101" s="81">
        <f>IF($AU$101="zákl. přenesená",$AG$101,0)</f>
        <v>0</v>
      </c>
      <c r="CG101" s="81">
        <f>IF($AU$101="sníž. přenesená",$AG$101,0)</f>
        <v>0</v>
      </c>
      <c r="CH101" s="81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1"/>
      <c r="D102" s="77" t="s">
        <v>101</v>
      </c>
      <c r="AG102" s="186">
        <f>ROUNDUP($AG$87*$AS$102,2)</f>
        <v>0</v>
      </c>
      <c r="AH102" s="163"/>
      <c r="AI102" s="163"/>
      <c r="AJ102" s="163"/>
      <c r="AK102" s="163"/>
      <c r="AL102" s="163"/>
      <c r="AM102" s="163"/>
      <c r="AN102" s="187">
        <f>ROUNDUP($AG$102+$AV$102,2)</f>
        <v>0</v>
      </c>
      <c r="AO102" s="163"/>
      <c r="AP102" s="163"/>
      <c r="AQ102" s="22"/>
      <c r="AS102" s="82">
        <v>0</v>
      </c>
      <c r="AT102" s="83" t="s">
        <v>91</v>
      </c>
      <c r="AU102" s="83" t="s">
        <v>38</v>
      </c>
      <c r="AV102" s="84">
        <f>ROUNDUP(IF($AU$102="základní",$AG$102*$L$28,IF($AU$102="snížená",$AG$102*$L$29,0)),2)</f>
        <v>0</v>
      </c>
      <c r="BV102" s="6" t="s">
        <v>92</v>
      </c>
      <c r="BY102" s="81">
        <f>IF($AU$102="základní",$AV$102,0)</f>
        <v>0</v>
      </c>
      <c r="BZ102" s="81">
        <f>IF($AU$102="snížená",$AV$102,0)</f>
        <v>0</v>
      </c>
      <c r="CA102" s="81">
        <v>0</v>
      </c>
      <c r="CB102" s="81">
        <v>0</v>
      </c>
      <c r="CC102" s="81">
        <v>0</v>
      </c>
      <c r="CD102" s="81">
        <f>IF($AU$102="základní",$AG$102,0)</f>
        <v>0</v>
      </c>
      <c r="CE102" s="81">
        <f>IF($AU$102="snížená",$AG$102,0)</f>
        <v>0</v>
      </c>
      <c r="CF102" s="81">
        <f>IF($AU$102="zákl. přenesená",$AG$102,0)</f>
        <v>0</v>
      </c>
      <c r="CG102" s="81">
        <f>IF($AU$102="sníž. přenesená",$AG$102,0)</f>
        <v>0</v>
      </c>
      <c r="CH102" s="81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1"/>
      <c r="D103" s="188" t="s">
        <v>102</v>
      </c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G103" s="186">
        <f>$AG$87*$AS$103</f>
        <v>0</v>
      </c>
      <c r="AH103" s="163"/>
      <c r="AI103" s="163"/>
      <c r="AJ103" s="163"/>
      <c r="AK103" s="163"/>
      <c r="AL103" s="163"/>
      <c r="AM103" s="163"/>
      <c r="AN103" s="187">
        <f>$AG$103+$AV$103</f>
        <v>0</v>
      </c>
      <c r="AO103" s="163"/>
      <c r="AP103" s="163"/>
      <c r="AQ103" s="22"/>
      <c r="AS103" s="82">
        <v>0</v>
      </c>
      <c r="AT103" s="83" t="s">
        <v>91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103</v>
      </c>
      <c r="BY103" s="81">
        <f>IF($AU$103="základní",$AV$103,0)</f>
        <v>0</v>
      </c>
      <c r="BZ103" s="81">
        <f>IF($AU$103="snížená",$AV$103,0)</f>
        <v>0</v>
      </c>
      <c r="CA103" s="81">
        <f>IF($AU$103="zákl. přenesená",$AV$103,0)</f>
        <v>0</v>
      </c>
      <c r="CB103" s="81">
        <f>IF($AU$103="sníž. přenesená",$AV$103,0)</f>
        <v>0</v>
      </c>
      <c r="CC103" s="81">
        <f>IF($AU$103="nulová",$AV$103,0)</f>
        <v>0</v>
      </c>
      <c r="CD103" s="81">
        <f>IF($AU$103="základní",$AG$103,0)</f>
        <v>0</v>
      </c>
      <c r="CE103" s="81">
        <f>IF($AU$103="snížená",$AG$103,0)</f>
        <v>0</v>
      </c>
      <c r="CF103" s="81">
        <f>IF($AU$103="zákl. přenesená",$AG$103,0)</f>
        <v>0</v>
      </c>
      <c r="CG103" s="81">
        <f>IF($AU$103="sníž. přenesená",$AG$103,0)</f>
        <v>0</v>
      </c>
      <c r="CH103" s="81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89" s="6" customFormat="1" ht="21" customHeight="1">
      <c r="B104" s="21"/>
      <c r="D104" s="188" t="s">
        <v>102</v>
      </c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G104" s="186">
        <f>$AG$87*$AS$104</f>
        <v>0</v>
      </c>
      <c r="AH104" s="163"/>
      <c r="AI104" s="163"/>
      <c r="AJ104" s="163"/>
      <c r="AK104" s="163"/>
      <c r="AL104" s="163"/>
      <c r="AM104" s="163"/>
      <c r="AN104" s="187">
        <f>$AG$104+$AV$104</f>
        <v>0</v>
      </c>
      <c r="AO104" s="163"/>
      <c r="AP104" s="163"/>
      <c r="AQ104" s="22"/>
      <c r="AS104" s="82">
        <v>0</v>
      </c>
      <c r="AT104" s="83" t="s">
        <v>91</v>
      </c>
      <c r="AU104" s="83" t="s">
        <v>38</v>
      </c>
      <c r="AV104" s="84">
        <f>ROUNDUP(IF($AU$104="nulová",0,IF(OR($AU$104="základní",$AU$104="zákl. přenesená"),$AG$104*$L$28,$AG$104*$L$29)),1)</f>
        <v>0</v>
      </c>
      <c r="BV104" s="6" t="s">
        <v>103</v>
      </c>
      <c r="BY104" s="81">
        <f>IF($AU$104="základní",$AV$104,0)</f>
        <v>0</v>
      </c>
      <c r="BZ104" s="81">
        <f>IF($AU$104="snížená",$AV$104,0)</f>
        <v>0</v>
      </c>
      <c r="CA104" s="81">
        <f>IF($AU$104="zákl. přenesená",$AV$104,0)</f>
        <v>0</v>
      </c>
      <c r="CB104" s="81">
        <f>IF($AU$104="sníž. přenesená",$AV$104,0)</f>
        <v>0</v>
      </c>
      <c r="CC104" s="81">
        <f>IF($AU$104="nulová",$AV$104,0)</f>
        <v>0</v>
      </c>
      <c r="CD104" s="81">
        <f>IF($AU$104="základní",$AG$104,0)</f>
        <v>0</v>
      </c>
      <c r="CE104" s="81">
        <f>IF($AU$104="snížená",$AG$104,0)</f>
        <v>0</v>
      </c>
      <c r="CF104" s="81">
        <f>IF($AU$104="zákl. přenesená",$AG$104,0)</f>
        <v>0</v>
      </c>
      <c r="CG104" s="81">
        <f>IF($AU$104="sníž. přenesená",$AG$104,0)</f>
        <v>0</v>
      </c>
      <c r="CH104" s="81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89" s="6" customFormat="1" ht="21" customHeight="1">
      <c r="B105" s="21"/>
      <c r="D105" s="188" t="s">
        <v>102</v>
      </c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G105" s="186">
        <f>$AG$87*$AS$105</f>
        <v>0</v>
      </c>
      <c r="AH105" s="163"/>
      <c r="AI105" s="163"/>
      <c r="AJ105" s="163"/>
      <c r="AK105" s="163"/>
      <c r="AL105" s="163"/>
      <c r="AM105" s="163"/>
      <c r="AN105" s="187">
        <f>$AG$105+$AV$105</f>
        <v>0</v>
      </c>
      <c r="AO105" s="163"/>
      <c r="AP105" s="163"/>
      <c r="AQ105" s="22"/>
      <c r="AS105" s="85">
        <v>0</v>
      </c>
      <c r="AT105" s="86" t="s">
        <v>91</v>
      </c>
      <c r="AU105" s="86" t="s">
        <v>38</v>
      </c>
      <c r="AV105" s="87">
        <f>ROUNDUP(IF($AU$105="nulová",0,IF(OR($AU$105="základní",$AU$105="zákl. přenesená"),$AG$105*$L$28,$AG$105*$L$29)),1)</f>
        <v>0</v>
      </c>
      <c r="BV105" s="6" t="s">
        <v>103</v>
      </c>
      <c r="BY105" s="81">
        <f>IF($AU$105="základní",$AV$105,0)</f>
        <v>0</v>
      </c>
      <c r="BZ105" s="81">
        <f>IF($AU$105="snížená",$AV$105,0)</f>
        <v>0</v>
      </c>
      <c r="CA105" s="81">
        <f>IF($AU$105="zákl. přenesená",$AV$105,0)</f>
        <v>0</v>
      </c>
      <c r="CB105" s="81">
        <f>IF($AU$105="sníž. přenesená",$AV$105,0)</f>
        <v>0</v>
      </c>
      <c r="CC105" s="81">
        <f>IF($AU$105="nulová",$AV$105,0)</f>
        <v>0</v>
      </c>
      <c r="CD105" s="81">
        <f>IF($AU$105="základní",$AG$105,0)</f>
        <v>0</v>
      </c>
      <c r="CE105" s="81">
        <f>IF($AU$105="snížená",$AG$105,0)</f>
        <v>0</v>
      </c>
      <c r="CF105" s="81">
        <f>IF($AU$105="zákl. přenesená",$AG$105,0)</f>
        <v>0</v>
      </c>
      <c r="CG105" s="81">
        <f>IF($AU$105="sníž. přenesená",$AG$105,0)</f>
        <v>0</v>
      </c>
      <c r="CH105" s="81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>
        <f>IF($D$105="Vyplň vlastní","","x")</f>
      </c>
    </row>
    <row r="106" spans="2:43" s="6" customFormat="1" ht="12" customHeight="1">
      <c r="B106" s="21"/>
      <c r="AQ106" s="22"/>
    </row>
    <row r="107" spans="2:43" s="6" customFormat="1" ht="30.75" customHeight="1">
      <c r="B107" s="21"/>
      <c r="C107" s="88" t="s">
        <v>104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189">
        <f>ROUNDUP($AG$87+$AG$92,2)</f>
        <v>0</v>
      </c>
      <c r="AH107" s="190"/>
      <c r="AI107" s="190"/>
      <c r="AJ107" s="190"/>
      <c r="AK107" s="190"/>
      <c r="AL107" s="190"/>
      <c r="AM107" s="190"/>
      <c r="AN107" s="189">
        <f>ROUNDUP($AN$87+$AN$92,2)</f>
        <v>0</v>
      </c>
      <c r="AO107" s="190"/>
      <c r="AP107" s="190"/>
      <c r="AQ107" s="22"/>
    </row>
    <row r="108" spans="2:43" s="6" customFormat="1" ht="7.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5"/>
    </row>
  </sheetData>
  <sheetProtection/>
  <mergeCells count="82">
    <mergeCell ref="AG107:AM107"/>
    <mergeCell ref="AN107:AP107"/>
    <mergeCell ref="AR2:BE2"/>
    <mergeCell ref="D105:AB105"/>
    <mergeCell ref="AG105:AM105"/>
    <mergeCell ref="AN105:AP105"/>
    <mergeCell ref="AG87:AM87"/>
    <mergeCell ref="AN87:AP87"/>
    <mergeCell ref="AG92:AM92"/>
    <mergeCell ref="AN92:AP9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99:AM99"/>
    <mergeCell ref="AN99:AP99"/>
    <mergeCell ref="AG100:AM100"/>
    <mergeCell ref="AN100:AP100"/>
    <mergeCell ref="AG101:AM101"/>
    <mergeCell ref="AN101:AP101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  <mergeCell ref="AN95:AP95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3:AU10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10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92a - Sekce A - parapety'!C2" tooltip="092a - Sekce A - parapety" display="/"/>
    <hyperlink ref="A89" location="'092b - Sekce B - parapety'!C2" tooltip="092b - Sekce B - parapety" display="/"/>
    <hyperlink ref="A90" location="'092c - Sekce C - parapety'!C2" tooltip="092c - Sekce C - parapet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133" activePane="bottomLeft" state="frozen"/>
      <selection pane="topLeft" activeCell="A1" sqref="A1"/>
      <selection pane="bottomLeft" activeCell="F150" sqref="F150:I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253</v>
      </c>
      <c r="G1" s="157"/>
      <c r="H1" s="224" t="s">
        <v>254</v>
      </c>
      <c r="I1" s="224"/>
      <c r="J1" s="224"/>
      <c r="K1" s="224"/>
      <c r="L1" s="157" t="s">
        <v>255</v>
      </c>
      <c r="M1" s="155"/>
      <c r="N1" s="155"/>
      <c r="O1" s="156" t="s">
        <v>105</v>
      </c>
      <c r="P1" s="155"/>
      <c r="Q1" s="155"/>
      <c r="R1" s="155"/>
      <c r="S1" s="157" t="s">
        <v>256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91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61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15.75" customHeight="1">
      <c r="B6" s="10"/>
      <c r="D6" s="15" t="s">
        <v>14</v>
      </c>
      <c r="F6" s="194" t="str">
        <f>'Rekapitulace stavby'!$K$6</f>
        <v>2011092-2014 - Stavební úpravy domu č.p. 115, ul. Palackého ve Frýdku-Místku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18.75" customHeight="1">
      <c r="B7" s="21"/>
      <c r="D7" s="14" t="s">
        <v>108</v>
      </c>
      <c r="F7" s="165" t="s">
        <v>109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5" t="str">
        <f>'Rekapitulace stavby'!$AN$8</f>
        <v>21.01.2014</v>
      </c>
      <c r="P9" s="16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6"/>
      <c r="P11" s="16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6"/>
      <c r="P12" s="16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6" t="str">
        <f>IF('Rekapitulace stavby'!$AN$13="","",'Rekapitulace stavby'!$AN$13)</f>
        <v>Vyplň údaj</v>
      </c>
      <c r="P14" s="163"/>
      <c r="R14" s="22"/>
    </row>
    <row r="15" spans="2:18" s="6" customFormat="1" ht="18.75" customHeight="1">
      <c r="B15" s="21"/>
      <c r="E15" s="196" t="str">
        <f>IF('Rekapitulace stavby'!$E$14="","",'Rekapitulace stavby'!$E$14)</f>
        <v>Vyplň údaj</v>
      </c>
      <c r="F15" s="163"/>
      <c r="G15" s="163"/>
      <c r="H15" s="163"/>
      <c r="I15" s="163"/>
      <c r="J15" s="163"/>
      <c r="K15" s="163"/>
      <c r="L15" s="163"/>
      <c r="M15" s="15" t="s">
        <v>27</v>
      </c>
      <c r="O15" s="196" t="str">
        <f>IF('Rekapitulace stavby'!$AN$14="","",'Rekapitulace stavby'!$AN$14)</f>
        <v>Vyplň údaj</v>
      </c>
      <c r="P15" s="16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6"/>
      <c r="P17" s="16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6"/>
      <c r="P18" s="16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76"/>
      <c r="P20" s="163"/>
      <c r="R20" s="22"/>
    </row>
    <row r="21" spans="2:18" s="6" customFormat="1" ht="18.75" customHeight="1">
      <c r="B21" s="21"/>
      <c r="E21" s="16" t="s">
        <v>110</v>
      </c>
      <c r="M21" s="15" t="s">
        <v>27</v>
      </c>
      <c r="O21" s="176"/>
      <c r="P21" s="16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9" t="s">
        <v>111</v>
      </c>
      <c r="M24" s="167">
        <f>$N$88</f>
        <v>0</v>
      </c>
      <c r="N24" s="163"/>
      <c r="O24" s="163"/>
      <c r="P24" s="163"/>
      <c r="R24" s="22"/>
    </row>
    <row r="25" spans="2:18" s="6" customFormat="1" ht="15" customHeight="1">
      <c r="B25" s="21"/>
      <c r="D25" s="20" t="s">
        <v>97</v>
      </c>
      <c r="M25" s="167">
        <f>$N$92</f>
        <v>0</v>
      </c>
      <c r="N25" s="163"/>
      <c r="O25" s="163"/>
      <c r="P25" s="16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0" t="s">
        <v>36</v>
      </c>
      <c r="M27" s="197">
        <f>ROUNDUP($M$24+$M$25,2)</f>
        <v>0</v>
      </c>
      <c r="N27" s="163"/>
      <c r="O27" s="163"/>
      <c r="P27" s="16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37</v>
      </c>
      <c r="E29" s="26" t="s">
        <v>38</v>
      </c>
      <c r="F29" s="27">
        <v>0.21</v>
      </c>
      <c r="G29" s="91" t="s">
        <v>39</v>
      </c>
      <c r="H29" s="198">
        <f>ROUNDUP((((SUM($BE$92:$BE$99)+SUM($BE$117:$BE$176))+SUM($BE$177:$BE$178))),2)</f>
        <v>0</v>
      </c>
      <c r="I29" s="163"/>
      <c r="J29" s="163"/>
      <c r="M29" s="198">
        <f>ROUNDUP((((SUM($BE$92:$BE$99)+SUM($BE$117:$BE$176))*$F$29)+SUM($BE$177:$BE$178)*$F$29),1)</f>
        <v>0</v>
      </c>
      <c r="N29" s="163"/>
      <c r="O29" s="163"/>
      <c r="P29" s="163"/>
      <c r="R29" s="22"/>
    </row>
    <row r="30" spans="2:18" s="6" customFormat="1" ht="15" customHeight="1">
      <c r="B30" s="21"/>
      <c r="E30" s="26" t="s">
        <v>40</v>
      </c>
      <c r="F30" s="27">
        <v>0.15</v>
      </c>
      <c r="G30" s="91" t="s">
        <v>39</v>
      </c>
      <c r="H30" s="198">
        <f>ROUNDUP((((SUM($BF$92:$BF$99)+SUM($BF$117:$BF$176))+SUM($BF$177:$BF$178))),2)</f>
        <v>0</v>
      </c>
      <c r="I30" s="163"/>
      <c r="J30" s="163"/>
      <c r="M30" s="198">
        <f>ROUNDUP((((SUM($BF$92:$BF$99)+SUM($BF$117:$BF$176))*$F$30)+SUM($BF$177:$BF$178)*$F$30),1)</f>
        <v>0</v>
      </c>
      <c r="N30" s="163"/>
      <c r="O30" s="163"/>
      <c r="P30" s="163"/>
      <c r="R30" s="22"/>
    </row>
    <row r="31" spans="2:18" s="6" customFormat="1" ht="15" customHeight="1" hidden="1">
      <c r="B31" s="21"/>
      <c r="E31" s="26" t="s">
        <v>41</v>
      </c>
      <c r="F31" s="27">
        <v>0.21</v>
      </c>
      <c r="G31" s="91" t="s">
        <v>39</v>
      </c>
      <c r="H31" s="198">
        <f>ROUNDUP((((SUM($BG$92:$BG$99)+SUM($BG$117:$BG$176))+SUM($BG$177:$BG$178))),2)</f>
        <v>0</v>
      </c>
      <c r="I31" s="163"/>
      <c r="J31" s="163"/>
      <c r="M31" s="198">
        <v>0</v>
      </c>
      <c r="N31" s="163"/>
      <c r="O31" s="163"/>
      <c r="P31" s="163"/>
      <c r="R31" s="22"/>
    </row>
    <row r="32" spans="2:18" s="6" customFormat="1" ht="15" customHeight="1" hidden="1">
      <c r="B32" s="21"/>
      <c r="E32" s="26" t="s">
        <v>42</v>
      </c>
      <c r="F32" s="27">
        <v>0.15</v>
      </c>
      <c r="G32" s="91" t="s">
        <v>39</v>
      </c>
      <c r="H32" s="198">
        <f>ROUNDUP((((SUM($BH$92:$BH$99)+SUM($BH$117:$BH$176))+SUM($BH$177:$BH$178))),2)</f>
        <v>0</v>
      </c>
      <c r="I32" s="163"/>
      <c r="J32" s="163"/>
      <c r="M32" s="198">
        <v>0</v>
      </c>
      <c r="N32" s="163"/>
      <c r="O32" s="163"/>
      <c r="P32" s="163"/>
      <c r="R32" s="22"/>
    </row>
    <row r="33" spans="2:18" s="6" customFormat="1" ht="15" customHeight="1" hidden="1">
      <c r="B33" s="21"/>
      <c r="E33" s="26" t="s">
        <v>43</v>
      </c>
      <c r="F33" s="27">
        <v>0</v>
      </c>
      <c r="G33" s="91" t="s">
        <v>39</v>
      </c>
      <c r="H33" s="198">
        <f>ROUNDUP((((SUM($BI$92:$BI$99)+SUM($BI$117:$BI$176))+SUM($BI$177:$BI$178))),2)</f>
        <v>0</v>
      </c>
      <c r="I33" s="163"/>
      <c r="J33" s="163"/>
      <c r="M33" s="198">
        <v>0</v>
      </c>
      <c r="N33" s="163"/>
      <c r="O33" s="163"/>
      <c r="P33" s="16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2" t="s">
        <v>45</v>
      </c>
      <c r="H35" s="33" t="s">
        <v>46</v>
      </c>
      <c r="I35" s="32"/>
      <c r="J35" s="32"/>
      <c r="K35" s="32"/>
      <c r="L35" s="174">
        <f>ROUNDUP(SUM($M$27:$M$33),2)</f>
        <v>0</v>
      </c>
      <c r="M35" s="173"/>
      <c r="N35" s="173"/>
      <c r="O35" s="173"/>
      <c r="P35" s="17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N51" s="1"/>
      <c r="P51" s="38"/>
      <c r="R51" s="11"/>
    </row>
    <row r="52" spans="2:18" s="2" customFormat="1" ht="14.25" customHeight="1">
      <c r="B52" s="10"/>
      <c r="D52" s="37"/>
      <c r="H52" s="38"/>
      <c r="J52" s="37"/>
      <c r="N52" s="1"/>
      <c r="P52" s="38"/>
      <c r="R52" s="11"/>
    </row>
    <row r="53" spans="2:18" s="2" customFormat="1" ht="14.25" customHeight="1">
      <c r="B53" s="10"/>
      <c r="D53" s="37"/>
      <c r="H53" s="38"/>
      <c r="J53" s="37"/>
      <c r="N53" s="1"/>
      <c r="P53" s="38"/>
      <c r="R53" s="11"/>
    </row>
    <row r="54" spans="2:18" s="2" customFormat="1" ht="14.25" customHeight="1">
      <c r="B54" s="10"/>
      <c r="D54" s="37"/>
      <c r="H54" s="38"/>
      <c r="J54" s="37"/>
      <c r="N54" s="1"/>
      <c r="P54" s="38"/>
      <c r="R54" s="11"/>
    </row>
    <row r="55" spans="2:18" s="2" customFormat="1" ht="14.25" customHeight="1">
      <c r="B55" s="10"/>
      <c r="D55" s="37"/>
      <c r="H55" s="38"/>
      <c r="J55" s="37"/>
      <c r="N55" s="1"/>
      <c r="P55" s="38"/>
      <c r="R55" s="11"/>
    </row>
    <row r="56" spans="2:18" s="2" customFormat="1" ht="14.25" customHeight="1">
      <c r="B56" s="10"/>
      <c r="D56" s="37"/>
      <c r="H56" s="38"/>
      <c r="J56" s="37"/>
      <c r="N56" s="1"/>
      <c r="P56" s="38"/>
      <c r="R56" s="11"/>
    </row>
    <row r="57" spans="2:18" s="2" customFormat="1" ht="14.25" customHeight="1">
      <c r="B57" s="10"/>
      <c r="D57" s="37"/>
      <c r="H57" s="38"/>
      <c r="J57" s="37"/>
      <c r="N57" s="1"/>
      <c r="P57" s="38"/>
      <c r="R57" s="11"/>
    </row>
    <row r="58" spans="2:18" s="2" customFormat="1" ht="14.25" customHeight="1">
      <c r="B58" s="10"/>
      <c r="D58" s="37"/>
      <c r="H58" s="38"/>
      <c r="J58" s="37"/>
      <c r="N58" s="1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N62" s="1"/>
      <c r="P62" s="38"/>
      <c r="R62" s="11"/>
    </row>
    <row r="63" spans="2:18" s="2" customFormat="1" ht="14.25" customHeight="1">
      <c r="B63" s="10"/>
      <c r="D63" s="37"/>
      <c r="H63" s="38"/>
      <c r="J63" s="37"/>
      <c r="N63" s="1"/>
      <c r="P63" s="38"/>
      <c r="R63" s="11"/>
    </row>
    <row r="64" spans="2:18" s="2" customFormat="1" ht="14.25" customHeight="1">
      <c r="B64" s="10"/>
      <c r="D64" s="37"/>
      <c r="H64" s="38"/>
      <c r="J64" s="37"/>
      <c r="N64" s="1"/>
      <c r="P64" s="38"/>
      <c r="R64" s="11"/>
    </row>
    <row r="65" spans="2:18" s="2" customFormat="1" ht="14.25" customHeight="1">
      <c r="B65" s="10"/>
      <c r="D65" s="37"/>
      <c r="H65" s="38"/>
      <c r="J65" s="37"/>
      <c r="N65" s="1"/>
      <c r="P65" s="38"/>
      <c r="R65" s="11"/>
    </row>
    <row r="66" spans="2:18" s="2" customFormat="1" ht="14.25" customHeight="1">
      <c r="B66" s="10"/>
      <c r="D66" s="37"/>
      <c r="H66" s="38"/>
      <c r="J66" s="37"/>
      <c r="N66" s="1"/>
      <c r="P66" s="38"/>
      <c r="R66" s="11"/>
    </row>
    <row r="67" spans="2:18" s="2" customFormat="1" ht="14.25" customHeight="1">
      <c r="B67" s="10"/>
      <c r="D67" s="37"/>
      <c r="H67" s="38"/>
      <c r="J67" s="37"/>
      <c r="N67" s="1"/>
      <c r="P67" s="38"/>
      <c r="R67" s="11"/>
    </row>
    <row r="68" spans="2:18" s="2" customFormat="1" ht="14.25" customHeight="1">
      <c r="B68" s="10"/>
      <c r="D68" s="37"/>
      <c r="H68" s="38"/>
      <c r="J68" s="37"/>
      <c r="N68" s="1"/>
      <c r="P68" s="38"/>
      <c r="R68" s="11"/>
    </row>
    <row r="69" spans="2:18" s="2" customFormat="1" ht="14.25" customHeight="1">
      <c r="B69" s="10"/>
      <c r="D69" s="37"/>
      <c r="H69" s="38"/>
      <c r="J69" s="37"/>
      <c r="N69" s="1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61" t="s">
        <v>112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4" t="str">
        <f>$F$6</f>
        <v>2011092-2014 - Stavební úpravy domu č.p. 115, ul. Palackého ve Frýdku-Místku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2"/>
    </row>
    <row r="79" spans="2:18" s="6" customFormat="1" ht="15" customHeight="1">
      <c r="B79" s="21"/>
      <c r="C79" s="14" t="s">
        <v>108</v>
      </c>
      <c r="F79" s="165" t="str">
        <f>$F$7</f>
        <v>092a - Sekce A - parapety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Frýdek-Místek</v>
      </c>
      <c r="K81" s="15" t="s">
        <v>20</v>
      </c>
      <c r="M81" s="199" t="str">
        <f>IF($O$9="","",$O$9)</f>
        <v>21.01.2014</v>
      </c>
      <c r="N81" s="163"/>
      <c r="O81" s="163"/>
      <c r="P81" s="16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Česká správa sociálního zabezpečení</v>
      </c>
      <c r="K83" s="15" t="s">
        <v>30</v>
      </c>
      <c r="M83" s="176" t="str">
        <f>$E$18</f>
        <v>Ing. Jiří Londýn</v>
      </c>
      <c r="N83" s="163"/>
      <c r="O83" s="163"/>
      <c r="P83" s="163"/>
      <c r="Q83" s="16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32</v>
      </c>
      <c r="M84" s="176" t="str">
        <f>$E$21</f>
        <v>Ing. Jana Koběrská</v>
      </c>
      <c r="N84" s="163"/>
      <c r="O84" s="163"/>
      <c r="P84" s="163"/>
      <c r="Q84" s="16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00" t="s">
        <v>113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200" t="s">
        <v>114</v>
      </c>
      <c r="O86" s="163"/>
      <c r="P86" s="163"/>
      <c r="Q86" s="16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59" t="s">
        <v>115</v>
      </c>
      <c r="N88" s="192">
        <f>ROUNDUP($N$117,2)</f>
        <v>0</v>
      </c>
      <c r="O88" s="163"/>
      <c r="P88" s="163"/>
      <c r="Q88" s="163"/>
      <c r="R88" s="22"/>
      <c r="AU88" s="6" t="s">
        <v>116</v>
      </c>
    </row>
    <row r="89" spans="2:18" s="64" customFormat="1" ht="25.5" customHeight="1">
      <c r="B89" s="93"/>
      <c r="D89" s="94" t="s">
        <v>117</v>
      </c>
      <c r="N89" s="201">
        <f>ROUNDUP($N$118,2)</f>
        <v>0</v>
      </c>
      <c r="O89" s="202"/>
      <c r="P89" s="202"/>
      <c r="Q89" s="202"/>
      <c r="R89" s="95"/>
    </row>
    <row r="90" spans="2:18" s="89" customFormat="1" ht="21" customHeight="1">
      <c r="B90" s="96"/>
      <c r="D90" s="77" t="s">
        <v>118</v>
      </c>
      <c r="N90" s="187">
        <f>ROUNDUP($N$119,2)</f>
        <v>0</v>
      </c>
      <c r="O90" s="202"/>
      <c r="P90" s="202"/>
      <c r="Q90" s="202"/>
      <c r="R90" s="97"/>
    </row>
    <row r="91" spans="2:18" s="6" customFormat="1" ht="22.5" customHeight="1">
      <c r="B91" s="21"/>
      <c r="R91" s="22"/>
    </row>
    <row r="92" spans="2:21" s="6" customFormat="1" ht="30" customHeight="1">
      <c r="B92" s="21"/>
      <c r="C92" s="59" t="s">
        <v>119</v>
      </c>
      <c r="N92" s="192">
        <f>ROUNDUP($N$93+$N$94+$N$95+$N$96+$N$97+$N$98,2)</f>
        <v>0</v>
      </c>
      <c r="O92" s="163"/>
      <c r="P92" s="163"/>
      <c r="Q92" s="163"/>
      <c r="R92" s="22"/>
      <c r="T92" s="98"/>
      <c r="U92" s="99" t="s">
        <v>37</v>
      </c>
    </row>
    <row r="93" spans="2:62" s="6" customFormat="1" ht="18.75" customHeight="1">
      <c r="B93" s="21"/>
      <c r="D93" s="188" t="s">
        <v>120</v>
      </c>
      <c r="E93" s="163"/>
      <c r="F93" s="163"/>
      <c r="G93" s="163"/>
      <c r="H93" s="163"/>
      <c r="N93" s="186">
        <f>ROUNDUP($N$88*$T$93,2)</f>
        <v>0</v>
      </c>
      <c r="O93" s="163"/>
      <c r="P93" s="163"/>
      <c r="Q93" s="163"/>
      <c r="R93" s="22"/>
      <c r="T93" s="100"/>
      <c r="U93" s="101" t="s">
        <v>38</v>
      </c>
      <c r="AY93" s="6" t="s">
        <v>121</v>
      </c>
      <c r="BE93" s="81">
        <f>IF($U$93="základní",$N$93,0)</f>
        <v>0</v>
      </c>
      <c r="BF93" s="81">
        <f>IF($U$93="snížená",$N$93,0)</f>
        <v>0</v>
      </c>
      <c r="BG93" s="81">
        <f>IF($U$93="zákl. přenesená",$N$93,0)</f>
        <v>0</v>
      </c>
      <c r="BH93" s="81">
        <f>IF($U$93="sníž. přenesená",$N$93,0)</f>
        <v>0</v>
      </c>
      <c r="BI93" s="81">
        <f>IF($U$93="nulová",$N$93,0)</f>
        <v>0</v>
      </c>
      <c r="BJ93" s="6" t="s">
        <v>17</v>
      </c>
    </row>
    <row r="94" spans="2:62" s="6" customFormat="1" ht="18.75" customHeight="1">
      <c r="B94" s="21"/>
      <c r="D94" s="188" t="s">
        <v>122</v>
      </c>
      <c r="E94" s="163"/>
      <c r="F94" s="163"/>
      <c r="G94" s="163"/>
      <c r="H94" s="163"/>
      <c r="N94" s="186">
        <f>ROUNDUP($N$88*$T$94,2)</f>
        <v>0</v>
      </c>
      <c r="O94" s="163"/>
      <c r="P94" s="163"/>
      <c r="Q94" s="163"/>
      <c r="R94" s="22"/>
      <c r="T94" s="100"/>
      <c r="U94" s="101" t="s">
        <v>38</v>
      </c>
      <c r="AY94" s="6" t="s">
        <v>121</v>
      </c>
      <c r="BE94" s="81">
        <f>IF($U$94="základní",$N$94,0)</f>
        <v>0</v>
      </c>
      <c r="BF94" s="81">
        <f>IF($U$94="snížená",$N$94,0)</f>
        <v>0</v>
      </c>
      <c r="BG94" s="81">
        <f>IF($U$94="zákl. přenesená",$N$94,0)</f>
        <v>0</v>
      </c>
      <c r="BH94" s="81">
        <f>IF($U$94="sníž. přenesená",$N$94,0)</f>
        <v>0</v>
      </c>
      <c r="BI94" s="81">
        <f>IF($U$94="nulová",$N$94,0)</f>
        <v>0</v>
      </c>
      <c r="BJ94" s="6" t="s">
        <v>17</v>
      </c>
    </row>
    <row r="95" spans="2:62" s="6" customFormat="1" ht="18.75" customHeight="1">
      <c r="B95" s="21"/>
      <c r="D95" s="188" t="s">
        <v>123</v>
      </c>
      <c r="E95" s="163"/>
      <c r="F95" s="163"/>
      <c r="G95" s="163"/>
      <c r="H95" s="163"/>
      <c r="N95" s="186">
        <f>ROUNDUP($N$88*$T$95,2)</f>
        <v>0</v>
      </c>
      <c r="O95" s="163"/>
      <c r="P95" s="163"/>
      <c r="Q95" s="163"/>
      <c r="R95" s="22"/>
      <c r="T95" s="100"/>
      <c r="U95" s="101" t="s">
        <v>38</v>
      </c>
      <c r="AY95" s="6" t="s">
        <v>121</v>
      </c>
      <c r="BE95" s="81">
        <f>IF($U$95="základní",$N$95,0)</f>
        <v>0</v>
      </c>
      <c r="BF95" s="81">
        <f>IF($U$95="snížená",$N$95,0)</f>
        <v>0</v>
      </c>
      <c r="BG95" s="81">
        <f>IF($U$95="zákl. přenesená",$N$95,0)</f>
        <v>0</v>
      </c>
      <c r="BH95" s="81">
        <f>IF($U$95="sníž. přenesená",$N$95,0)</f>
        <v>0</v>
      </c>
      <c r="BI95" s="81">
        <f>IF($U$95="nulová",$N$95,0)</f>
        <v>0</v>
      </c>
      <c r="BJ95" s="6" t="s">
        <v>17</v>
      </c>
    </row>
    <row r="96" spans="2:62" s="6" customFormat="1" ht="18.75" customHeight="1">
      <c r="B96" s="21"/>
      <c r="D96" s="188" t="s">
        <v>124</v>
      </c>
      <c r="E96" s="163"/>
      <c r="F96" s="163"/>
      <c r="G96" s="163"/>
      <c r="H96" s="163"/>
      <c r="N96" s="186">
        <f>ROUNDUP($N$88*$T$96,2)</f>
        <v>0</v>
      </c>
      <c r="O96" s="163"/>
      <c r="P96" s="163"/>
      <c r="Q96" s="163"/>
      <c r="R96" s="22"/>
      <c r="T96" s="100"/>
      <c r="U96" s="101" t="s">
        <v>38</v>
      </c>
      <c r="AY96" s="6" t="s">
        <v>121</v>
      </c>
      <c r="BE96" s="81">
        <f>IF($U$96="základní",$N$96,0)</f>
        <v>0</v>
      </c>
      <c r="BF96" s="81">
        <f>IF($U$96="snížená",$N$96,0)</f>
        <v>0</v>
      </c>
      <c r="BG96" s="81">
        <f>IF($U$96="zákl. přenesená",$N$96,0)</f>
        <v>0</v>
      </c>
      <c r="BH96" s="81">
        <f>IF($U$96="sníž. přenesená",$N$96,0)</f>
        <v>0</v>
      </c>
      <c r="BI96" s="81">
        <f>IF($U$96="nulová",$N$96,0)</f>
        <v>0</v>
      </c>
      <c r="BJ96" s="6" t="s">
        <v>17</v>
      </c>
    </row>
    <row r="97" spans="2:62" s="6" customFormat="1" ht="18.75" customHeight="1">
      <c r="B97" s="21"/>
      <c r="D97" s="188" t="s">
        <v>125</v>
      </c>
      <c r="E97" s="163"/>
      <c r="F97" s="163"/>
      <c r="G97" s="163"/>
      <c r="H97" s="163"/>
      <c r="N97" s="186">
        <f>ROUNDUP($N$88*$T$97,2)</f>
        <v>0</v>
      </c>
      <c r="O97" s="163"/>
      <c r="P97" s="163"/>
      <c r="Q97" s="163"/>
      <c r="R97" s="22"/>
      <c r="T97" s="100"/>
      <c r="U97" s="101" t="s">
        <v>38</v>
      </c>
      <c r="AY97" s="6" t="s">
        <v>121</v>
      </c>
      <c r="BE97" s="81">
        <f>IF($U$97="základní",$N$97,0)</f>
        <v>0</v>
      </c>
      <c r="BF97" s="81">
        <f>IF($U$97="snížená",$N$97,0)</f>
        <v>0</v>
      </c>
      <c r="BG97" s="81">
        <f>IF($U$97="zákl. přenesená",$N$97,0)</f>
        <v>0</v>
      </c>
      <c r="BH97" s="81">
        <f>IF($U$97="sníž. přenesená",$N$97,0)</f>
        <v>0</v>
      </c>
      <c r="BI97" s="81">
        <f>IF($U$97="nulová",$N$97,0)</f>
        <v>0</v>
      </c>
      <c r="BJ97" s="6" t="s">
        <v>17</v>
      </c>
    </row>
    <row r="98" spans="2:62" s="6" customFormat="1" ht="18.75" customHeight="1">
      <c r="B98" s="21"/>
      <c r="D98" s="77" t="s">
        <v>126</v>
      </c>
      <c r="N98" s="186">
        <f>ROUNDUP($N$88*$T$98,2)</f>
        <v>0</v>
      </c>
      <c r="O98" s="163"/>
      <c r="P98" s="163"/>
      <c r="Q98" s="163"/>
      <c r="R98" s="22"/>
      <c r="T98" s="102"/>
      <c r="U98" s="103" t="s">
        <v>38</v>
      </c>
      <c r="AY98" s="6" t="s">
        <v>127</v>
      </c>
      <c r="BE98" s="81">
        <f>IF($U$98="základní",$N$98,0)</f>
        <v>0</v>
      </c>
      <c r="BF98" s="81">
        <f>IF($U$98="snížená",$N$98,0)</f>
        <v>0</v>
      </c>
      <c r="BG98" s="81">
        <f>IF($U$98="zákl. přenesená",$N$98,0)</f>
        <v>0</v>
      </c>
      <c r="BH98" s="81">
        <f>IF($U$98="sníž. přenesená",$N$98,0)</f>
        <v>0</v>
      </c>
      <c r="BI98" s="81">
        <f>IF($U$98="nulová",$N$98,0)</f>
        <v>0</v>
      </c>
      <c r="BJ98" s="6" t="s">
        <v>17</v>
      </c>
    </row>
    <row r="99" spans="2:18" s="6" customFormat="1" ht="14.25" customHeight="1">
      <c r="B99" s="21"/>
      <c r="R99" s="22"/>
    </row>
    <row r="100" spans="2:18" s="6" customFormat="1" ht="30" customHeight="1">
      <c r="B100" s="21"/>
      <c r="C100" s="88" t="s">
        <v>104</v>
      </c>
      <c r="D100" s="30"/>
      <c r="E100" s="30"/>
      <c r="F100" s="30"/>
      <c r="G100" s="30"/>
      <c r="H100" s="30"/>
      <c r="I100" s="30"/>
      <c r="J100" s="30"/>
      <c r="K100" s="30"/>
      <c r="L100" s="189">
        <f>ROUNDUP(SUM($N$88+$N$92),2)</f>
        <v>0</v>
      </c>
      <c r="M100" s="190"/>
      <c r="N100" s="190"/>
      <c r="O100" s="190"/>
      <c r="P100" s="190"/>
      <c r="Q100" s="190"/>
      <c r="R100" s="22"/>
    </row>
    <row r="101" spans="2:18" s="6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2" ht="14.25" customHeight="1">
      <c r="N102" s="1"/>
    </row>
    <row r="103" ht="14.25" customHeight="1">
      <c r="N103" s="1"/>
    </row>
    <row r="104" ht="14.25" customHeight="1">
      <c r="N104" s="1"/>
    </row>
    <row r="105" spans="2:18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2:18" s="6" customFormat="1" ht="37.5" customHeight="1">
      <c r="B106" s="21"/>
      <c r="C106" s="161" t="s">
        <v>128</v>
      </c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22"/>
    </row>
    <row r="107" spans="2:18" s="6" customFormat="1" ht="7.5" customHeight="1">
      <c r="B107" s="21"/>
      <c r="R107" s="22"/>
    </row>
    <row r="108" spans="2:18" s="6" customFormat="1" ht="15" customHeight="1">
      <c r="B108" s="21"/>
      <c r="C108" s="15" t="s">
        <v>14</v>
      </c>
      <c r="F108" s="194" t="str">
        <f>$F$6</f>
        <v>2011092-2014 - Stavební úpravy domu č.p. 115, ul. Palackého ve Frýdku-Místku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R108" s="22"/>
    </row>
    <row r="109" spans="2:18" s="6" customFormat="1" ht="15" customHeight="1">
      <c r="B109" s="21"/>
      <c r="C109" s="14" t="s">
        <v>108</v>
      </c>
      <c r="F109" s="165" t="str">
        <f>$F$7</f>
        <v>092a - Sekce A - parapety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R109" s="22"/>
    </row>
    <row r="110" spans="2:18" s="6" customFormat="1" ht="7.5" customHeight="1">
      <c r="B110" s="21"/>
      <c r="R110" s="22"/>
    </row>
    <row r="111" spans="2:18" s="6" customFormat="1" ht="18.75" customHeight="1">
      <c r="B111" s="21"/>
      <c r="C111" s="15" t="s">
        <v>18</v>
      </c>
      <c r="F111" s="16" t="str">
        <f>$F$9</f>
        <v>Frýdek-Místek</v>
      </c>
      <c r="K111" s="15" t="s">
        <v>20</v>
      </c>
      <c r="M111" s="199" t="str">
        <f>IF($O$9="","",$O$9)</f>
        <v>21.01.2014</v>
      </c>
      <c r="N111" s="163"/>
      <c r="O111" s="163"/>
      <c r="P111" s="163"/>
      <c r="R111" s="22"/>
    </row>
    <row r="112" spans="2:18" s="6" customFormat="1" ht="7.5" customHeight="1">
      <c r="B112" s="21"/>
      <c r="R112" s="22"/>
    </row>
    <row r="113" spans="2:18" s="6" customFormat="1" ht="15.75" customHeight="1">
      <c r="B113" s="21"/>
      <c r="C113" s="15" t="s">
        <v>24</v>
      </c>
      <c r="F113" s="16" t="str">
        <f>$E$12</f>
        <v>Česká správa sociálního zabezpečení</v>
      </c>
      <c r="K113" s="15" t="s">
        <v>30</v>
      </c>
      <c r="M113" s="176" t="str">
        <f>$E$18</f>
        <v>Ing. Jiří Londýn</v>
      </c>
      <c r="N113" s="163"/>
      <c r="O113" s="163"/>
      <c r="P113" s="163"/>
      <c r="Q113" s="163"/>
      <c r="R113" s="22"/>
    </row>
    <row r="114" spans="2:18" s="6" customFormat="1" ht="15" customHeight="1">
      <c r="B114" s="21"/>
      <c r="C114" s="15" t="s">
        <v>28</v>
      </c>
      <c r="F114" s="16" t="str">
        <f>IF($E$15="","",$E$15)</f>
        <v>Vyplň údaj</v>
      </c>
      <c r="K114" s="15" t="s">
        <v>32</v>
      </c>
      <c r="M114" s="176" t="str">
        <f>$E$21</f>
        <v>Ing. Jana Koběrská</v>
      </c>
      <c r="N114" s="163"/>
      <c r="O114" s="163"/>
      <c r="P114" s="163"/>
      <c r="Q114" s="163"/>
      <c r="R114" s="22"/>
    </row>
    <row r="115" spans="2:18" s="6" customFormat="1" ht="11.25" customHeight="1">
      <c r="B115" s="21"/>
      <c r="R115" s="22"/>
    </row>
    <row r="116" spans="2:27" s="104" customFormat="1" ht="30" customHeight="1">
      <c r="B116" s="105"/>
      <c r="C116" s="106" t="s">
        <v>129</v>
      </c>
      <c r="D116" s="107" t="s">
        <v>130</v>
      </c>
      <c r="E116" s="107" t="s">
        <v>55</v>
      </c>
      <c r="F116" s="203" t="s">
        <v>131</v>
      </c>
      <c r="G116" s="204"/>
      <c r="H116" s="204"/>
      <c r="I116" s="204"/>
      <c r="J116" s="107" t="s">
        <v>132</v>
      </c>
      <c r="K116" s="107" t="s">
        <v>133</v>
      </c>
      <c r="L116" s="203" t="s">
        <v>134</v>
      </c>
      <c r="M116" s="204"/>
      <c r="N116" s="203" t="s">
        <v>135</v>
      </c>
      <c r="O116" s="204"/>
      <c r="P116" s="204"/>
      <c r="Q116" s="205"/>
      <c r="R116" s="108"/>
      <c r="T116" s="54" t="s">
        <v>136</v>
      </c>
      <c r="U116" s="55" t="s">
        <v>37</v>
      </c>
      <c r="V116" s="55" t="s">
        <v>137</v>
      </c>
      <c r="W116" s="55" t="s">
        <v>138</v>
      </c>
      <c r="X116" s="55" t="s">
        <v>139</v>
      </c>
      <c r="Y116" s="55" t="s">
        <v>140</v>
      </c>
      <c r="Z116" s="55" t="s">
        <v>141</v>
      </c>
      <c r="AA116" s="56" t="s">
        <v>142</v>
      </c>
    </row>
    <row r="117" spans="2:63" s="6" customFormat="1" ht="30" customHeight="1">
      <c r="B117" s="21"/>
      <c r="C117" s="59" t="s">
        <v>111</v>
      </c>
      <c r="N117" s="210">
        <f>$BK$117</f>
        <v>0</v>
      </c>
      <c r="O117" s="163"/>
      <c r="P117" s="163"/>
      <c r="Q117" s="163"/>
      <c r="R117" s="22"/>
      <c r="T117" s="58"/>
      <c r="U117" s="35"/>
      <c r="V117" s="35"/>
      <c r="W117" s="109">
        <f>$W$118+$W$177</f>
        <v>178.385</v>
      </c>
      <c r="X117" s="35"/>
      <c r="Y117" s="109">
        <f>$Y$118+$Y$177</f>
        <v>1.3392</v>
      </c>
      <c r="Z117" s="35"/>
      <c r="AA117" s="110">
        <f>$AA$118+$AA$177</f>
        <v>0</v>
      </c>
      <c r="AT117" s="6" t="s">
        <v>72</v>
      </c>
      <c r="AU117" s="6" t="s">
        <v>116</v>
      </c>
      <c r="BK117" s="111">
        <f>$BK$118+$BK$177</f>
        <v>0</v>
      </c>
    </row>
    <row r="118" spans="2:63" s="112" customFormat="1" ht="37.5" customHeight="1">
      <c r="B118" s="113"/>
      <c r="D118" s="114" t="s">
        <v>117</v>
      </c>
      <c r="N118" s="211">
        <f>$BK$118</f>
        <v>0</v>
      </c>
      <c r="O118" s="212"/>
      <c r="P118" s="212"/>
      <c r="Q118" s="212"/>
      <c r="R118" s="116"/>
      <c r="T118" s="117"/>
      <c r="W118" s="118">
        <f>$W$119</f>
        <v>178.385</v>
      </c>
      <c r="Y118" s="118">
        <f>$Y$119</f>
        <v>1.3392</v>
      </c>
      <c r="AA118" s="119">
        <f>$AA$119</f>
        <v>0</v>
      </c>
      <c r="AR118" s="115" t="s">
        <v>106</v>
      </c>
      <c r="AT118" s="115" t="s">
        <v>72</v>
      </c>
      <c r="AU118" s="115" t="s">
        <v>73</v>
      </c>
      <c r="AY118" s="115" t="s">
        <v>143</v>
      </c>
      <c r="BK118" s="120">
        <f>$BK$119</f>
        <v>0</v>
      </c>
    </row>
    <row r="119" spans="2:63" s="112" customFormat="1" ht="21" customHeight="1">
      <c r="B119" s="113"/>
      <c r="D119" s="121" t="s">
        <v>118</v>
      </c>
      <c r="N119" s="223">
        <f>$BK$119</f>
        <v>0</v>
      </c>
      <c r="O119" s="212"/>
      <c r="P119" s="212"/>
      <c r="Q119" s="212"/>
      <c r="R119" s="116"/>
      <c r="T119" s="117"/>
      <c r="W119" s="118">
        <f>SUM($W$120:$W$176)</f>
        <v>178.385</v>
      </c>
      <c r="Y119" s="118">
        <f>SUM($Y$120:$Y$176)</f>
        <v>1.3392</v>
      </c>
      <c r="AA119" s="119">
        <f>SUM($AA$120:$AA$176)</f>
        <v>0</v>
      </c>
      <c r="AR119" s="115" t="s">
        <v>106</v>
      </c>
      <c r="AT119" s="115" t="s">
        <v>72</v>
      </c>
      <c r="AU119" s="115" t="s">
        <v>17</v>
      </c>
      <c r="AY119" s="115" t="s">
        <v>143</v>
      </c>
      <c r="BK119" s="120">
        <f>SUM($BK$120:$BK$176)</f>
        <v>0</v>
      </c>
    </row>
    <row r="120" spans="2:64" s="6" customFormat="1" ht="27" customHeight="1">
      <c r="B120" s="21"/>
      <c r="C120" s="122" t="s">
        <v>17</v>
      </c>
      <c r="D120" s="122" t="s">
        <v>144</v>
      </c>
      <c r="E120" s="123" t="s">
        <v>145</v>
      </c>
      <c r="F120" s="206" t="s">
        <v>146</v>
      </c>
      <c r="G120" s="207"/>
      <c r="H120" s="207"/>
      <c r="I120" s="207"/>
      <c r="J120" s="124" t="s">
        <v>147</v>
      </c>
      <c r="K120" s="125">
        <v>41</v>
      </c>
      <c r="L120" s="208">
        <v>0</v>
      </c>
      <c r="M120" s="207"/>
      <c r="N120" s="209">
        <f>ROUND($L$120*$K$120,2)</f>
        <v>0</v>
      </c>
      <c r="O120" s="207"/>
      <c r="P120" s="207"/>
      <c r="Q120" s="207"/>
      <c r="R120" s="22"/>
      <c r="T120" s="126"/>
      <c r="U120" s="28" t="s">
        <v>38</v>
      </c>
      <c r="V120" s="127">
        <v>0.521</v>
      </c>
      <c r="W120" s="127">
        <f>$V$120*$K$120</f>
        <v>21.361</v>
      </c>
      <c r="X120" s="127">
        <v>0</v>
      </c>
      <c r="Y120" s="127">
        <f>$X$120*$K$120</f>
        <v>0</v>
      </c>
      <c r="Z120" s="127">
        <v>0</v>
      </c>
      <c r="AA120" s="128">
        <f>$Z$120*$K$120</f>
        <v>0</v>
      </c>
      <c r="AR120" s="6" t="s">
        <v>148</v>
      </c>
      <c r="AT120" s="6" t="s">
        <v>144</v>
      </c>
      <c r="AU120" s="6" t="s">
        <v>106</v>
      </c>
      <c r="AY120" s="6" t="s">
        <v>143</v>
      </c>
      <c r="BE120" s="81">
        <f>IF($U$120="základní",$N$120,0)</f>
        <v>0</v>
      </c>
      <c r="BF120" s="81">
        <f>IF($U$120="snížená",$N$120,0)</f>
        <v>0</v>
      </c>
      <c r="BG120" s="81">
        <f>IF($U$120="zákl. přenesená",$N$120,0)</f>
        <v>0</v>
      </c>
      <c r="BH120" s="81">
        <f>IF($U$120="sníž. přenesená",$N$120,0)</f>
        <v>0</v>
      </c>
      <c r="BI120" s="81">
        <f>IF($U$120="nulová",$N$120,0)</f>
        <v>0</v>
      </c>
      <c r="BJ120" s="6" t="s">
        <v>17</v>
      </c>
      <c r="BK120" s="81">
        <f>ROUND($L$120*$K$120,2)</f>
        <v>0</v>
      </c>
      <c r="BL120" s="6" t="s">
        <v>148</v>
      </c>
    </row>
    <row r="121" spans="2:51" s="6" customFormat="1" ht="15.75" customHeight="1">
      <c r="B121" s="129"/>
      <c r="E121" s="130"/>
      <c r="F121" s="213" t="s">
        <v>149</v>
      </c>
      <c r="G121" s="214"/>
      <c r="H121" s="214"/>
      <c r="I121" s="214"/>
      <c r="K121" s="131">
        <v>6</v>
      </c>
      <c r="N121" s="130"/>
      <c r="R121" s="132"/>
      <c r="T121" s="133"/>
      <c r="AA121" s="134"/>
      <c r="AT121" s="130" t="s">
        <v>150</v>
      </c>
      <c r="AU121" s="130" t="s">
        <v>106</v>
      </c>
      <c r="AV121" s="130" t="s">
        <v>106</v>
      </c>
      <c r="AW121" s="130" t="s">
        <v>116</v>
      </c>
      <c r="AX121" s="130" t="s">
        <v>73</v>
      </c>
      <c r="AY121" s="130" t="s">
        <v>143</v>
      </c>
    </row>
    <row r="122" spans="2:51" s="6" customFormat="1" ht="15.75" customHeight="1">
      <c r="B122" s="129"/>
      <c r="E122" s="130"/>
      <c r="F122" s="213" t="s">
        <v>151</v>
      </c>
      <c r="G122" s="214"/>
      <c r="H122" s="214"/>
      <c r="I122" s="214"/>
      <c r="K122" s="131">
        <v>2</v>
      </c>
      <c r="N122" s="130"/>
      <c r="R122" s="132"/>
      <c r="T122" s="133"/>
      <c r="AA122" s="134"/>
      <c r="AT122" s="130" t="s">
        <v>150</v>
      </c>
      <c r="AU122" s="130" t="s">
        <v>106</v>
      </c>
      <c r="AV122" s="130" t="s">
        <v>106</v>
      </c>
      <c r="AW122" s="130" t="s">
        <v>116</v>
      </c>
      <c r="AX122" s="130" t="s">
        <v>73</v>
      </c>
      <c r="AY122" s="130" t="s">
        <v>143</v>
      </c>
    </row>
    <row r="123" spans="2:51" s="6" customFormat="1" ht="15.75" customHeight="1">
      <c r="B123" s="129"/>
      <c r="E123" s="130"/>
      <c r="F123" s="213" t="s">
        <v>152</v>
      </c>
      <c r="G123" s="214"/>
      <c r="H123" s="214"/>
      <c r="I123" s="214"/>
      <c r="K123" s="131">
        <v>2</v>
      </c>
      <c r="N123" s="130"/>
      <c r="R123" s="132"/>
      <c r="T123" s="133"/>
      <c r="AA123" s="134"/>
      <c r="AT123" s="130" t="s">
        <v>150</v>
      </c>
      <c r="AU123" s="130" t="s">
        <v>106</v>
      </c>
      <c r="AV123" s="130" t="s">
        <v>106</v>
      </c>
      <c r="AW123" s="130" t="s">
        <v>116</v>
      </c>
      <c r="AX123" s="130" t="s">
        <v>73</v>
      </c>
      <c r="AY123" s="130" t="s">
        <v>143</v>
      </c>
    </row>
    <row r="124" spans="2:51" s="6" customFormat="1" ht="15.75" customHeight="1">
      <c r="B124" s="129"/>
      <c r="E124" s="130"/>
      <c r="F124" s="213" t="s">
        <v>153</v>
      </c>
      <c r="G124" s="214"/>
      <c r="H124" s="214"/>
      <c r="I124" s="214"/>
      <c r="K124" s="131">
        <v>27</v>
      </c>
      <c r="N124" s="130"/>
      <c r="R124" s="132"/>
      <c r="T124" s="133"/>
      <c r="AA124" s="134"/>
      <c r="AT124" s="130" t="s">
        <v>150</v>
      </c>
      <c r="AU124" s="130" t="s">
        <v>106</v>
      </c>
      <c r="AV124" s="130" t="s">
        <v>106</v>
      </c>
      <c r="AW124" s="130" t="s">
        <v>116</v>
      </c>
      <c r="AX124" s="130" t="s">
        <v>73</v>
      </c>
      <c r="AY124" s="130" t="s">
        <v>143</v>
      </c>
    </row>
    <row r="125" spans="2:51" s="6" customFormat="1" ht="15.75" customHeight="1">
      <c r="B125" s="129"/>
      <c r="E125" s="130"/>
      <c r="F125" s="213" t="s">
        <v>154</v>
      </c>
      <c r="G125" s="214"/>
      <c r="H125" s="214"/>
      <c r="I125" s="214"/>
      <c r="K125" s="131">
        <v>4</v>
      </c>
      <c r="N125" s="130"/>
      <c r="R125" s="132"/>
      <c r="T125" s="133"/>
      <c r="AA125" s="134"/>
      <c r="AT125" s="130" t="s">
        <v>150</v>
      </c>
      <c r="AU125" s="130" t="s">
        <v>106</v>
      </c>
      <c r="AV125" s="130" t="s">
        <v>106</v>
      </c>
      <c r="AW125" s="130" t="s">
        <v>116</v>
      </c>
      <c r="AX125" s="130" t="s">
        <v>73</v>
      </c>
      <c r="AY125" s="130" t="s">
        <v>143</v>
      </c>
    </row>
    <row r="126" spans="2:51" s="6" customFormat="1" ht="15.75" customHeight="1">
      <c r="B126" s="135"/>
      <c r="E126" s="136"/>
      <c r="F126" s="215" t="s">
        <v>155</v>
      </c>
      <c r="G126" s="216"/>
      <c r="H126" s="216"/>
      <c r="I126" s="216"/>
      <c r="K126" s="137">
        <v>41</v>
      </c>
      <c r="N126" s="136"/>
      <c r="R126" s="138"/>
      <c r="T126" s="139"/>
      <c r="AA126" s="140"/>
      <c r="AT126" s="136" t="s">
        <v>150</v>
      </c>
      <c r="AU126" s="136" t="s">
        <v>106</v>
      </c>
      <c r="AV126" s="136" t="s">
        <v>148</v>
      </c>
      <c r="AW126" s="136" t="s">
        <v>116</v>
      </c>
      <c r="AX126" s="136" t="s">
        <v>17</v>
      </c>
      <c r="AY126" s="136" t="s">
        <v>143</v>
      </c>
    </row>
    <row r="127" spans="2:64" s="6" customFormat="1" ht="27" customHeight="1">
      <c r="B127" s="21"/>
      <c r="C127" s="122" t="s">
        <v>106</v>
      </c>
      <c r="D127" s="122" t="s">
        <v>144</v>
      </c>
      <c r="E127" s="123" t="s">
        <v>156</v>
      </c>
      <c r="F127" s="206" t="s">
        <v>157</v>
      </c>
      <c r="G127" s="207"/>
      <c r="H127" s="207"/>
      <c r="I127" s="207"/>
      <c r="J127" s="124" t="s">
        <v>147</v>
      </c>
      <c r="K127" s="125">
        <v>49</v>
      </c>
      <c r="L127" s="208">
        <v>0</v>
      </c>
      <c r="M127" s="207"/>
      <c r="N127" s="209">
        <f>ROUND($L$127*$K$127,2)</f>
        <v>0</v>
      </c>
      <c r="O127" s="207"/>
      <c r="P127" s="207"/>
      <c r="Q127" s="207"/>
      <c r="R127" s="22"/>
      <c r="T127" s="126"/>
      <c r="U127" s="28" t="s">
        <v>38</v>
      </c>
      <c r="V127" s="127">
        <v>0.718</v>
      </c>
      <c r="W127" s="127">
        <f>$V$127*$K$127</f>
        <v>35.182</v>
      </c>
      <c r="X127" s="127">
        <v>0</v>
      </c>
      <c r="Y127" s="127">
        <f>$X$127*$K$127</f>
        <v>0</v>
      </c>
      <c r="Z127" s="127">
        <v>0</v>
      </c>
      <c r="AA127" s="128">
        <f>$Z$127*$K$127</f>
        <v>0</v>
      </c>
      <c r="AR127" s="6" t="s">
        <v>158</v>
      </c>
      <c r="AT127" s="6" t="s">
        <v>144</v>
      </c>
      <c r="AU127" s="6" t="s">
        <v>106</v>
      </c>
      <c r="AY127" s="6" t="s">
        <v>143</v>
      </c>
      <c r="BE127" s="81">
        <f>IF($U$127="základní",$N$127,0)</f>
        <v>0</v>
      </c>
      <c r="BF127" s="81">
        <f>IF($U$127="snížená",$N$127,0)</f>
        <v>0</v>
      </c>
      <c r="BG127" s="81">
        <f>IF($U$127="zákl. přenesená",$N$127,0)</f>
        <v>0</v>
      </c>
      <c r="BH127" s="81">
        <f>IF($U$127="sníž. přenesená",$N$127,0)</f>
        <v>0</v>
      </c>
      <c r="BI127" s="81">
        <f>IF($U$127="nulová",$N$127,0)</f>
        <v>0</v>
      </c>
      <c r="BJ127" s="6" t="s">
        <v>17</v>
      </c>
      <c r="BK127" s="81">
        <f>ROUND($L$127*$K$127,2)</f>
        <v>0</v>
      </c>
      <c r="BL127" s="6" t="s">
        <v>158</v>
      </c>
    </row>
    <row r="128" spans="2:51" s="6" customFormat="1" ht="15.75" customHeight="1">
      <c r="B128" s="129"/>
      <c r="E128" s="130"/>
      <c r="F128" s="213" t="s">
        <v>159</v>
      </c>
      <c r="G128" s="214"/>
      <c r="H128" s="214"/>
      <c r="I128" s="214"/>
      <c r="K128" s="131">
        <v>31</v>
      </c>
      <c r="N128" s="130"/>
      <c r="R128" s="132"/>
      <c r="T128" s="133"/>
      <c r="AA128" s="134"/>
      <c r="AT128" s="130" t="s">
        <v>150</v>
      </c>
      <c r="AU128" s="130" t="s">
        <v>106</v>
      </c>
      <c r="AV128" s="130" t="s">
        <v>106</v>
      </c>
      <c r="AW128" s="130" t="s">
        <v>116</v>
      </c>
      <c r="AX128" s="130" t="s">
        <v>73</v>
      </c>
      <c r="AY128" s="130" t="s">
        <v>143</v>
      </c>
    </row>
    <row r="129" spans="2:51" s="6" customFormat="1" ht="15.75" customHeight="1">
      <c r="B129" s="129"/>
      <c r="E129" s="130"/>
      <c r="F129" s="213" t="s">
        <v>160</v>
      </c>
      <c r="G129" s="214"/>
      <c r="H129" s="214"/>
      <c r="I129" s="214"/>
      <c r="K129" s="131">
        <v>18</v>
      </c>
      <c r="N129" s="130"/>
      <c r="R129" s="132"/>
      <c r="T129" s="133"/>
      <c r="AA129" s="134"/>
      <c r="AT129" s="130" t="s">
        <v>150</v>
      </c>
      <c r="AU129" s="130" t="s">
        <v>106</v>
      </c>
      <c r="AV129" s="130" t="s">
        <v>106</v>
      </c>
      <c r="AW129" s="130" t="s">
        <v>116</v>
      </c>
      <c r="AX129" s="130" t="s">
        <v>73</v>
      </c>
      <c r="AY129" s="130" t="s">
        <v>143</v>
      </c>
    </row>
    <row r="130" spans="2:51" s="6" customFormat="1" ht="15.75" customHeight="1">
      <c r="B130" s="135"/>
      <c r="E130" s="136"/>
      <c r="F130" s="215" t="s">
        <v>155</v>
      </c>
      <c r="G130" s="216"/>
      <c r="H130" s="216"/>
      <c r="I130" s="216"/>
      <c r="K130" s="137">
        <v>49</v>
      </c>
      <c r="N130" s="136"/>
      <c r="R130" s="138"/>
      <c r="T130" s="139"/>
      <c r="AA130" s="140"/>
      <c r="AT130" s="136" t="s">
        <v>150</v>
      </c>
      <c r="AU130" s="136" t="s">
        <v>106</v>
      </c>
      <c r="AV130" s="136" t="s">
        <v>148</v>
      </c>
      <c r="AW130" s="136" t="s">
        <v>116</v>
      </c>
      <c r="AX130" s="136" t="s">
        <v>17</v>
      </c>
      <c r="AY130" s="136" t="s">
        <v>143</v>
      </c>
    </row>
    <row r="131" spans="2:64" s="6" customFormat="1" ht="27" customHeight="1">
      <c r="B131" s="21"/>
      <c r="C131" s="122" t="s">
        <v>161</v>
      </c>
      <c r="D131" s="122" t="s">
        <v>144</v>
      </c>
      <c r="E131" s="123" t="s">
        <v>162</v>
      </c>
      <c r="F131" s="206" t="s">
        <v>163</v>
      </c>
      <c r="G131" s="207"/>
      <c r="H131" s="207"/>
      <c r="I131" s="207"/>
      <c r="J131" s="124" t="s">
        <v>147</v>
      </c>
      <c r="K131" s="125">
        <v>126</v>
      </c>
      <c r="L131" s="208">
        <v>0</v>
      </c>
      <c r="M131" s="207"/>
      <c r="N131" s="209">
        <f>ROUND($L$131*$K$131,2)</f>
        <v>0</v>
      </c>
      <c r="O131" s="207"/>
      <c r="P131" s="207"/>
      <c r="Q131" s="207"/>
      <c r="R131" s="22"/>
      <c r="T131" s="126"/>
      <c r="U131" s="28" t="s">
        <v>38</v>
      </c>
      <c r="V131" s="127">
        <v>0.967</v>
      </c>
      <c r="W131" s="127">
        <f>$V$131*$K$131</f>
        <v>121.842</v>
      </c>
      <c r="X131" s="127">
        <v>0</v>
      </c>
      <c r="Y131" s="127">
        <f>$X$131*$K$131</f>
        <v>0</v>
      </c>
      <c r="Z131" s="127">
        <v>0</v>
      </c>
      <c r="AA131" s="128">
        <f>$Z$131*$K$131</f>
        <v>0</v>
      </c>
      <c r="AR131" s="6" t="s">
        <v>158</v>
      </c>
      <c r="AT131" s="6" t="s">
        <v>144</v>
      </c>
      <c r="AU131" s="6" t="s">
        <v>106</v>
      </c>
      <c r="AY131" s="6" t="s">
        <v>143</v>
      </c>
      <c r="BE131" s="81">
        <f>IF($U$131="základní",$N$131,0)</f>
        <v>0</v>
      </c>
      <c r="BF131" s="81">
        <f>IF($U$131="snížená",$N$131,0)</f>
        <v>0</v>
      </c>
      <c r="BG131" s="81">
        <f>IF($U$131="zákl. přenesená",$N$131,0)</f>
        <v>0</v>
      </c>
      <c r="BH131" s="81">
        <f>IF($U$131="sníž. přenesená",$N$131,0)</f>
        <v>0</v>
      </c>
      <c r="BI131" s="81">
        <f>IF($U$131="nulová",$N$131,0)</f>
        <v>0</v>
      </c>
      <c r="BJ131" s="6" t="s">
        <v>17</v>
      </c>
      <c r="BK131" s="81">
        <f>ROUND($L$131*$K$131,2)</f>
        <v>0</v>
      </c>
      <c r="BL131" s="6" t="s">
        <v>158</v>
      </c>
    </row>
    <row r="132" spans="2:51" s="6" customFormat="1" ht="15.75" customHeight="1">
      <c r="B132" s="129"/>
      <c r="E132" s="130"/>
      <c r="F132" s="213" t="s">
        <v>164</v>
      </c>
      <c r="G132" s="214"/>
      <c r="H132" s="214"/>
      <c r="I132" s="214"/>
      <c r="K132" s="131">
        <v>2</v>
      </c>
      <c r="N132" s="130"/>
      <c r="R132" s="132"/>
      <c r="T132" s="133"/>
      <c r="AA132" s="134"/>
      <c r="AT132" s="130" t="s">
        <v>150</v>
      </c>
      <c r="AU132" s="130" t="s">
        <v>106</v>
      </c>
      <c r="AV132" s="130" t="s">
        <v>106</v>
      </c>
      <c r="AW132" s="130" t="s">
        <v>116</v>
      </c>
      <c r="AX132" s="130" t="s">
        <v>73</v>
      </c>
      <c r="AY132" s="130" t="s">
        <v>143</v>
      </c>
    </row>
    <row r="133" spans="2:51" s="6" customFormat="1" ht="15.75" customHeight="1">
      <c r="B133" s="129"/>
      <c r="E133" s="130"/>
      <c r="F133" s="213" t="s">
        <v>165</v>
      </c>
      <c r="G133" s="214"/>
      <c r="H133" s="214"/>
      <c r="I133" s="214"/>
      <c r="K133" s="131">
        <v>83</v>
      </c>
      <c r="N133" s="130"/>
      <c r="R133" s="132"/>
      <c r="T133" s="133"/>
      <c r="AA133" s="134"/>
      <c r="AT133" s="130" t="s">
        <v>150</v>
      </c>
      <c r="AU133" s="130" t="s">
        <v>106</v>
      </c>
      <c r="AV133" s="130" t="s">
        <v>106</v>
      </c>
      <c r="AW133" s="130" t="s">
        <v>116</v>
      </c>
      <c r="AX133" s="130" t="s">
        <v>73</v>
      </c>
      <c r="AY133" s="130" t="s">
        <v>143</v>
      </c>
    </row>
    <row r="134" spans="2:51" s="6" customFormat="1" ht="15.75" customHeight="1">
      <c r="B134" s="129"/>
      <c r="E134" s="130"/>
      <c r="F134" s="213" t="s">
        <v>166</v>
      </c>
      <c r="G134" s="214"/>
      <c r="H134" s="214"/>
      <c r="I134" s="214"/>
      <c r="K134" s="131">
        <v>3</v>
      </c>
      <c r="N134" s="130"/>
      <c r="R134" s="132"/>
      <c r="T134" s="133"/>
      <c r="AA134" s="134"/>
      <c r="AT134" s="130" t="s">
        <v>150</v>
      </c>
      <c r="AU134" s="130" t="s">
        <v>106</v>
      </c>
      <c r="AV134" s="130" t="s">
        <v>106</v>
      </c>
      <c r="AW134" s="130" t="s">
        <v>116</v>
      </c>
      <c r="AX134" s="130" t="s">
        <v>73</v>
      </c>
      <c r="AY134" s="130" t="s">
        <v>143</v>
      </c>
    </row>
    <row r="135" spans="2:51" s="6" customFormat="1" ht="15.75" customHeight="1">
      <c r="B135" s="129"/>
      <c r="E135" s="130"/>
      <c r="F135" s="213" t="s">
        <v>167</v>
      </c>
      <c r="G135" s="214"/>
      <c r="H135" s="214"/>
      <c r="I135" s="214"/>
      <c r="K135" s="131">
        <v>13</v>
      </c>
      <c r="N135" s="130"/>
      <c r="R135" s="132"/>
      <c r="T135" s="133"/>
      <c r="AA135" s="134"/>
      <c r="AT135" s="130" t="s">
        <v>150</v>
      </c>
      <c r="AU135" s="130" t="s">
        <v>106</v>
      </c>
      <c r="AV135" s="130" t="s">
        <v>106</v>
      </c>
      <c r="AW135" s="130" t="s">
        <v>116</v>
      </c>
      <c r="AX135" s="130" t="s">
        <v>73</v>
      </c>
      <c r="AY135" s="130" t="s">
        <v>143</v>
      </c>
    </row>
    <row r="136" spans="2:51" s="6" customFormat="1" ht="15.75" customHeight="1">
      <c r="B136" s="129"/>
      <c r="E136" s="130"/>
      <c r="F136" s="213" t="s">
        <v>168</v>
      </c>
      <c r="G136" s="214"/>
      <c r="H136" s="214"/>
      <c r="I136" s="214"/>
      <c r="K136" s="131">
        <v>3</v>
      </c>
      <c r="N136" s="130"/>
      <c r="R136" s="132"/>
      <c r="T136" s="133"/>
      <c r="AA136" s="134"/>
      <c r="AT136" s="130" t="s">
        <v>150</v>
      </c>
      <c r="AU136" s="130" t="s">
        <v>106</v>
      </c>
      <c r="AV136" s="130" t="s">
        <v>106</v>
      </c>
      <c r="AW136" s="130" t="s">
        <v>116</v>
      </c>
      <c r="AX136" s="130" t="s">
        <v>73</v>
      </c>
      <c r="AY136" s="130" t="s">
        <v>143</v>
      </c>
    </row>
    <row r="137" spans="2:51" s="6" customFormat="1" ht="15.75" customHeight="1">
      <c r="B137" s="129"/>
      <c r="E137" s="130"/>
      <c r="F137" s="213" t="s">
        <v>169</v>
      </c>
      <c r="G137" s="214"/>
      <c r="H137" s="214"/>
      <c r="I137" s="214"/>
      <c r="K137" s="131">
        <v>9</v>
      </c>
      <c r="N137" s="130"/>
      <c r="R137" s="132"/>
      <c r="T137" s="133"/>
      <c r="AA137" s="134"/>
      <c r="AT137" s="130" t="s">
        <v>150</v>
      </c>
      <c r="AU137" s="130" t="s">
        <v>106</v>
      </c>
      <c r="AV137" s="130" t="s">
        <v>106</v>
      </c>
      <c r="AW137" s="130" t="s">
        <v>116</v>
      </c>
      <c r="AX137" s="130" t="s">
        <v>73</v>
      </c>
      <c r="AY137" s="130" t="s">
        <v>143</v>
      </c>
    </row>
    <row r="138" spans="2:51" s="6" customFormat="1" ht="15.75" customHeight="1">
      <c r="B138" s="129"/>
      <c r="E138" s="130"/>
      <c r="F138" s="213" t="s">
        <v>170</v>
      </c>
      <c r="G138" s="214"/>
      <c r="H138" s="214"/>
      <c r="I138" s="214"/>
      <c r="K138" s="131">
        <v>5</v>
      </c>
      <c r="N138" s="130"/>
      <c r="R138" s="132"/>
      <c r="T138" s="133"/>
      <c r="AA138" s="134"/>
      <c r="AT138" s="130" t="s">
        <v>150</v>
      </c>
      <c r="AU138" s="130" t="s">
        <v>106</v>
      </c>
      <c r="AV138" s="130" t="s">
        <v>106</v>
      </c>
      <c r="AW138" s="130" t="s">
        <v>116</v>
      </c>
      <c r="AX138" s="130" t="s">
        <v>73</v>
      </c>
      <c r="AY138" s="130" t="s">
        <v>143</v>
      </c>
    </row>
    <row r="139" spans="2:51" s="6" customFormat="1" ht="15.75" customHeight="1">
      <c r="B139" s="141"/>
      <c r="E139" s="142"/>
      <c r="F139" s="217" t="s">
        <v>171</v>
      </c>
      <c r="G139" s="218"/>
      <c r="H139" s="218"/>
      <c r="I139" s="218"/>
      <c r="K139" s="143">
        <v>118</v>
      </c>
      <c r="N139" s="142"/>
      <c r="R139" s="144"/>
      <c r="T139" s="145"/>
      <c r="AA139" s="146"/>
      <c r="AT139" s="142" t="s">
        <v>150</v>
      </c>
      <c r="AU139" s="142" t="s">
        <v>106</v>
      </c>
      <c r="AV139" s="142" t="s">
        <v>161</v>
      </c>
      <c r="AW139" s="142" t="s">
        <v>116</v>
      </c>
      <c r="AX139" s="142" t="s">
        <v>73</v>
      </c>
      <c r="AY139" s="142" t="s">
        <v>143</v>
      </c>
    </row>
    <row r="140" spans="2:51" s="6" customFormat="1" ht="15.75" customHeight="1">
      <c r="B140" s="129"/>
      <c r="E140" s="130"/>
      <c r="F140" s="213" t="s">
        <v>172</v>
      </c>
      <c r="G140" s="214"/>
      <c r="H140" s="214"/>
      <c r="I140" s="214"/>
      <c r="K140" s="131">
        <v>1</v>
      </c>
      <c r="N140" s="130"/>
      <c r="R140" s="132"/>
      <c r="T140" s="133"/>
      <c r="AA140" s="134"/>
      <c r="AT140" s="130" t="s">
        <v>150</v>
      </c>
      <c r="AU140" s="130" t="s">
        <v>106</v>
      </c>
      <c r="AV140" s="130" t="s">
        <v>106</v>
      </c>
      <c r="AW140" s="130" t="s">
        <v>116</v>
      </c>
      <c r="AX140" s="130" t="s">
        <v>73</v>
      </c>
      <c r="AY140" s="130" t="s">
        <v>143</v>
      </c>
    </row>
    <row r="141" spans="2:51" s="6" customFormat="1" ht="15.75" customHeight="1">
      <c r="B141" s="129"/>
      <c r="E141" s="130"/>
      <c r="F141" s="213" t="s">
        <v>173</v>
      </c>
      <c r="G141" s="214"/>
      <c r="H141" s="214"/>
      <c r="I141" s="214"/>
      <c r="K141" s="131">
        <v>2</v>
      </c>
      <c r="N141" s="130"/>
      <c r="R141" s="132"/>
      <c r="T141" s="133"/>
      <c r="AA141" s="134"/>
      <c r="AT141" s="130" t="s">
        <v>150</v>
      </c>
      <c r="AU141" s="130" t="s">
        <v>106</v>
      </c>
      <c r="AV141" s="130" t="s">
        <v>106</v>
      </c>
      <c r="AW141" s="130" t="s">
        <v>116</v>
      </c>
      <c r="AX141" s="130" t="s">
        <v>73</v>
      </c>
      <c r="AY141" s="130" t="s">
        <v>143</v>
      </c>
    </row>
    <row r="142" spans="2:51" s="6" customFormat="1" ht="15.75" customHeight="1">
      <c r="B142" s="129"/>
      <c r="E142" s="130"/>
      <c r="F142" s="213" t="s">
        <v>174</v>
      </c>
      <c r="G142" s="214"/>
      <c r="H142" s="214"/>
      <c r="I142" s="214"/>
      <c r="K142" s="131">
        <v>1</v>
      </c>
      <c r="N142" s="130"/>
      <c r="R142" s="132"/>
      <c r="T142" s="133"/>
      <c r="AA142" s="134"/>
      <c r="AT142" s="130" t="s">
        <v>150</v>
      </c>
      <c r="AU142" s="130" t="s">
        <v>106</v>
      </c>
      <c r="AV142" s="130" t="s">
        <v>106</v>
      </c>
      <c r="AW142" s="130" t="s">
        <v>116</v>
      </c>
      <c r="AX142" s="130" t="s">
        <v>73</v>
      </c>
      <c r="AY142" s="130" t="s">
        <v>143</v>
      </c>
    </row>
    <row r="143" spans="2:51" s="6" customFormat="1" ht="15.75" customHeight="1">
      <c r="B143" s="129"/>
      <c r="E143" s="130"/>
      <c r="F143" s="213" t="s">
        <v>175</v>
      </c>
      <c r="G143" s="214"/>
      <c r="H143" s="214"/>
      <c r="I143" s="214"/>
      <c r="K143" s="131">
        <v>1</v>
      </c>
      <c r="N143" s="130"/>
      <c r="R143" s="132"/>
      <c r="T143" s="133"/>
      <c r="AA143" s="134"/>
      <c r="AT143" s="130" t="s">
        <v>150</v>
      </c>
      <c r="AU143" s="130" t="s">
        <v>106</v>
      </c>
      <c r="AV143" s="130" t="s">
        <v>106</v>
      </c>
      <c r="AW143" s="130" t="s">
        <v>116</v>
      </c>
      <c r="AX143" s="130" t="s">
        <v>73</v>
      </c>
      <c r="AY143" s="130" t="s">
        <v>143</v>
      </c>
    </row>
    <row r="144" spans="2:51" s="6" customFormat="1" ht="15.75" customHeight="1">
      <c r="B144" s="129"/>
      <c r="E144" s="130"/>
      <c r="F144" s="213" t="s">
        <v>176</v>
      </c>
      <c r="G144" s="214"/>
      <c r="H144" s="214"/>
      <c r="I144" s="214"/>
      <c r="K144" s="131">
        <v>1</v>
      </c>
      <c r="N144" s="130"/>
      <c r="R144" s="132"/>
      <c r="T144" s="133"/>
      <c r="AA144" s="134"/>
      <c r="AT144" s="130" t="s">
        <v>150</v>
      </c>
      <c r="AU144" s="130" t="s">
        <v>106</v>
      </c>
      <c r="AV144" s="130" t="s">
        <v>106</v>
      </c>
      <c r="AW144" s="130" t="s">
        <v>116</v>
      </c>
      <c r="AX144" s="130" t="s">
        <v>73</v>
      </c>
      <c r="AY144" s="130" t="s">
        <v>143</v>
      </c>
    </row>
    <row r="145" spans="2:51" s="6" customFormat="1" ht="15.75" customHeight="1">
      <c r="B145" s="129"/>
      <c r="E145" s="130"/>
      <c r="F145" s="213" t="s">
        <v>177</v>
      </c>
      <c r="G145" s="214"/>
      <c r="H145" s="214"/>
      <c r="I145" s="214"/>
      <c r="K145" s="131">
        <v>1</v>
      </c>
      <c r="N145" s="130"/>
      <c r="R145" s="132"/>
      <c r="T145" s="133"/>
      <c r="AA145" s="134"/>
      <c r="AT145" s="130" t="s">
        <v>150</v>
      </c>
      <c r="AU145" s="130" t="s">
        <v>106</v>
      </c>
      <c r="AV145" s="130" t="s">
        <v>106</v>
      </c>
      <c r="AW145" s="130" t="s">
        <v>116</v>
      </c>
      <c r="AX145" s="130" t="s">
        <v>73</v>
      </c>
      <c r="AY145" s="130" t="s">
        <v>143</v>
      </c>
    </row>
    <row r="146" spans="2:51" s="6" customFormat="1" ht="15.75" customHeight="1">
      <c r="B146" s="129"/>
      <c r="E146" s="130"/>
      <c r="F146" s="213" t="s">
        <v>178</v>
      </c>
      <c r="G146" s="214"/>
      <c r="H146" s="214"/>
      <c r="I146" s="214"/>
      <c r="K146" s="131">
        <v>1</v>
      </c>
      <c r="N146" s="130"/>
      <c r="R146" s="132"/>
      <c r="T146" s="133"/>
      <c r="AA146" s="134"/>
      <c r="AT146" s="130" t="s">
        <v>150</v>
      </c>
      <c r="AU146" s="130" t="s">
        <v>106</v>
      </c>
      <c r="AV146" s="130" t="s">
        <v>106</v>
      </c>
      <c r="AW146" s="130" t="s">
        <v>116</v>
      </c>
      <c r="AX146" s="130" t="s">
        <v>73</v>
      </c>
      <c r="AY146" s="130" t="s">
        <v>143</v>
      </c>
    </row>
    <row r="147" spans="2:51" s="6" customFormat="1" ht="15.75" customHeight="1">
      <c r="B147" s="141"/>
      <c r="E147" s="142"/>
      <c r="F147" s="217" t="s">
        <v>171</v>
      </c>
      <c r="G147" s="218"/>
      <c r="H147" s="218"/>
      <c r="I147" s="218"/>
      <c r="K147" s="143">
        <v>8</v>
      </c>
      <c r="N147" s="142"/>
      <c r="R147" s="144"/>
      <c r="T147" s="145"/>
      <c r="AA147" s="146"/>
      <c r="AT147" s="142" t="s">
        <v>150</v>
      </c>
      <c r="AU147" s="142" t="s">
        <v>106</v>
      </c>
      <c r="AV147" s="142" t="s">
        <v>161</v>
      </c>
      <c r="AW147" s="142" t="s">
        <v>116</v>
      </c>
      <c r="AX147" s="142" t="s">
        <v>73</v>
      </c>
      <c r="AY147" s="142" t="s">
        <v>143</v>
      </c>
    </row>
    <row r="148" spans="2:51" s="6" customFormat="1" ht="15.75" customHeight="1">
      <c r="B148" s="135"/>
      <c r="E148" s="136"/>
      <c r="F148" s="215" t="s">
        <v>155</v>
      </c>
      <c r="G148" s="216"/>
      <c r="H148" s="216"/>
      <c r="I148" s="216"/>
      <c r="K148" s="137">
        <v>126</v>
      </c>
      <c r="N148" s="136"/>
      <c r="R148" s="138"/>
      <c r="T148" s="139"/>
      <c r="AA148" s="140"/>
      <c r="AT148" s="136" t="s">
        <v>150</v>
      </c>
      <c r="AU148" s="136" t="s">
        <v>106</v>
      </c>
      <c r="AV148" s="136" t="s">
        <v>148</v>
      </c>
      <c r="AW148" s="136" t="s">
        <v>116</v>
      </c>
      <c r="AX148" s="136" t="s">
        <v>17</v>
      </c>
      <c r="AY148" s="136" t="s">
        <v>143</v>
      </c>
    </row>
    <row r="149" spans="2:64" s="6" customFormat="1" ht="27" customHeight="1">
      <c r="B149" s="21"/>
      <c r="C149" s="147" t="s">
        <v>148</v>
      </c>
      <c r="D149" s="147" t="s">
        <v>179</v>
      </c>
      <c r="E149" s="148" t="s">
        <v>180</v>
      </c>
      <c r="F149" s="219" t="s">
        <v>257</v>
      </c>
      <c r="G149" s="220"/>
      <c r="H149" s="220"/>
      <c r="I149" s="220"/>
      <c r="J149" s="149" t="s">
        <v>181</v>
      </c>
      <c r="K149" s="150">
        <v>432</v>
      </c>
      <c r="L149" s="221">
        <v>0</v>
      </c>
      <c r="M149" s="220"/>
      <c r="N149" s="222">
        <f>ROUND($L$149*$K$149,2)</f>
        <v>0</v>
      </c>
      <c r="O149" s="207"/>
      <c r="P149" s="207"/>
      <c r="Q149" s="207"/>
      <c r="R149" s="22"/>
      <c r="T149" s="126"/>
      <c r="U149" s="28" t="s">
        <v>38</v>
      </c>
      <c r="V149" s="127">
        <v>0</v>
      </c>
      <c r="W149" s="127">
        <f>$V$149*$K$149</f>
        <v>0</v>
      </c>
      <c r="X149" s="127">
        <v>0.003</v>
      </c>
      <c r="Y149" s="127">
        <f>$X$149*$K$149</f>
        <v>1.296</v>
      </c>
      <c r="Z149" s="127">
        <v>0</v>
      </c>
      <c r="AA149" s="128">
        <f>$Z$149*$K$149</f>
        <v>0</v>
      </c>
      <c r="AR149" s="6" t="s">
        <v>182</v>
      </c>
      <c r="AT149" s="6" t="s">
        <v>179</v>
      </c>
      <c r="AU149" s="6" t="s">
        <v>106</v>
      </c>
      <c r="AY149" s="6" t="s">
        <v>143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17</v>
      </c>
      <c r="BK149" s="81">
        <f>ROUND($L$149*$K$149,2)</f>
        <v>0</v>
      </c>
      <c r="BL149" s="6" t="s">
        <v>158</v>
      </c>
    </row>
    <row r="150" spans="2:51" s="6" customFormat="1" ht="15.75" customHeight="1">
      <c r="B150" s="129"/>
      <c r="E150" s="130"/>
      <c r="F150" s="213" t="s">
        <v>183</v>
      </c>
      <c r="G150" s="214"/>
      <c r="H150" s="214"/>
      <c r="I150" s="214"/>
      <c r="K150" s="131">
        <v>43.4</v>
      </c>
      <c r="N150" s="130"/>
      <c r="R150" s="132"/>
      <c r="T150" s="133"/>
      <c r="AA150" s="134"/>
      <c r="AT150" s="130" t="s">
        <v>150</v>
      </c>
      <c r="AU150" s="130" t="s">
        <v>106</v>
      </c>
      <c r="AV150" s="130" t="s">
        <v>106</v>
      </c>
      <c r="AW150" s="130" t="s">
        <v>116</v>
      </c>
      <c r="AX150" s="130" t="s">
        <v>73</v>
      </c>
      <c r="AY150" s="130" t="s">
        <v>143</v>
      </c>
    </row>
    <row r="151" spans="2:51" s="6" customFormat="1" ht="15.75" customHeight="1">
      <c r="B151" s="129"/>
      <c r="E151" s="130"/>
      <c r="F151" s="213" t="s">
        <v>184</v>
      </c>
      <c r="G151" s="214"/>
      <c r="H151" s="214"/>
      <c r="I151" s="214"/>
      <c r="K151" s="131">
        <v>4.4</v>
      </c>
      <c r="N151" s="130"/>
      <c r="R151" s="132"/>
      <c r="T151" s="133"/>
      <c r="AA151" s="134"/>
      <c r="AT151" s="130" t="s">
        <v>150</v>
      </c>
      <c r="AU151" s="130" t="s">
        <v>106</v>
      </c>
      <c r="AV151" s="130" t="s">
        <v>106</v>
      </c>
      <c r="AW151" s="130" t="s">
        <v>116</v>
      </c>
      <c r="AX151" s="130" t="s">
        <v>73</v>
      </c>
      <c r="AY151" s="130" t="s">
        <v>143</v>
      </c>
    </row>
    <row r="152" spans="2:51" s="6" customFormat="1" ht="15.75" customHeight="1">
      <c r="B152" s="129"/>
      <c r="E152" s="130"/>
      <c r="F152" s="213" t="s">
        <v>185</v>
      </c>
      <c r="G152" s="214"/>
      <c r="H152" s="214"/>
      <c r="I152" s="214"/>
      <c r="K152" s="131">
        <v>4.5</v>
      </c>
      <c r="N152" s="130"/>
      <c r="R152" s="132"/>
      <c r="T152" s="133"/>
      <c r="AA152" s="134"/>
      <c r="AT152" s="130" t="s">
        <v>150</v>
      </c>
      <c r="AU152" s="130" t="s">
        <v>106</v>
      </c>
      <c r="AV152" s="130" t="s">
        <v>106</v>
      </c>
      <c r="AW152" s="130" t="s">
        <v>116</v>
      </c>
      <c r="AX152" s="130" t="s">
        <v>73</v>
      </c>
      <c r="AY152" s="130" t="s">
        <v>143</v>
      </c>
    </row>
    <row r="153" spans="2:51" s="6" customFormat="1" ht="15.75" customHeight="1">
      <c r="B153" s="129"/>
      <c r="E153" s="130"/>
      <c r="F153" s="213" t="s">
        <v>186</v>
      </c>
      <c r="G153" s="214"/>
      <c r="H153" s="214"/>
      <c r="I153" s="214"/>
      <c r="K153" s="131">
        <v>1.5</v>
      </c>
      <c r="N153" s="130"/>
      <c r="R153" s="132"/>
      <c r="T153" s="133"/>
      <c r="AA153" s="134"/>
      <c r="AT153" s="130" t="s">
        <v>150</v>
      </c>
      <c r="AU153" s="130" t="s">
        <v>106</v>
      </c>
      <c r="AV153" s="130" t="s">
        <v>106</v>
      </c>
      <c r="AW153" s="130" t="s">
        <v>116</v>
      </c>
      <c r="AX153" s="130" t="s">
        <v>73</v>
      </c>
      <c r="AY153" s="130" t="s">
        <v>143</v>
      </c>
    </row>
    <row r="154" spans="2:51" s="6" customFormat="1" ht="15.75" customHeight="1">
      <c r="B154" s="129"/>
      <c r="E154" s="130"/>
      <c r="F154" s="213" t="s">
        <v>187</v>
      </c>
      <c r="G154" s="214"/>
      <c r="H154" s="214"/>
      <c r="I154" s="214"/>
      <c r="K154" s="131">
        <v>1.8</v>
      </c>
      <c r="N154" s="130"/>
      <c r="R154" s="132"/>
      <c r="T154" s="133"/>
      <c r="AA154" s="134"/>
      <c r="AT154" s="130" t="s">
        <v>150</v>
      </c>
      <c r="AU154" s="130" t="s">
        <v>106</v>
      </c>
      <c r="AV154" s="130" t="s">
        <v>106</v>
      </c>
      <c r="AW154" s="130" t="s">
        <v>116</v>
      </c>
      <c r="AX154" s="130" t="s">
        <v>73</v>
      </c>
      <c r="AY154" s="130" t="s">
        <v>143</v>
      </c>
    </row>
    <row r="155" spans="2:51" s="6" customFormat="1" ht="15.75" customHeight="1">
      <c r="B155" s="129"/>
      <c r="E155" s="130"/>
      <c r="F155" s="213" t="s">
        <v>188</v>
      </c>
      <c r="G155" s="214"/>
      <c r="H155" s="214"/>
      <c r="I155" s="214"/>
      <c r="K155" s="131">
        <v>190.9</v>
      </c>
      <c r="N155" s="130"/>
      <c r="R155" s="132"/>
      <c r="T155" s="133"/>
      <c r="AA155" s="134"/>
      <c r="AT155" s="130" t="s">
        <v>150</v>
      </c>
      <c r="AU155" s="130" t="s">
        <v>106</v>
      </c>
      <c r="AV155" s="130" t="s">
        <v>106</v>
      </c>
      <c r="AW155" s="130" t="s">
        <v>116</v>
      </c>
      <c r="AX155" s="130" t="s">
        <v>73</v>
      </c>
      <c r="AY155" s="130" t="s">
        <v>143</v>
      </c>
    </row>
    <row r="156" spans="2:51" s="6" customFormat="1" ht="15.75" customHeight="1">
      <c r="B156" s="129"/>
      <c r="E156" s="130"/>
      <c r="F156" s="213" t="s">
        <v>189</v>
      </c>
      <c r="G156" s="214"/>
      <c r="H156" s="214"/>
      <c r="I156" s="214"/>
      <c r="K156" s="131">
        <v>9.6</v>
      </c>
      <c r="N156" s="130"/>
      <c r="R156" s="132"/>
      <c r="T156" s="133"/>
      <c r="AA156" s="134"/>
      <c r="AT156" s="130" t="s">
        <v>150</v>
      </c>
      <c r="AU156" s="130" t="s">
        <v>106</v>
      </c>
      <c r="AV156" s="130" t="s">
        <v>106</v>
      </c>
      <c r="AW156" s="130" t="s">
        <v>116</v>
      </c>
      <c r="AX156" s="130" t="s">
        <v>73</v>
      </c>
      <c r="AY156" s="130" t="s">
        <v>143</v>
      </c>
    </row>
    <row r="157" spans="2:51" s="6" customFormat="1" ht="15.75" customHeight="1">
      <c r="B157" s="129"/>
      <c r="E157" s="130"/>
      <c r="F157" s="213" t="s">
        <v>190</v>
      </c>
      <c r="G157" s="214"/>
      <c r="H157" s="214"/>
      <c r="I157" s="214"/>
      <c r="K157" s="131">
        <v>22.95</v>
      </c>
      <c r="N157" s="130"/>
      <c r="R157" s="132"/>
      <c r="T157" s="133"/>
      <c r="AA157" s="134"/>
      <c r="AT157" s="130" t="s">
        <v>150</v>
      </c>
      <c r="AU157" s="130" t="s">
        <v>106</v>
      </c>
      <c r="AV157" s="130" t="s">
        <v>106</v>
      </c>
      <c r="AW157" s="130" t="s">
        <v>116</v>
      </c>
      <c r="AX157" s="130" t="s">
        <v>73</v>
      </c>
      <c r="AY157" s="130" t="s">
        <v>143</v>
      </c>
    </row>
    <row r="158" spans="2:51" s="6" customFormat="1" ht="15.75" customHeight="1">
      <c r="B158" s="129"/>
      <c r="E158" s="130"/>
      <c r="F158" s="213" t="s">
        <v>191</v>
      </c>
      <c r="G158" s="214"/>
      <c r="H158" s="214"/>
      <c r="I158" s="214"/>
      <c r="K158" s="131">
        <v>21.45</v>
      </c>
      <c r="N158" s="130"/>
      <c r="R158" s="132"/>
      <c r="T158" s="133"/>
      <c r="AA158" s="134"/>
      <c r="AT158" s="130" t="s">
        <v>150</v>
      </c>
      <c r="AU158" s="130" t="s">
        <v>106</v>
      </c>
      <c r="AV158" s="130" t="s">
        <v>106</v>
      </c>
      <c r="AW158" s="130" t="s">
        <v>116</v>
      </c>
      <c r="AX158" s="130" t="s">
        <v>73</v>
      </c>
      <c r="AY158" s="130" t="s">
        <v>143</v>
      </c>
    </row>
    <row r="159" spans="2:51" s="6" customFormat="1" ht="15.75" customHeight="1">
      <c r="B159" s="129"/>
      <c r="E159" s="130"/>
      <c r="F159" s="213" t="s">
        <v>192</v>
      </c>
      <c r="G159" s="214"/>
      <c r="H159" s="214"/>
      <c r="I159" s="214"/>
      <c r="K159" s="131">
        <v>7.2</v>
      </c>
      <c r="N159" s="130"/>
      <c r="R159" s="132"/>
      <c r="T159" s="133"/>
      <c r="AA159" s="134"/>
      <c r="AT159" s="130" t="s">
        <v>150</v>
      </c>
      <c r="AU159" s="130" t="s">
        <v>106</v>
      </c>
      <c r="AV159" s="130" t="s">
        <v>106</v>
      </c>
      <c r="AW159" s="130" t="s">
        <v>116</v>
      </c>
      <c r="AX159" s="130" t="s">
        <v>73</v>
      </c>
      <c r="AY159" s="130" t="s">
        <v>143</v>
      </c>
    </row>
    <row r="160" spans="2:51" s="6" customFormat="1" ht="15.75" customHeight="1">
      <c r="B160" s="129"/>
      <c r="E160" s="130"/>
      <c r="F160" s="213" t="s">
        <v>193</v>
      </c>
      <c r="G160" s="214"/>
      <c r="H160" s="214"/>
      <c r="I160" s="214"/>
      <c r="K160" s="131">
        <v>21.6</v>
      </c>
      <c r="N160" s="130"/>
      <c r="R160" s="132"/>
      <c r="T160" s="133"/>
      <c r="AA160" s="134"/>
      <c r="AT160" s="130" t="s">
        <v>150</v>
      </c>
      <c r="AU160" s="130" t="s">
        <v>106</v>
      </c>
      <c r="AV160" s="130" t="s">
        <v>106</v>
      </c>
      <c r="AW160" s="130" t="s">
        <v>116</v>
      </c>
      <c r="AX160" s="130" t="s">
        <v>73</v>
      </c>
      <c r="AY160" s="130" t="s">
        <v>143</v>
      </c>
    </row>
    <row r="161" spans="2:51" s="6" customFormat="1" ht="15.75" customHeight="1">
      <c r="B161" s="129"/>
      <c r="E161" s="130"/>
      <c r="F161" s="213" t="s">
        <v>194</v>
      </c>
      <c r="G161" s="214"/>
      <c r="H161" s="214"/>
      <c r="I161" s="214"/>
      <c r="K161" s="131">
        <v>21.6</v>
      </c>
      <c r="N161" s="130"/>
      <c r="R161" s="132"/>
      <c r="T161" s="133"/>
      <c r="AA161" s="134"/>
      <c r="AT161" s="130" t="s">
        <v>150</v>
      </c>
      <c r="AU161" s="130" t="s">
        <v>106</v>
      </c>
      <c r="AV161" s="130" t="s">
        <v>106</v>
      </c>
      <c r="AW161" s="130" t="s">
        <v>116</v>
      </c>
      <c r="AX161" s="130" t="s">
        <v>73</v>
      </c>
      <c r="AY161" s="130" t="s">
        <v>143</v>
      </c>
    </row>
    <row r="162" spans="2:51" s="6" customFormat="1" ht="15.75" customHeight="1">
      <c r="B162" s="129"/>
      <c r="E162" s="130"/>
      <c r="F162" s="213" t="s">
        <v>195</v>
      </c>
      <c r="G162" s="214"/>
      <c r="H162" s="214"/>
      <c r="I162" s="214"/>
      <c r="K162" s="131">
        <v>9.75</v>
      </c>
      <c r="N162" s="130"/>
      <c r="R162" s="132"/>
      <c r="T162" s="133"/>
      <c r="AA162" s="134"/>
      <c r="AT162" s="130" t="s">
        <v>150</v>
      </c>
      <c r="AU162" s="130" t="s">
        <v>106</v>
      </c>
      <c r="AV162" s="130" t="s">
        <v>106</v>
      </c>
      <c r="AW162" s="130" t="s">
        <v>116</v>
      </c>
      <c r="AX162" s="130" t="s">
        <v>73</v>
      </c>
      <c r="AY162" s="130" t="s">
        <v>143</v>
      </c>
    </row>
    <row r="163" spans="2:51" s="6" customFormat="1" ht="15.75" customHeight="1">
      <c r="B163" s="129"/>
      <c r="E163" s="130"/>
      <c r="F163" s="213" t="s">
        <v>196</v>
      </c>
      <c r="G163" s="214"/>
      <c r="H163" s="214"/>
      <c r="I163" s="214"/>
      <c r="K163" s="131">
        <v>2</v>
      </c>
      <c r="N163" s="130"/>
      <c r="R163" s="132"/>
      <c r="T163" s="133"/>
      <c r="AA163" s="134"/>
      <c r="AT163" s="130" t="s">
        <v>150</v>
      </c>
      <c r="AU163" s="130" t="s">
        <v>106</v>
      </c>
      <c r="AV163" s="130" t="s">
        <v>106</v>
      </c>
      <c r="AW163" s="130" t="s">
        <v>116</v>
      </c>
      <c r="AX163" s="130" t="s">
        <v>73</v>
      </c>
      <c r="AY163" s="130" t="s">
        <v>143</v>
      </c>
    </row>
    <row r="164" spans="2:51" s="6" customFormat="1" ht="15.75" customHeight="1">
      <c r="B164" s="129"/>
      <c r="E164" s="130"/>
      <c r="F164" s="213" t="s">
        <v>197</v>
      </c>
      <c r="G164" s="214"/>
      <c r="H164" s="214"/>
      <c r="I164" s="214"/>
      <c r="K164" s="131">
        <v>6.06</v>
      </c>
      <c r="N164" s="130"/>
      <c r="R164" s="132"/>
      <c r="T164" s="133"/>
      <c r="AA164" s="134"/>
      <c r="AT164" s="130" t="s">
        <v>150</v>
      </c>
      <c r="AU164" s="130" t="s">
        <v>106</v>
      </c>
      <c r="AV164" s="130" t="s">
        <v>106</v>
      </c>
      <c r="AW164" s="130" t="s">
        <v>116</v>
      </c>
      <c r="AX164" s="130" t="s">
        <v>73</v>
      </c>
      <c r="AY164" s="130" t="s">
        <v>143</v>
      </c>
    </row>
    <row r="165" spans="2:51" s="6" customFormat="1" ht="15.75" customHeight="1">
      <c r="B165" s="129"/>
      <c r="E165" s="130"/>
      <c r="F165" s="213" t="s">
        <v>198</v>
      </c>
      <c r="G165" s="214"/>
      <c r="H165" s="214"/>
      <c r="I165" s="214"/>
      <c r="K165" s="131">
        <v>3.6</v>
      </c>
      <c r="N165" s="130"/>
      <c r="R165" s="132"/>
      <c r="T165" s="133"/>
      <c r="AA165" s="134"/>
      <c r="AT165" s="130" t="s">
        <v>150</v>
      </c>
      <c r="AU165" s="130" t="s">
        <v>106</v>
      </c>
      <c r="AV165" s="130" t="s">
        <v>106</v>
      </c>
      <c r="AW165" s="130" t="s">
        <v>116</v>
      </c>
      <c r="AX165" s="130" t="s">
        <v>73</v>
      </c>
      <c r="AY165" s="130" t="s">
        <v>143</v>
      </c>
    </row>
    <row r="166" spans="2:51" s="6" customFormat="1" ht="15.75" customHeight="1">
      <c r="B166" s="129"/>
      <c r="E166" s="130"/>
      <c r="F166" s="213" t="s">
        <v>199</v>
      </c>
      <c r="G166" s="214"/>
      <c r="H166" s="214"/>
      <c r="I166" s="214"/>
      <c r="K166" s="131">
        <v>2.5</v>
      </c>
      <c r="N166" s="130"/>
      <c r="R166" s="132"/>
      <c r="T166" s="133"/>
      <c r="AA166" s="134"/>
      <c r="AT166" s="130" t="s">
        <v>150</v>
      </c>
      <c r="AU166" s="130" t="s">
        <v>106</v>
      </c>
      <c r="AV166" s="130" t="s">
        <v>106</v>
      </c>
      <c r="AW166" s="130" t="s">
        <v>116</v>
      </c>
      <c r="AX166" s="130" t="s">
        <v>73</v>
      </c>
      <c r="AY166" s="130" t="s">
        <v>143</v>
      </c>
    </row>
    <row r="167" spans="2:51" s="6" customFormat="1" ht="15.75" customHeight="1">
      <c r="B167" s="129"/>
      <c r="E167" s="130"/>
      <c r="F167" s="213" t="s">
        <v>200</v>
      </c>
      <c r="G167" s="214"/>
      <c r="H167" s="214"/>
      <c r="I167" s="214"/>
      <c r="K167" s="131">
        <v>1.8</v>
      </c>
      <c r="N167" s="130"/>
      <c r="R167" s="132"/>
      <c r="T167" s="133"/>
      <c r="AA167" s="134"/>
      <c r="AT167" s="130" t="s">
        <v>150</v>
      </c>
      <c r="AU167" s="130" t="s">
        <v>106</v>
      </c>
      <c r="AV167" s="130" t="s">
        <v>106</v>
      </c>
      <c r="AW167" s="130" t="s">
        <v>116</v>
      </c>
      <c r="AX167" s="130" t="s">
        <v>73</v>
      </c>
      <c r="AY167" s="130" t="s">
        <v>143</v>
      </c>
    </row>
    <row r="168" spans="2:51" s="6" customFormat="1" ht="15.75" customHeight="1">
      <c r="B168" s="129"/>
      <c r="E168" s="130"/>
      <c r="F168" s="213" t="s">
        <v>199</v>
      </c>
      <c r="G168" s="214"/>
      <c r="H168" s="214"/>
      <c r="I168" s="214"/>
      <c r="K168" s="131">
        <v>2.5</v>
      </c>
      <c r="N168" s="130"/>
      <c r="R168" s="132"/>
      <c r="T168" s="133"/>
      <c r="AA168" s="134"/>
      <c r="AT168" s="130" t="s">
        <v>150</v>
      </c>
      <c r="AU168" s="130" t="s">
        <v>106</v>
      </c>
      <c r="AV168" s="130" t="s">
        <v>106</v>
      </c>
      <c r="AW168" s="130" t="s">
        <v>116</v>
      </c>
      <c r="AX168" s="130" t="s">
        <v>73</v>
      </c>
      <c r="AY168" s="130" t="s">
        <v>143</v>
      </c>
    </row>
    <row r="169" spans="2:51" s="6" customFormat="1" ht="15.75" customHeight="1">
      <c r="B169" s="129"/>
      <c r="E169" s="130"/>
      <c r="F169" s="213" t="s">
        <v>200</v>
      </c>
      <c r="G169" s="214"/>
      <c r="H169" s="214"/>
      <c r="I169" s="214"/>
      <c r="K169" s="131">
        <v>1.8</v>
      </c>
      <c r="N169" s="130"/>
      <c r="R169" s="132"/>
      <c r="T169" s="133"/>
      <c r="AA169" s="134"/>
      <c r="AT169" s="130" t="s">
        <v>150</v>
      </c>
      <c r="AU169" s="130" t="s">
        <v>106</v>
      </c>
      <c r="AV169" s="130" t="s">
        <v>106</v>
      </c>
      <c r="AW169" s="130" t="s">
        <v>116</v>
      </c>
      <c r="AX169" s="130" t="s">
        <v>73</v>
      </c>
      <c r="AY169" s="130" t="s">
        <v>143</v>
      </c>
    </row>
    <row r="170" spans="2:51" s="6" customFormat="1" ht="15.75" customHeight="1">
      <c r="B170" s="129"/>
      <c r="E170" s="130"/>
      <c r="F170" s="213" t="s">
        <v>201</v>
      </c>
      <c r="G170" s="214"/>
      <c r="H170" s="214"/>
      <c r="I170" s="214"/>
      <c r="K170" s="131">
        <v>11.5</v>
      </c>
      <c r="N170" s="130"/>
      <c r="R170" s="132"/>
      <c r="T170" s="133"/>
      <c r="AA170" s="134"/>
      <c r="AT170" s="130" t="s">
        <v>150</v>
      </c>
      <c r="AU170" s="130" t="s">
        <v>106</v>
      </c>
      <c r="AV170" s="130" t="s">
        <v>106</v>
      </c>
      <c r="AW170" s="130" t="s">
        <v>116</v>
      </c>
      <c r="AX170" s="130" t="s">
        <v>73</v>
      </c>
      <c r="AY170" s="130" t="s">
        <v>143</v>
      </c>
    </row>
    <row r="171" spans="2:51" s="6" customFormat="1" ht="15.75" customHeight="1">
      <c r="B171" s="135"/>
      <c r="E171" s="136"/>
      <c r="F171" s="215" t="s">
        <v>155</v>
      </c>
      <c r="G171" s="216"/>
      <c r="H171" s="216"/>
      <c r="I171" s="216"/>
      <c r="K171" s="137">
        <v>392.41</v>
      </c>
      <c r="N171" s="136"/>
      <c r="R171" s="138"/>
      <c r="T171" s="139"/>
      <c r="AA171" s="140"/>
      <c r="AT171" s="136" t="s">
        <v>150</v>
      </c>
      <c r="AU171" s="136" t="s">
        <v>106</v>
      </c>
      <c r="AV171" s="136" t="s">
        <v>148</v>
      </c>
      <c r="AW171" s="136" t="s">
        <v>116</v>
      </c>
      <c r="AX171" s="136" t="s">
        <v>73</v>
      </c>
      <c r="AY171" s="136" t="s">
        <v>143</v>
      </c>
    </row>
    <row r="172" spans="2:51" s="6" customFormat="1" ht="15.75" customHeight="1">
      <c r="B172" s="129"/>
      <c r="E172" s="130"/>
      <c r="F172" s="213" t="s">
        <v>202</v>
      </c>
      <c r="G172" s="214"/>
      <c r="H172" s="214"/>
      <c r="I172" s="214"/>
      <c r="K172" s="131">
        <v>431.651</v>
      </c>
      <c r="N172" s="130"/>
      <c r="R172" s="132"/>
      <c r="T172" s="133"/>
      <c r="AA172" s="134"/>
      <c r="AT172" s="130" t="s">
        <v>150</v>
      </c>
      <c r="AU172" s="130" t="s">
        <v>106</v>
      </c>
      <c r="AV172" s="130" t="s">
        <v>106</v>
      </c>
      <c r="AW172" s="130" t="s">
        <v>116</v>
      </c>
      <c r="AX172" s="130" t="s">
        <v>73</v>
      </c>
      <c r="AY172" s="130" t="s">
        <v>143</v>
      </c>
    </row>
    <row r="173" spans="2:51" s="6" customFormat="1" ht="15.75" customHeight="1">
      <c r="B173" s="129"/>
      <c r="E173" s="130"/>
      <c r="F173" s="213" t="s">
        <v>203</v>
      </c>
      <c r="G173" s="214"/>
      <c r="H173" s="214"/>
      <c r="I173" s="214"/>
      <c r="K173" s="131">
        <v>432</v>
      </c>
      <c r="N173" s="130"/>
      <c r="R173" s="132"/>
      <c r="T173" s="133"/>
      <c r="AA173" s="134"/>
      <c r="AT173" s="130" t="s">
        <v>150</v>
      </c>
      <c r="AU173" s="130" t="s">
        <v>106</v>
      </c>
      <c r="AV173" s="130" t="s">
        <v>106</v>
      </c>
      <c r="AW173" s="130" t="s">
        <v>116</v>
      </c>
      <c r="AX173" s="130" t="s">
        <v>17</v>
      </c>
      <c r="AY173" s="130" t="s">
        <v>143</v>
      </c>
    </row>
    <row r="174" spans="2:64" s="6" customFormat="1" ht="27" customHeight="1">
      <c r="B174" s="21"/>
      <c r="C174" s="147" t="s">
        <v>204</v>
      </c>
      <c r="D174" s="147" t="s">
        <v>179</v>
      </c>
      <c r="E174" s="148" t="s">
        <v>205</v>
      </c>
      <c r="F174" s="219" t="s">
        <v>206</v>
      </c>
      <c r="G174" s="220"/>
      <c r="H174" s="220"/>
      <c r="I174" s="220"/>
      <c r="J174" s="149" t="s">
        <v>147</v>
      </c>
      <c r="K174" s="150">
        <v>216</v>
      </c>
      <c r="L174" s="221">
        <v>0</v>
      </c>
      <c r="M174" s="220"/>
      <c r="N174" s="222">
        <f>ROUND($L$174*$K$174,2)</f>
        <v>0</v>
      </c>
      <c r="O174" s="207"/>
      <c r="P174" s="207"/>
      <c r="Q174" s="207"/>
      <c r="R174" s="22"/>
      <c r="T174" s="126"/>
      <c r="U174" s="28" t="s">
        <v>38</v>
      </c>
      <c r="V174" s="127">
        <v>0</v>
      </c>
      <c r="W174" s="127">
        <f>$V$174*$K$174</f>
        <v>0</v>
      </c>
      <c r="X174" s="127">
        <v>0.0002</v>
      </c>
      <c r="Y174" s="127">
        <f>$X$174*$K$174</f>
        <v>0.0432</v>
      </c>
      <c r="Z174" s="127">
        <v>0</v>
      </c>
      <c r="AA174" s="128">
        <f>$Z$174*$K$174</f>
        <v>0</v>
      </c>
      <c r="AR174" s="6" t="s">
        <v>182</v>
      </c>
      <c r="AT174" s="6" t="s">
        <v>179</v>
      </c>
      <c r="AU174" s="6" t="s">
        <v>106</v>
      </c>
      <c r="AY174" s="6" t="s">
        <v>143</v>
      </c>
      <c r="BE174" s="81">
        <f>IF($U$174="základní",$N$174,0)</f>
        <v>0</v>
      </c>
      <c r="BF174" s="81">
        <f>IF($U$174="snížená",$N$174,0)</f>
        <v>0</v>
      </c>
      <c r="BG174" s="81">
        <f>IF($U$174="zákl. přenesená",$N$174,0)</f>
        <v>0</v>
      </c>
      <c r="BH174" s="81">
        <f>IF($U$174="sníž. přenesená",$N$174,0)</f>
        <v>0</v>
      </c>
      <c r="BI174" s="81">
        <f>IF($U$174="nulová",$N$174,0)</f>
        <v>0</v>
      </c>
      <c r="BJ174" s="6" t="s">
        <v>17</v>
      </c>
      <c r="BK174" s="81">
        <f>ROUND($L$174*$K$174,2)</f>
        <v>0</v>
      </c>
      <c r="BL174" s="6" t="s">
        <v>158</v>
      </c>
    </row>
    <row r="175" spans="2:51" s="6" customFormat="1" ht="15.75" customHeight="1">
      <c r="B175" s="129"/>
      <c r="E175" s="130"/>
      <c r="F175" s="213" t="s">
        <v>207</v>
      </c>
      <c r="G175" s="214"/>
      <c r="H175" s="214"/>
      <c r="I175" s="214"/>
      <c r="K175" s="131">
        <v>216</v>
      </c>
      <c r="N175" s="130"/>
      <c r="R175" s="132"/>
      <c r="T175" s="133"/>
      <c r="AA175" s="134"/>
      <c r="AT175" s="130" t="s">
        <v>150</v>
      </c>
      <c r="AU175" s="130" t="s">
        <v>106</v>
      </c>
      <c r="AV175" s="130" t="s">
        <v>106</v>
      </c>
      <c r="AW175" s="130" t="s">
        <v>116</v>
      </c>
      <c r="AX175" s="130" t="s">
        <v>17</v>
      </c>
      <c r="AY175" s="130" t="s">
        <v>143</v>
      </c>
    </row>
    <row r="176" spans="2:64" s="6" customFormat="1" ht="27" customHeight="1">
      <c r="B176" s="21"/>
      <c r="C176" s="122" t="s">
        <v>208</v>
      </c>
      <c r="D176" s="122" t="s">
        <v>144</v>
      </c>
      <c r="E176" s="123" t="s">
        <v>209</v>
      </c>
      <c r="F176" s="206" t="s">
        <v>210</v>
      </c>
      <c r="G176" s="207"/>
      <c r="H176" s="207"/>
      <c r="I176" s="207"/>
      <c r="J176" s="124" t="s">
        <v>211</v>
      </c>
      <c r="K176" s="151">
        <v>0</v>
      </c>
      <c r="L176" s="208">
        <v>0</v>
      </c>
      <c r="M176" s="207"/>
      <c r="N176" s="209">
        <f>ROUND($L$176*$K$176,2)</f>
        <v>0</v>
      </c>
      <c r="O176" s="207"/>
      <c r="P176" s="207"/>
      <c r="Q176" s="207"/>
      <c r="R176" s="22"/>
      <c r="T176" s="126"/>
      <c r="U176" s="28" t="s">
        <v>38</v>
      </c>
      <c r="V176" s="127">
        <v>0</v>
      </c>
      <c r="W176" s="127">
        <f>$V$176*$K$176</f>
        <v>0</v>
      </c>
      <c r="X176" s="127">
        <v>0</v>
      </c>
      <c r="Y176" s="127">
        <f>$X$176*$K$176</f>
        <v>0</v>
      </c>
      <c r="Z176" s="127">
        <v>0</v>
      </c>
      <c r="AA176" s="128">
        <f>$Z$176*$K$176</f>
        <v>0</v>
      </c>
      <c r="AR176" s="6" t="s">
        <v>158</v>
      </c>
      <c r="AT176" s="6" t="s">
        <v>144</v>
      </c>
      <c r="AU176" s="6" t="s">
        <v>106</v>
      </c>
      <c r="AY176" s="6" t="s">
        <v>143</v>
      </c>
      <c r="BE176" s="81">
        <f>IF($U$176="základní",$N$176,0)</f>
        <v>0</v>
      </c>
      <c r="BF176" s="81">
        <f>IF($U$176="snížená",$N$176,0)</f>
        <v>0</v>
      </c>
      <c r="BG176" s="81">
        <f>IF($U$176="zákl. přenesená",$N$176,0)</f>
        <v>0</v>
      </c>
      <c r="BH176" s="81">
        <f>IF($U$176="sníž. přenesená",$N$176,0)</f>
        <v>0</v>
      </c>
      <c r="BI176" s="81">
        <f>IF($U$176="nulová",$N$176,0)</f>
        <v>0</v>
      </c>
      <c r="BJ176" s="6" t="s">
        <v>17</v>
      </c>
      <c r="BK176" s="81">
        <f>ROUND($L$176*$K$176,2)</f>
        <v>0</v>
      </c>
      <c r="BL176" s="6" t="s">
        <v>158</v>
      </c>
    </row>
    <row r="177" spans="2:63" s="6" customFormat="1" ht="51" customHeight="1">
      <c r="B177" s="21"/>
      <c r="D177" s="114" t="s">
        <v>212</v>
      </c>
      <c r="N177" s="211">
        <f>$BK$177</f>
        <v>0</v>
      </c>
      <c r="O177" s="163"/>
      <c r="P177" s="163"/>
      <c r="Q177" s="163"/>
      <c r="R177" s="22"/>
      <c r="T177" s="152"/>
      <c r="U177" s="40"/>
      <c r="V177" s="40"/>
      <c r="W177" s="40"/>
      <c r="X177" s="40"/>
      <c r="Y177" s="40"/>
      <c r="Z177" s="40"/>
      <c r="AA177" s="42"/>
      <c r="AT177" s="6" t="s">
        <v>72</v>
      </c>
      <c r="AU177" s="6" t="s">
        <v>73</v>
      </c>
      <c r="AY177" s="6" t="s">
        <v>213</v>
      </c>
      <c r="BK177" s="81">
        <v>0</v>
      </c>
    </row>
    <row r="178" spans="2:18" s="6" customFormat="1" ht="7.5" customHeight="1"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5"/>
    </row>
    <row r="179" s="2" customFormat="1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$N$177</f>
        <v>0</v>
      </c>
    </row>
  </sheetData>
  <sheetProtection/>
  <mergeCells count="136">
    <mergeCell ref="N119:Q119"/>
    <mergeCell ref="N177:Q177"/>
    <mergeCell ref="H1:K1"/>
    <mergeCell ref="S2:AC2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63:I163"/>
    <mergeCell ref="F164:I164"/>
    <mergeCell ref="F165:I165"/>
    <mergeCell ref="F166:I166"/>
    <mergeCell ref="F167:I167"/>
    <mergeCell ref="F168:I168"/>
    <mergeCell ref="F157:I157"/>
    <mergeCell ref="F158:I158"/>
    <mergeCell ref="F159:I159"/>
    <mergeCell ref="F160:I160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F147:I147"/>
    <mergeCell ref="F148:I148"/>
    <mergeCell ref="F149:I149"/>
    <mergeCell ref="L149:M149"/>
    <mergeCell ref="N149:Q149"/>
    <mergeCell ref="F150:I150"/>
    <mergeCell ref="F141:I141"/>
    <mergeCell ref="F142:I142"/>
    <mergeCell ref="F143:I143"/>
    <mergeCell ref="F144:I144"/>
    <mergeCell ref="F145:I145"/>
    <mergeCell ref="F146:I146"/>
    <mergeCell ref="F135:I135"/>
    <mergeCell ref="F136:I136"/>
    <mergeCell ref="F137:I137"/>
    <mergeCell ref="F138:I138"/>
    <mergeCell ref="F139:I139"/>
    <mergeCell ref="F140:I140"/>
    <mergeCell ref="F131:I131"/>
    <mergeCell ref="L131:M131"/>
    <mergeCell ref="N131:Q131"/>
    <mergeCell ref="F132:I132"/>
    <mergeCell ref="F133:I133"/>
    <mergeCell ref="F134:I134"/>
    <mergeCell ref="F127:I127"/>
    <mergeCell ref="L127:M127"/>
    <mergeCell ref="N127:Q127"/>
    <mergeCell ref="F128:I128"/>
    <mergeCell ref="F129:I129"/>
    <mergeCell ref="F130:I130"/>
    <mergeCell ref="F121:I121"/>
    <mergeCell ref="F122:I122"/>
    <mergeCell ref="F123:I123"/>
    <mergeCell ref="F124:I124"/>
    <mergeCell ref="F125:I125"/>
    <mergeCell ref="F126:I126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98:Q98"/>
    <mergeCell ref="L100:Q100"/>
    <mergeCell ref="C106:Q106"/>
    <mergeCell ref="F108:P108"/>
    <mergeCell ref="F109:P109"/>
    <mergeCell ref="M111:P111"/>
    <mergeCell ref="D95:H95"/>
    <mergeCell ref="N95:Q95"/>
    <mergeCell ref="D96:H96"/>
    <mergeCell ref="N96:Q96"/>
    <mergeCell ref="D97:H97"/>
    <mergeCell ref="N97:Q97"/>
    <mergeCell ref="N89:Q89"/>
    <mergeCell ref="N90:Q90"/>
    <mergeCell ref="N92:Q92"/>
    <mergeCell ref="D93:H93"/>
    <mergeCell ref="N93:Q93"/>
    <mergeCell ref="D94:H94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F131" sqref="F131:I13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253</v>
      </c>
      <c r="G1" s="157"/>
      <c r="H1" s="224" t="s">
        <v>254</v>
      </c>
      <c r="I1" s="224"/>
      <c r="J1" s="224"/>
      <c r="K1" s="224"/>
      <c r="L1" s="157" t="s">
        <v>255</v>
      </c>
      <c r="M1" s="155"/>
      <c r="N1" s="155"/>
      <c r="O1" s="156" t="s">
        <v>105</v>
      </c>
      <c r="P1" s="155"/>
      <c r="Q1" s="155"/>
      <c r="R1" s="155"/>
      <c r="S1" s="157" t="s">
        <v>256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91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61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15.75" customHeight="1">
      <c r="B6" s="10"/>
      <c r="D6" s="15" t="s">
        <v>14</v>
      </c>
      <c r="F6" s="194" t="str">
        <f>'Rekapitulace stavby'!$K$6</f>
        <v>2011092-2014 - Stavební úpravy domu č.p. 115, ul. Palackého ve Frýdku-Místku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18.75" customHeight="1">
      <c r="B7" s="21"/>
      <c r="D7" s="14" t="s">
        <v>108</v>
      </c>
      <c r="F7" s="165" t="s">
        <v>214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5" t="str">
        <f>'Rekapitulace stavby'!$AN$8</f>
        <v>21.01.2014</v>
      </c>
      <c r="P9" s="16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6"/>
      <c r="P11" s="16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6"/>
      <c r="P12" s="16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6" t="str">
        <f>IF('Rekapitulace stavby'!$AN$13="","",'Rekapitulace stavby'!$AN$13)</f>
        <v>Vyplň údaj</v>
      </c>
      <c r="P14" s="163"/>
      <c r="R14" s="22"/>
    </row>
    <row r="15" spans="2:18" s="6" customFormat="1" ht="18.75" customHeight="1">
      <c r="B15" s="21"/>
      <c r="E15" s="196" t="str">
        <f>IF('Rekapitulace stavby'!$E$14="","",'Rekapitulace stavby'!$E$14)</f>
        <v>Vyplň údaj</v>
      </c>
      <c r="F15" s="163"/>
      <c r="G15" s="163"/>
      <c r="H15" s="163"/>
      <c r="I15" s="163"/>
      <c r="J15" s="163"/>
      <c r="K15" s="163"/>
      <c r="L15" s="163"/>
      <c r="M15" s="15" t="s">
        <v>27</v>
      </c>
      <c r="O15" s="196" t="str">
        <f>IF('Rekapitulace stavby'!$AN$14="","",'Rekapitulace stavby'!$AN$14)</f>
        <v>Vyplň údaj</v>
      </c>
      <c r="P15" s="16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6"/>
      <c r="P17" s="16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6"/>
      <c r="P18" s="16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76"/>
      <c r="P20" s="163"/>
      <c r="R20" s="22"/>
    </row>
    <row r="21" spans="2:18" s="6" customFormat="1" ht="18.75" customHeight="1">
      <c r="B21" s="21"/>
      <c r="E21" s="16" t="s">
        <v>110</v>
      </c>
      <c r="M21" s="15" t="s">
        <v>27</v>
      </c>
      <c r="O21" s="176"/>
      <c r="P21" s="16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9" t="s">
        <v>111</v>
      </c>
      <c r="M24" s="167">
        <f>$N$88</f>
        <v>0</v>
      </c>
      <c r="N24" s="163"/>
      <c r="O24" s="163"/>
      <c r="P24" s="163"/>
      <c r="R24" s="22"/>
    </row>
    <row r="25" spans="2:18" s="6" customFormat="1" ht="15" customHeight="1">
      <c r="B25" s="21"/>
      <c r="D25" s="20" t="s">
        <v>97</v>
      </c>
      <c r="M25" s="167">
        <f>$N$92</f>
        <v>0</v>
      </c>
      <c r="N25" s="163"/>
      <c r="O25" s="163"/>
      <c r="P25" s="16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0" t="s">
        <v>36</v>
      </c>
      <c r="M27" s="197">
        <f>ROUNDUP($M$24+$M$25,2)</f>
        <v>0</v>
      </c>
      <c r="N27" s="163"/>
      <c r="O27" s="163"/>
      <c r="P27" s="16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37</v>
      </c>
      <c r="E29" s="26" t="s">
        <v>38</v>
      </c>
      <c r="F29" s="27">
        <v>0.21</v>
      </c>
      <c r="G29" s="91" t="s">
        <v>39</v>
      </c>
      <c r="H29" s="198">
        <f>ROUNDUP((((SUM($BE$92:$BE$99)+SUM($BE$117:$BE$142))+SUM($BE$143:$BE$144))),2)</f>
        <v>0</v>
      </c>
      <c r="I29" s="163"/>
      <c r="J29" s="163"/>
      <c r="M29" s="198">
        <f>ROUNDUP((((SUM($BE$92:$BE$99)+SUM($BE$117:$BE$142))*$F$29)+SUM($BE$143:$BE$144)*$F$29),1)</f>
        <v>0</v>
      </c>
      <c r="N29" s="163"/>
      <c r="O29" s="163"/>
      <c r="P29" s="163"/>
      <c r="R29" s="22"/>
    </row>
    <row r="30" spans="2:18" s="6" customFormat="1" ht="15" customHeight="1">
      <c r="B30" s="21"/>
      <c r="E30" s="26" t="s">
        <v>40</v>
      </c>
      <c r="F30" s="27">
        <v>0.15</v>
      </c>
      <c r="G30" s="91" t="s">
        <v>39</v>
      </c>
      <c r="H30" s="198">
        <f>ROUNDUP((((SUM($BF$92:$BF$99)+SUM($BF$117:$BF$142))+SUM($BF$143:$BF$144))),2)</f>
        <v>0</v>
      </c>
      <c r="I30" s="163"/>
      <c r="J30" s="163"/>
      <c r="M30" s="198">
        <f>ROUNDUP((((SUM($BF$92:$BF$99)+SUM($BF$117:$BF$142))*$F$30)+SUM($BF$143:$BF$144)*$F$30),1)</f>
        <v>0</v>
      </c>
      <c r="N30" s="163"/>
      <c r="O30" s="163"/>
      <c r="P30" s="163"/>
      <c r="R30" s="22"/>
    </row>
    <row r="31" spans="2:18" s="6" customFormat="1" ht="15" customHeight="1" hidden="1">
      <c r="B31" s="21"/>
      <c r="E31" s="26" t="s">
        <v>41</v>
      </c>
      <c r="F31" s="27">
        <v>0.21</v>
      </c>
      <c r="G31" s="91" t="s">
        <v>39</v>
      </c>
      <c r="H31" s="198">
        <f>ROUNDUP((((SUM($BG$92:$BG$99)+SUM($BG$117:$BG$142))+SUM($BG$143:$BG$144))),2)</f>
        <v>0</v>
      </c>
      <c r="I31" s="163"/>
      <c r="J31" s="163"/>
      <c r="M31" s="198">
        <v>0</v>
      </c>
      <c r="N31" s="163"/>
      <c r="O31" s="163"/>
      <c r="P31" s="163"/>
      <c r="R31" s="22"/>
    </row>
    <row r="32" spans="2:18" s="6" customFormat="1" ht="15" customHeight="1" hidden="1">
      <c r="B32" s="21"/>
      <c r="E32" s="26" t="s">
        <v>42</v>
      </c>
      <c r="F32" s="27">
        <v>0.15</v>
      </c>
      <c r="G32" s="91" t="s">
        <v>39</v>
      </c>
      <c r="H32" s="198">
        <f>ROUNDUP((((SUM($BH$92:$BH$99)+SUM($BH$117:$BH$142))+SUM($BH$143:$BH$144))),2)</f>
        <v>0</v>
      </c>
      <c r="I32" s="163"/>
      <c r="J32" s="163"/>
      <c r="M32" s="198">
        <v>0</v>
      </c>
      <c r="N32" s="163"/>
      <c r="O32" s="163"/>
      <c r="P32" s="163"/>
      <c r="R32" s="22"/>
    </row>
    <row r="33" spans="2:18" s="6" customFormat="1" ht="15" customHeight="1" hidden="1">
      <c r="B33" s="21"/>
      <c r="E33" s="26" t="s">
        <v>43</v>
      </c>
      <c r="F33" s="27">
        <v>0</v>
      </c>
      <c r="G33" s="91" t="s">
        <v>39</v>
      </c>
      <c r="H33" s="198">
        <f>ROUNDUP((((SUM($BI$92:$BI$99)+SUM($BI$117:$BI$142))+SUM($BI$143:$BI$144))),2)</f>
        <v>0</v>
      </c>
      <c r="I33" s="163"/>
      <c r="J33" s="163"/>
      <c r="M33" s="198">
        <v>0</v>
      </c>
      <c r="N33" s="163"/>
      <c r="O33" s="163"/>
      <c r="P33" s="16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2" t="s">
        <v>45</v>
      </c>
      <c r="H35" s="33" t="s">
        <v>46</v>
      </c>
      <c r="I35" s="32"/>
      <c r="J35" s="32"/>
      <c r="K35" s="32"/>
      <c r="L35" s="174">
        <f>ROUNDUP(SUM($M$27:$M$33),2)</f>
        <v>0</v>
      </c>
      <c r="M35" s="173"/>
      <c r="N35" s="173"/>
      <c r="O35" s="173"/>
      <c r="P35" s="17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N51" s="1"/>
      <c r="P51" s="38"/>
      <c r="R51" s="11"/>
    </row>
    <row r="52" spans="2:18" s="2" customFormat="1" ht="14.25" customHeight="1">
      <c r="B52" s="10"/>
      <c r="D52" s="37"/>
      <c r="H52" s="38"/>
      <c r="J52" s="37"/>
      <c r="N52" s="1"/>
      <c r="P52" s="38"/>
      <c r="R52" s="11"/>
    </row>
    <row r="53" spans="2:18" s="2" customFormat="1" ht="14.25" customHeight="1">
      <c r="B53" s="10"/>
      <c r="D53" s="37"/>
      <c r="H53" s="38"/>
      <c r="J53" s="37"/>
      <c r="N53" s="1"/>
      <c r="P53" s="38"/>
      <c r="R53" s="11"/>
    </row>
    <row r="54" spans="2:18" s="2" customFormat="1" ht="14.25" customHeight="1">
      <c r="B54" s="10"/>
      <c r="D54" s="37"/>
      <c r="H54" s="38"/>
      <c r="J54" s="37"/>
      <c r="N54" s="1"/>
      <c r="P54" s="38"/>
      <c r="R54" s="11"/>
    </row>
    <row r="55" spans="2:18" s="2" customFormat="1" ht="14.25" customHeight="1">
      <c r="B55" s="10"/>
      <c r="D55" s="37"/>
      <c r="H55" s="38"/>
      <c r="J55" s="37"/>
      <c r="N55" s="1"/>
      <c r="P55" s="38"/>
      <c r="R55" s="11"/>
    </row>
    <row r="56" spans="2:18" s="2" customFormat="1" ht="14.25" customHeight="1">
      <c r="B56" s="10"/>
      <c r="D56" s="37"/>
      <c r="H56" s="38"/>
      <c r="J56" s="37"/>
      <c r="N56" s="1"/>
      <c r="P56" s="38"/>
      <c r="R56" s="11"/>
    </row>
    <row r="57" spans="2:18" s="2" customFormat="1" ht="14.25" customHeight="1">
      <c r="B57" s="10"/>
      <c r="D57" s="37"/>
      <c r="H57" s="38"/>
      <c r="J57" s="37"/>
      <c r="N57" s="1"/>
      <c r="P57" s="38"/>
      <c r="R57" s="11"/>
    </row>
    <row r="58" spans="2:18" s="2" customFormat="1" ht="14.25" customHeight="1">
      <c r="B58" s="10"/>
      <c r="D58" s="37"/>
      <c r="H58" s="38"/>
      <c r="J58" s="37"/>
      <c r="N58" s="1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N62" s="1"/>
      <c r="P62" s="38"/>
      <c r="R62" s="11"/>
    </row>
    <row r="63" spans="2:18" s="2" customFormat="1" ht="14.25" customHeight="1">
      <c r="B63" s="10"/>
      <c r="D63" s="37"/>
      <c r="H63" s="38"/>
      <c r="J63" s="37"/>
      <c r="N63" s="1"/>
      <c r="P63" s="38"/>
      <c r="R63" s="11"/>
    </row>
    <row r="64" spans="2:18" s="2" customFormat="1" ht="14.25" customHeight="1">
      <c r="B64" s="10"/>
      <c r="D64" s="37"/>
      <c r="H64" s="38"/>
      <c r="J64" s="37"/>
      <c r="N64" s="1"/>
      <c r="P64" s="38"/>
      <c r="R64" s="11"/>
    </row>
    <row r="65" spans="2:18" s="2" customFormat="1" ht="14.25" customHeight="1">
      <c r="B65" s="10"/>
      <c r="D65" s="37"/>
      <c r="H65" s="38"/>
      <c r="J65" s="37"/>
      <c r="N65" s="1"/>
      <c r="P65" s="38"/>
      <c r="R65" s="11"/>
    </row>
    <row r="66" spans="2:18" s="2" customFormat="1" ht="14.25" customHeight="1">
      <c r="B66" s="10"/>
      <c r="D66" s="37"/>
      <c r="H66" s="38"/>
      <c r="J66" s="37"/>
      <c r="N66" s="1"/>
      <c r="P66" s="38"/>
      <c r="R66" s="11"/>
    </row>
    <row r="67" spans="2:18" s="2" customFormat="1" ht="14.25" customHeight="1">
      <c r="B67" s="10"/>
      <c r="D67" s="37"/>
      <c r="H67" s="38"/>
      <c r="J67" s="37"/>
      <c r="N67" s="1"/>
      <c r="P67" s="38"/>
      <c r="R67" s="11"/>
    </row>
    <row r="68" spans="2:18" s="2" customFormat="1" ht="14.25" customHeight="1">
      <c r="B68" s="10"/>
      <c r="D68" s="37"/>
      <c r="H68" s="38"/>
      <c r="J68" s="37"/>
      <c r="N68" s="1"/>
      <c r="P68" s="38"/>
      <c r="R68" s="11"/>
    </row>
    <row r="69" spans="2:18" s="2" customFormat="1" ht="14.25" customHeight="1">
      <c r="B69" s="10"/>
      <c r="D69" s="37"/>
      <c r="H69" s="38"/>
      <c r="J69" s="37"/>
      <c r="N69" s="1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61" t="s">
        <v>112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4" t="str">
        <f>$F$6</f>
        <v>2011092-2014 - Stavební úpravy domu č.p. 115, ul. Palackého ve Frýdku-Místku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2"/>
    </row>
    <row r="79" spans="2:18" s="6" customFormat="1" ht="15" customHeight="1">
      <c r="B79" s="21"/>
      <c r="C79" s="14" t="s">
        <v>108</v>
      </c>
      <c r="F79" s="165" t="str">
        <f>$F$7</f>
        <v>092b - Sekce B - parapety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Frýdek-Místek</v>
      </c>
      <c r="K81" s="15" t="s">
        <v>20</v>
      </c>
      <c r="M81" s="199" t="str">
        <f>IF($O$9="","",$O$9)</f>
        <v>21.01.2014</v>
      </c>
      <c r="N81" s="163"/>
      <c r="O81" s="163"/>
      <c r="P81" s="16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Česká správa sociálního zabezpečení</v>
      </c>
      <c r="K83" s="15" t="s">
        <v>30</v>
      </c>
      <c r="M83" s="176" t="str">
        <f>$E$18</f>
        <v>Ing. Jiří Londýn</v>
      </c>
      <c r="N83" s="163"/>
      <c r="O83" s="163"/>
      <c r="P83" s="163"/>
      <c r="Q83" s="16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32</v>
      </c>
      <c r="M84" s="176" t="str">
        <f>$E$21</f>
        <v>Ing. Jana Koběrská</v>
      </c>
      <c r="N84" s="163"/>
      <c r="O84" s="163"/>
      <c r="P84" s="163"/>
      <c r="Q84" s="16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00" t="s">
        <v>113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200" t="s">
        <v>114</v>
      </c>
      <c r="O86" s="163"/>
      <c r="P86" s="163"/>
      <c r="Q86" s="16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59" t="s">
        <v>115</v>
      </c>
      <c r="N88" s="192">
        <f>ROUNDUP($N$117,2)</f>
        <v>0</v>
      </c>
      <c r="O88" s="163"/>
      <c r="P88" s="163"/>
      <c r="Q88" s="163"/>
      <c r="R88" s="22"/>
      <c r="AU88" s="6" t="s">
        <v>116</v>
      </c>
    </row>
    <row r="89" spans="2:18" s="64" customFormat="1" ht="25.5" customHeight="1">
      <c r="B89" s="93"/>
      <c r="D89" s="94" t="s">
        <v>117</v>
      </c>
      <c r="N89" s="201">
        <f>ROUNDUP($N$118,2)</f>
        <v>0</v>
      </c>
      <c r="O89" s="202"/>
      <c r="P89" s="202"/>
      <c r="Q89" s="202"/>
      <c r="R89" s="95"/>
    </row>
    <row r="90" spans="2:18" s="89" customFormat="1" ht="21" customHeight="1">
      <c r="B90" s="96"/>
      <c r="D90" s="77" t="s">
        <v>118</v>
      </c>
      <c r="N90" s="187">
        <f>ROUNDUP($N$119,2)</f>
        <v>0</v>
      </c>
      <c r="O90" s="202"/>
      <c r="P90" s="202"/>
      <c r="Q90" s="202"/>
      <c r="R90" s="97"/>
    </row>
    <row r="91" spans="2:18" s="6" customFormat="1" ht="22.5" customHeight="1">
      <c r="B91" s="21"/>
      <c r="R91" s="22"/>
    </row>
    <row r="92" spans="2:21" s="6" customFormat="1" ht="30" customHeight="1">
      <c r="B92" s="21"/>
      <c r="C92" s="59" t="s">
        <v>119</v>
      </c>
      <c r="N92" s="192">
        <f>ROUNDUP($N$93+$N$94+$N$95+$N$96+$N$97+$N$98,2)</f>
        <v>0</v>
      </c>
      <c r="O92" s="163"/>
      <c r="P92" s="163"/>
      <c r="Q92" s="163"/>
      <c r="R92" s="22"/>
      <c r="T92" s="98"/>
      <c r="U92" s="99" t="s">
        <v>37</v>
      </c>
    </row>
    <row r="93" spans="2:62" s="6" customFormat="1" ht="18.75" customHeight="1">
      <c r="B93" s="21"/>
      <c r="D93" s="188" t="s">
        <v>120</v>
      </c>
      <c r="E93" s="163"/>
      <c r="F93" s="163"/>
      <c r="G93" s="163"/>
      <c r="H93" s="163"/>
      <c r="N93" s="186">
        <f>ROUNDUP($N$88*$T$93,2)</f>
        <v>0</v>
      </c>
      <c r="O93" s="163"/>
      <c r="P93" s="163"/>
      <c r="Q93" s="163"/>
      <c r="R93" s="22"/>
      <c r="T93" s="100"/>
      <c r="U93" s="101" t="s">
        <v>38</v>
      </c>
      <c r="AY93" s="6" t="s">
        <v>121</v>
      </c>
      <c r="BE93" s="81">
        <f>IF($U$93="základní",$N$93,0)</f>
        <v>0</v>
      </c>
      <c r="BF93" s="81">
        <f>IF($U$93="snížená",$N$93,0)</f>
        <v>0</v>
      </c>
      <c r="BG93" s="81">
        <f>IF($U$93="zákl. přenesená",$N$93,0)</f>
        <v>0</v>
      </c>
      <c r="BH93" s="81">
        <f>IF($U$93="sníž. přenesená",$N$93,0)</f>
        <v>0</v>
      </c>
      <c r="BI93" s="81">
        <f>IF($U$93="nulová",$N$93,0)</f>
        <v>0</v>
      </c>
      <c r="BJ93" s="6" t="s">
        <v>17</v>
      </c>
    </row>
    <row r="94" spans="2:62" s="6" customFormat="1" ht="18.75" customHeight="1">
      <c r="B94" s="21"/>
      <c r="D94" s="188" t="s">
        <v>122</v>
      </c>
      <c r="E94" s="163"/>
      <c r="F94" s="163"/>
      <c r="G94" s="163"/>
      <c r="H94" s="163"/>
      <c r="N94" s="186">
        <f>ROUNDUP($N$88*$T$94,2)</f>
        <v>0</v>
      </c>
      <c r="O94" s="163"/>
      <c r="P94" s="163"/>
      <c r="Q94" s="163"/>
      <c r="R94" s="22"/>
      <c r="T94" s="100"/>
      <c r="U94" s="101" t="s">
        <v>38</v>
      </c>
      <c r="AY94" s="6" t="s">
        <v>121</v>
      </c>
      <c r="BE94" s="81">
        <f>IF($U$94="základní",$N$94,0)</f>
        <v>0</v>
      </c>
      <c r="BF94" s="81">
        <f>IF($U$94="snížená",$N$94,0)</f>
        <v>0</v>
      </c>
      <c r="BG94" s="81">
        <f>IF($U$94="zákl. přenesená",$N$94,0)</f>
        <v>0</v>
      </c>
      <c r="BH94" s="81">
        <f>IF($U$94="sníž. přenesená",$N$94,0)</f>
        <v>0</v>
      </c>
      <c r="BI94" s="81">
        <f>IF($U$94="nulová",$N$94,0)</f>
        <v>0</v>
      </c>
      <c r="BJ94" s="6" t="s">
        <v>17</v>
      </c>
    </row>
    <row r="95" spans="2:62" s="6" customFormat="1" ht="18.75" customHeight="1">
      <c r="B95" s="21"/>
      <c r="D95" s="188" t="s">
        <v>123</v>
      </c>
      <c r="E95" s="163"/>
      <c r="F95" s="163"/>
      <c r="G95" s="163"/>
      <c r="H95" s="163"/>
      <c r="N95" s="186">
        <f>ROUNDUP($N$88*$T$95,2)</f>
        <v>0</v>
      </c>
      <c r="O95" s="163"/>
      <c r="P95" s="163"/>
      <c r="Q95" s="163"/>
      <c r="R95" s="22"/>
      <c r="T95" s="100"/>
      <c r="U95" s="101" t="s">
        <v>38</v>
      </c>
      <c r="AY95" s="6" t="s">
        <v>121</v>
      </c>
      <c r="BE95" s="81">
        <f>IF($U$95="základní",$N$95,0)</f>
        <v>0</v>
      </c>
      <c r="BF95" s="81">
        <f>IF($U$95="snížená",$N$95,0)</f>
        <v>0</v>
      </c>
      <c r="BG95" s="81">
        <f>IF($U$95="zákl. přenesená",$N$95,0)</f>
        <v>0</v>
      </c>
      <c r="BH95" s="81">
        <f>IF($U$95="sníž. přenesená",$N$95,0)</f>
        <v>0</v>
      </c>
      <c r="BI95" s="81">
        <f>IF($U$95="nulová",$N$95,0)</f>
        <v>0</v>
      </c>
      <c r="BJ95" s="6" t="s">
        <v>17</v>
      </c>
    </row>
    <row r="96" spans="2:62" s="6" customFormat="1" ht="18.75" customHeight="1">
      <c r="B96" s="21"/>
      <c r="D96" s="188" t="s">
        <v>124</v>
      </c>
      <c r="E96" s="163"/>
      <c r="F96" s="163"/>
      <c r="G96" s="163"/>
      <c r="H96" s="163"/>
      <c r="N96" s="186">
        <f>ROUNDUP($N$88*$T$96,2)</f>
        <v>0</v>
      </c>
      <c r="O96" s="163"/>
      <c r="P96" s="163"/>
      <c r="Q96" s="163"/>
      <c r="R96" s="22"/>
      <c r="T96" s="100"/>
      <c r="U96" s="101" t="s">
        <v>38</v>
      </c>
      <c r="AY96" s="6" t="s">
        <v>121</v>
      </c>
      <c r="BE96" s="81">
        <f>IF($U$96="základní",$N$96,0)</f>
        <v>0</v>
      </c>
      <c r="BF96" s="81">
        <f>IF($U$96="snížená",$N$96,0)</f>
        <v>0</v>
      </c>
      <c r="BG96" s="81">
        <f>IF($U$96="zákl. přenesená",$N$96,0)</f>
        <v>0</v>
      </c>
      <c r="BH96" s="81">
        <f>IF($U$96="sníž. přenesená",$N$96,0)</f>
        <v>0</v>
      </c>
      <c r="BI96" s="81">
        <f>IF($U$96="nulová",$N$96,0)</f>
        <v>0</v>
      </c>
      <c r="BJ96" s="6" t="s">
        <v>17</v>
      </c>
    </row>
    <row r="97" spans="2:62" s="6" customFormat="1" ht="18.75" customHeight="1">
      <c r="B97" s="21"/>
      <c r="D97" s="188" t="s">
        <v>125</v>
      </c>
      <c r="E97" s="163"/>
      <c r="F97" s="163"/>
      <c r="G97" s="163"/>
      <c r="H97" s="163"/>
      <c r="N97" s="186">
        <f>ROUNDUP($N$88*$T$97,2)</f>
        <v>0</v>
      </c>
      <c r="O97" s="163"/>
      <c r="P97" s="163"/>
      <c r="Q97" s="163"/>
      <c r="R97" s="22"/>
      <c r="T97" s="100"/>
      <c r="U97" s="101" t="s">
        <v>38</v>
      </c>
      <c r="AY97" s="6" t="s">
        <v>121</v>
      </c>
      <c r="BE97" s="81">
        <f>IF($U$97="základní",$N$97,0)</f>
        <v>0</v>
      </c>
      <c r="BF97" s="81">
        <f>IF($U$97="snížená",$N$97,0)</f>
        <v>0</v>
      </c>
      <c r="BG97" s="81">
        <f>IF($U$97="zákl. přenesená",$N$97,0)</f>
        <v>0</v>
      </c>
      <c r="BH97" s="81">
        <f>IF($U$97="sníž. přenesená",$N$97,0)</f>
        <v>0</v>
      </c>
      <c r="BI97" s="81">
        <f>IF($U$97="nulová",$N$97,0)</f>
        <v>0</v>
      </c>
      <c r="BJ97" s="6" t="s">
        <v>17</v>
      </c>
    </row>
    <row r="98" spans="2:62" s="6" customFormat="1" ht="18.75" customHeight="1">
      <c r="B98" s="21"/>
      <c r="D98" s="77" t="s">
        <v>126</v>
      </c>
      <c r="N98" s="186">
        <f>ROUNDUP($N$88*$T$98,2)</f>
        <v>0</v>
      </c>
      <c r="O98" s="163"/>
      <c r="P98" s="163"/>
      <c r="Q98" s="163"/>
      <c r="R98" s="22"/>
      <c r="T98" s="102"/>
      <c r="U98" s="103" t="s">
        <v>38</v>
      </c>
      <c r="AY98" s="6" t="s">
        <v>127</v>
      </c>
      <c r="BE98" s="81">
        <f>IF($U$98="základní",$N$98,0)</f>
        <v>0</v>
      </c>
      <c r="BF98" s="81">
        <f>IF($U$98="snížená",$N$98,0)</f>
        <v>0</v>
      </c>
      <c r="BG98" s="81">
        <f>IF($U$98="zákl. přenesená",$N$98,0)</f>
        <v>0</v>
      </c>
      <c r="BH98" s="81">
        <f>IF($U$98="sníž. přenesená",$N$98,0)</f>
        <v>0</v>
      </c>
      <c r="BI98" s="81">
        <f>IF($U$98="nulová",$N$98,0)</f>
        <v>0</v>
      </c>
      <c r="BJ98" s="6" t="s">
        <v>17</v>
      </c>
    </row>
    <row r="99" spans="2:18" s="6" customFormat="1" ht="14.25" customHeight="1">
      <c r="B99" s="21"/>
      <c r="R99" s="22"/>
    </row>
    <row r="100" spans="2:18" s="6" customFormat="1" ht="30" customHeight="1">
      <c r="B100" s="21"/>
      <c r="C100" s="88" t="s">
        <v>104</v>
      </c>
      <c r="D100" s="30"/>
      <c r="E100" s="30"/>
      <c r="F100" s="30"/>
      <c r="G100" s="30"/>
      <c r="H100" s="30"/>
      <c r="I100" s="30"/>
      <c r="J100" s="30"/>
      <c r="K100" s="30"/>
      <c r="L100" s="189">
        <f>ROUNDUP(SUM($N$88+$N$92),2)</f>
        <v>0</v>
      </c>
      <c r="M100" s="190"/>
      <c r="N100" s="190"/>
      <c r="O100" s="190"/>
      <c r="P100" s="190"/>
      <c r="Q100" s="190"/>
      <c r="R100" s="22"/>
    </row>
    <row r="101" spans="2:18" s="6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2" ht="14.25" customHeight="1">
      <c r="N102" s="1"/>
    </row>
    <row r="103" ht="14.25" customHeight="1">
      <c r="N103" s="1"/>
    </row>
    <row r="104" ht="14.25" customHeight="1">
      <c r="N104" s="1"/>
    </row>
    <row r="105" spans="2:18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2:18" s="6" customFormat="1" ht="37.5" customHeight="1">
      <c r="B106" s="21"/>
      <c r="C106" s="161" t="s">
        <v>128</v>
      </c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22"/>
    </row>
    <row r="107" spans="2:18" s="6" customFormat="1" ht="7.5" customHeight="1">
      <c r="B107" s="21"/>
      <c r="R107" s="22"/>
    </row>
    <row r="108" spans="2:18" s="6" customFormat="1" ht="15" customHeight="1">
      <c r="B108" s="21"/>
      <c r="C108" s="15" t="s">
        <v>14</v>
      </c>
      <c r="F108" s="194" t="str">
        <f>$F$6</f>
        <v>2011092-2014 - Stavební úpravy domu č.p. 115, ul. Palackého ve Frýdku-Místku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R108" s="22"/>
    </row>
    <row r="109" spans="2:18" s="6" customFormat="1" ht="15" customHeight="1">
      <c r="B109" s="21"/>
      <c r="C109" s="14" t="s">
        <v>108</v>
      </c>
      <c r="F109" s="165" t="str">
        <f>$F$7</f>
        <v>092b - Sekce B - parapety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R109" s="22"/>
    </row>
    <row r="110" spans="2:18" s="6" customFormat="1" ht="7.5" customHeight="1">
      <c r="B110" s="21"/>
      <c r="R110" s="22"/>
    </row>
    <row r="111" spans="2:18" s="6" customFormat="1" ht="18.75" customHeight="1">
      <c r="B111" s="21"/>
      <c r="C111" s="15" t="s">
        <v>18</v>
      </c>
      <c r="F111" s="16" t="str">
        <f>$F$9</f>
        <v>Frýdek-Místek</v>
      </c>
      <c r="K111" s="15" t="s">
        <v>20</v>
      </c>
      <c r="M111" s="199" t="str">
        <f>IF($O$9="","",$O$9)</f>
        <v>21.01.2014</v>
      </c>
      <c r="N111" s="163"/>
      <c r="O111" s="163"/>
      <c r="P111" s="163"/>
      <c r="R111" s="22"/>
    </row>
    <row r="112" spans="2:18" s="6" customFormat="1" ht="7.5" customHeight="1">
      <c r="B112" s="21"/>
      <c r="R112" s="22"/>
    </row>
    <row r="113" spans="2:18" s="6" customFormat="1" ht="15.75" customHeight="1">
      <c r="B113" s="21"/>
      <c r="C113" s="15" t="s">
        <v>24</v>
      </c>
      <c r="F113" s="16" t="str">
        <f>$E$12</f>
        <v>Česká správa sociálního zabezpečení</v>
      </c>
      <c r="K113" s="15" t="s">
        <v>30</v>
      </c>
      <c r="M113" s="176" t="str">
        <f>$E$18</f>
        <v>Ing. Jiří Londýn</v>
      </c>
      <c r="N113" s="163"/>
      <c r="O113" s="163"/>
      <c r="P113" s="163"/>
      <c r="Q113" s="163"/>
      <c r="R113" s="22"/>
    </row>
    <row r="114" spans="2:18" s="6" customFormat="1" ht="15" customHeight="1">
      <c r="B114" s="21"/>
      <c r="C114" s="15" t="s">
        <v>28</v>
      </c>
      <c r="F114" s="16" t="str">
        <f>IF($E$15="","",$E$15)</f>
        <v>Vyplň údaj</v>
      </c>
      <c r="K114" s="15" t="s">
        <v>32</v>
      </c>
      <c r="M114" s="176" t="str">
        <f>$E$21</f>
        <v>Ing. Jana Koběrská</v>
      </c>
      <c r="N114" s="163"/>
      <c r="O114" s="163"/>
      <c r="P114" s="163"/>
      <c r="Q114" s="163"/>
      <c r="R114" s="22"/>
    </row>
    <row r="115" spans="2:18" s="6" customFormat="1" ht="11.25" customHeight="1">
      <c r="B115" s="21"/>
      <c r="R115" s="22"/>
    </row>
    <row r="116" spans="2:27" s="104" customFormat="1" ht="30" customHeight="1">
      <c r="B116" s="105"/>
      <c r="C116" s="106" t="s">
        <v>129</v>
      </c>
      <c r="D116" s="107" t="s">
        <v>130</v>
      </c>
      <c r="E116" s="107" t="s">
        <v>55</v>
      </c>
      <c r="F116" s="203" t="s">
        <v>131</v>
      </c>
      <c r="G116" s="204"/>
      <c r="H116" s="204"/>
      <c r="I116" s="204"/>
      <c r="J116" s="107" t="s">
        <v>132</v>
      </c>
      <c r="K116" s="107" t="s">
        <v>133</v>
      </c>
      <c r="L116" s="203" t="s">
        <v>134</v>
      </c>
      <c r="M116" s="204"/>
      <c r="N116" s="203" t="s">
        <v>135</v>
      </c>
      <c r="O116" s="204"/>
      <c r="P116" s="204"/>
      <c r="Q116" s="205"/>
      <c r="R116" s="108"/>
      <c r="T116" s="54" t="s">
        <v>136</v>
      </c>
      <c r="U116" s="55" t="s">
        <v>37</v>
      </c>
      <c r="V116" s="55" t="s">
        <v>137</v>
      </c>
      <c r="W116" s="55" t="s">
        <v>138</v>
      </c>
      <c r="X116" s="55" t="s">
        <v>139</v>
      </c>
      <c r="Y116" s="55" t="s">
        <v>140</v>
      </c>
      <c r="Z116" s="55" t="s">
        <v>141</v>
      </c>
      <c r="AA116" s="56" t="s">
        <v>142</v>
      </c>
    </row>
    <row r="117" spans="2:63" s="6" customFormat="1" ht="30" customHeight="1">
      <c r="B117" s="21"/>
      <c r="C117" s="59" t="s">
        <v>111</v>
      </c>
      <c r="N117" s="210">
        <f>$BK$117</f>
        <v>0</v>
      </c>
      <c r="O117" s="163"/>
      <c r="P117" s="163"/>
      <c r="Q117" s="163"/>
      <c r="R117" s="22"/>
      <c r="T117" s="58"/>
      <c r="U117" s="35"/>
      <c r="V117" s="35"/>
      <c r="W117" s="109">
        <f>$W$118+$W$143</f>
        <v>40.647999999999996</v>
      </c>
      <c r="X117" s="35"/>
      <c r="Y117" s="109">
        <f>$Y$118+$Y$143</f>
        <v>0.2566</v>
      </c>
      <c r="Z117" s="35"/>
      <c r="AA117" s="110">
        <f>$AA$118+$AA$143</f>
        <v>0</v>
      </c>
      <c r="AT117" s="6" t="s">
        <v>72</v>
      </c>
      <c r="AU117" s="6" t="s">
        <v>116</v>
      </c>
      <c r="BK117" s="111">
        <f>$BK$118+$BK$143</f>
        <v>0</v>
      </c>
    </row>
    <row r="118" spans="2:63" s="112" customFormat="1" ht="37.5" customHeight="1">
      <c r="B118" s="113"/>
      <c r="D118" s="114" t="s">
        <v>117</v>
      </c>
      <c r="N118" s="211">
        <f>$BK$118</f>
        <v>0</v>
      </c>
      <c r="O118" s="212"/>
      <c r="P118" s="212"/>
      <c r="Q118" s="212"/>
      <c r="R118" s="116"/>
      <c r="T118" s="117"/>
      <c r="W118" s="118">
        <f>$W$119</f>
        <v>40.647999999999996</v>
      </c>
      <c r="Y118" s="118">
        <f>$Y$119</f>
        <v>0.2566</v>
      </c>
      <c r="AA118" s="119">
        <f>$AA$119</f>
        <v>0</v>
      </c>
      <c r="AR118" s="115" t="s">
        <v>106</v>
      </c>
      <c r="AT118" s="115" t="s">
        <v>72</v>
      </c>
      <c r="AU118" s="115" t="s">
        <v>73</v>
      </c>
      <c r="AY118" s="115" t="s">
        <v>143</v>
      </c>
      <c r="BK118" s="120">
        <f>$BK$119</f>
        <v>0</v>
      </c>
    </row>
    <row r="119" spans="2:63" s="112" customFormat="1" ht="21" customHeight="1">
      <c r="B119" s="113"/>
      <c r="D119" s="121" t="s">
        <v>118</v>
      </c>
      <c r="N119" s="223">
        <f>$BK$119</f>
        <v>0</v>
      </c>
      <c r="O119" s="212"/>
      <c r="P119" s="212"/>
      <c r="Q119" s="212"/>
      <c r="R119" s="116"/>
      <c r="T119" s="117"/>
      <c r="W119" s="118">
        <f>SUM($W$120:$W$142)</f>
        <v>40.647999999999996</v>
      </c>
      <c r="Y119" s="118">
        <f>SUM($Y$120:$Y$142)</f>
        <v>0.2566</v>
      </c>
      <c r="AA119" s="119">
        <f>SUM($AA$120:$AA$142)</f>
        <v>0</v>
      </c>
      <c r="AR119" s="115" t="s">
        <v>106</v>
      </c>
      <c r="AT119" s="115" t="s">
        <v>72</v>
      </c>
      <c r="AU119" s="115" t="s">
        <v>17</v>
      </c>
      <c r="AY119" s="115" t="s">
        <v>143</v>
      </c>
      <c r="BK119" s="120">
        <f>SUM($BK$120:$BK$142)</f>
        <v>0</v>
      </c>
    </row>
    <row r="120" spans="2:64" s="6" customFormat="1" ht="27" customHeight="1">
      <c r="B120" s="21"/>
      <c r="C120" s="122" t="s">
        <v>17</v>
      </c>
      <c r="D120" s="122" t="s">
        <v>144</v>
      </c>
      <c r="E120" s="123" t="s">
        <v>145</v>
      </c>
      <c r="F120" s="206" t="s">
        <v>146</v>
      </c>
      <c r="G120" s="207"/>
      <c r="H120" s="207"/>
      <c r="I120" s="207"/>
      <c r="J120" s="124" t="s">
        <v>147</v>
      </c>
      <c r="K120" s="125">
        <v>2</v>
      </c>
      <c r="L120" s="208">
        <v>0</v>
      </c>
      <c r="M120" s="207"/>
      <c r="N120" s="209">
        <f>ROUND($L$120*$K$120,2)</f>
        <v>0</v>
      </c>
      <c r="O120" s="207"/>
      <c r="P120" s="207"/>
      <c r="Q120" s="207"/>
      <c r="R120" s="22"/>
      <c r="T120" s="126"/>
      <c r="U120" s="28" t="s">
        <v>38</v>
      </c>
      <c r="V120" s="127">
        <v>0.521</v>
      </c>
      <c r="W120" s="127">
        <f>$V$120*$K$120</f>
        <v>1.042</v>
      </c>
      <c r="X120" s="127">
        <v>0</v>
      </c>
      <c r="Y120" s="127">
        <f>$X$120*$K$120</f>
        <v>0</v>
      </c>
      <c r="Z120" s="127">
        <v>0</v>
      </c>
      <c r="AA120" s="128">
        <f>$Z$120*$K$120</f>
        <v>0</v>
      </c>
      <c r="AR120" s="6" t="s">
        <v>148</v>
      </c>
      <c r="AT120" s="6" t="s">
        <v>144</v>
      </c>
      <c r="AU120" s="6" t="s">
        <v>106</v>
      </c>
      <c r="AY120" s="6" t="s">
        <v>143</v>
      </c>
      <c r="BE120" s="81">
        <f>IF($U$120="základní",$N$120,0)</f>
        <v>0</v>
      </c>
      <c r="BF120" s="81">
        <f>IF($U$120="snížená",$N$120,0)</f>
        <v>0</v>
      </c>
      <c r="BG120" s="81">
        <f>IF($U$120="zákl. přenesená",$N$120,0)</f>
        <v>0</v>
      </c>
      <c r="BH120" s="81">
        <f>IF($U$120="sníž. přenesená",$N$120,0)</f>
        <v>0</v>
      </c>
      <c r="BI120" s="81">
        <f>IF($U$120="nulová",$N$120,0)</f>
        <v>0</v>
      </c>
      <c r="BJ120" s="6" t="s">
        <v>17</v>
      </c>
      <c r="BK120" s="81">
        <f>ROUND($L$120*$K$120,2)</f>
        <v>0</v>
      </c>
      <c r="BL120" s="6" t="s">
        <v>148</v>
      </c>
    </row>
    <row r="121" spans="2:51" s="6" customFormat="1" ht="15.75" customHeight="1">
      <c r="B121" s="129"/>
      <c r="E121" s="130"/>
      <c r="F121" s="213" t="s">
        <v>215</v>
      </c>
      <c r="G121" s="214"/>
      <c r="H121" s="214"/>
      <c r="I121" s="214"/>
      <c r="K121" s="131">
        <v>2</v>
      </c>
      <c r="N121" s="130"/>
      <c r="R121" s="132"/>
      <c r="T121" s="133"/>
      <c r="AA121" s="134"/>
      <c r="AT121" s="130" t="s">
        <v>150</v>
      </c>
      <c r="AU121" s="130" t="s">
        <v>106</v>
      </c>
      <c r="AV121" s="130" t="s">
        <v>106</v>
      </c>
      <c r="AW121" s="130" t="s">
        <v>116</v>
      </c>
      <c r="AX121" s="130" t="s">
        <v>17</v>
      </c>
      <c r="AY121" s="130" t="s">
        <v>143</v>
      </c>
    </row>
    <row r="122" spans="2:64" s="6" customFormat="1" ht="27" customHeight="1">
      <c r="B122" s="21"/>
      <c r="C122" s="122" t="s">
        <v>106</v>
      </c>
      <c r="D122" s="122" t="s">
        <v>144</v>
      </c>
      <c r="E122" s="123" t="s">
        <v>156</v>
      </c>
      <c r="F122" s="206" t="s">
        <v>157</v>
      </c>
      <c r="G122" s="207"/>
      <c r="H122" s="207"/>
      <c r="I122" s="207"/>
      <c r="J122" s="124" t="s">
        <v>147</v>
      </c>
      <c r="K122" s="125">
        <v>39</v>
      </c>
      <c r="L122" s="208">
        <v>0</v>
      </c>
      <c r="M122" s="207"/>
      <c r="N122" s="209">
        <f>ROUND($L$122*$K$122,2)</f>
        <v>0</v>
      </c>
      <c r="O122" s="207"/>
      <c r="P122" s="207"/>
      <c r="Q122" s="207"/>
      <c r="R122" s="22"/>
      <c r="T122" s="126"/>
      <c r="U122" s="28" t="s">
        <v>38</v>
      </c>
      <c r="V122" s="127">
        <v>0.718</v>
      </c>
      <c r="W122" s="127">
        <f>$V$122*$K$122</f>
        <v>28.002</v>
      </c>
      <c r="X122" s="127">
        <v>0</v>
      </c>
      <c r="Y122" s="127">
        <f>$X$122*$K$122</f>
        <v>0</v>
      </c>
      <c r="Z122" s="127">
        <v>0</v>
      </c>
      <c r="AA122" s="128">
        <f>$Z$122*$K$122</f>
        <v>0</v>
      </c>
      <c r="AR122" s="6" t="s">
        <v>158</v>
      </c>
      <c r="AT122" s="6" t="s">
        <v>144</v>
      </c>
      <c r="AU122" s="6" t="s">
        <v>106</v>
      </c>
      <c r="AY122" s="6" t="s">
        <v>143</v>
      </c>
      <c r="BE122" s="81">
        <f>IF($U$122="základní",$N$122,0)</f>
        <v>0</v>
      </c>
      <c r="BF122" s="81">
        <f>IF($U$122="snížená",$N$122,0)</f>
        <v>0</v>
      </c>
      <c r="BG122" s="81">
        <f>IF($U$122="zákl. přenesená",$N$122,0)</f>
        <v>0</v>
      </c>
      <c r="BH122" s="81">
        <f>IF($U$122="sníž. přenesená",$N$122,0)</f>
        <v>0</v>
      </c>
      <c r="BI122" s="81">
        <f>IF($U$122="nulová",$N$122,0)</f>
        <v>0</v>
      </c>
      <c r="BJ122" s="6" t="s">
        <v>17</v>
      </c>
      <c r="BK122" s="81">
        <f>ROUND($L$122*$K$122,2)</f>
        <v>0</v>
      </c>
      <c r="BL122" s="6" t="s">
        <v>158</v>
      </c>
    </row>
    <row r="123" spans="2:51" s="6" customFormat="1" ht="15.75" customHeight="1">
      <c r="B123" s="129"/>
      <c r="E123" s="130"/>
      <c r="F123" s="213" t="s">
        <v>216</v>
      </c>
      <c r="G123" s="214"/>
      <c r="H123" s="214"/>
      <c r="I123" s="214"/>
      <c r="K123" s="131">
        <v>1</v>
      </c>
      <c r="N123" s="130"/>
      <c r="R123" s="132"/>
      <c r="T123" s="133"/>
      <c r="AA123" s="134"/>
      <c r="AT123" s="130" t="s">
        <v>150</v>
      </c>
      <c r="AU123" s="130" t="s">
        <v>106</v>
      </c>
      <c r="AV123" s="130" t="s">
        <v>106</v>
      </c>
      <c r="AW123" s="130" t="s">
        <v>116</v>
      </c>
      <c r="AX123" s="130" t="s">
        <v>73</v>
      </c>
      <c r="AY123" s="130" t="s">
        <v>143</v>
      </c>
    </row>
    <row r="124" spans="2:51" s="6" customFormat="1" ht="15.75" customHeight="1">
      <c r="B124" s="129"/>
      <c r="E124" s="130"/>
      <c r="F124" s="213" t="s">
        <v>217</v>
      </c>
      <c r="G124" s="214"/>
      <c r="H124" s="214"/>
      <c r="I124" s="214"/>
      <c r="K124" s="131">
        <v>4</v>
      </c>
      <c r="N124" s="130"/>
      <c r="R124" s="132"/>
      <c r="T124" s="133"/>
      <c r="AA124" s="134"/>
      <c r="AT124" s="130" t="s">
        <v>150</v>
      </c>
      <c r="AU124" s="130" t="s">
        <v>106</v>
      </c>
      <c r="AV124" s="130" t="s">
        <v>106</v>
      </c>
      <c r="AW124" s="130" t="s">
        <v>116</v>
      </c>
      <c r="AX124" s="130" t="s">
        <v>73</v>
      </c>
      <c r="AY124" s="130" t="s">
        <v>143</v>
      </c>
    </row>
    <row r="125" spans="2:51" s="6" customFormat="1" ht="15.75" customHeight="1">
      <c r="B125" s="129"/>
      <c r="E125" s="130"/>
      <c r="F125" s="213" t="s">
        <v>218</v>
      </c>
      <c r="G125" s="214"/>
      <c r="H125" s="214"/>
      <c r="I125" s="214"/>
      <c r="K125" s="131">
        <v>30</v>
      </c>
      <c r="N125" s="130"/>
      <c r="R125" s="132"/>
      <c r="T125" s="133"/>
      <c r="AA125" s="134"/>
      <c r="AT125" s="130" t="s">
        <v>150</v>
      </c>
      <c r="AU125" s="130" t="s">
        <v>106</v>
      </c>
      <c r="AV125" s="130" t="s">
        <v>106</v>
      </c>
      <c r="AW125" s="130" t="s">
        <v>116</v>
      </c>
      <c r="AX125" s="130" t="s">
        <v>73</v>
      </c>
      <c r="AY125" s="130" t="s">
        <v>143</v>
      </c>
    </row>
    <row r="126" spans="2:51" s="6" customFormat="1" ht="15.75" customHeight="1">
      <c r="B126" s="129"/>
      <c r="E126" s="130"/>
      <c r="F126" s="213" t="s">
        <v>219</v>
      </c>
      <c r="G126" s="214"/>
      <c r="H126" s="214"/>
      <c r="I126" s="214"/>
      <c r="K126" s="131">
        <v>4</v>
      </c>
      <c r="N126" s="130"/>
      <c r="R126" s="132"/>
      <c r="T126" s="133"/>
      <c r="AA126" s="134"/>
      <c r="AT126" s="130" t="s">
        <v>150</v>
      </c>
      <c r="AU126" s="130" t="s">
        <v>106</v>
      </c>
      <c r="AV126" s="130" t="s">
        <v>106</v>
      </c>
      <c r="AW126" s="130" t="s">
        <v>116</v>
      </c>
      <c r="AX126" s="130" t="s">
        <v>73</v>
      </c>
      <c r="AY126" s="130" t="s">
        <v>143</v>
      </c>
    </row>
    <row r="127" spans="2:51" s="6" customFormat="1" ht="15.75" customHeight="1">
      <c r="B127" s="135"/>
      <c r="E127" s="136"/>
      <c r="F127" s="215" t="s">
        <v>155</v>
      </c>
      <c r="G127" s="216"/>
      <c r="H127" s="216"/>
      <c r="I127" s="216"/>
      <c r="K127" s="137">
        <v>39</v>
      </c>
      <c r="N127" s="136"/>
      <c r="R127" s="138"/>
      <c r="T127" s="139"/>
      <c r="AA127" s="140"/>
      <c r="AT127" s="136" t="s">
        <v>150</v>
      </c>
      <c r="AU127" s="136" t="s">
        <v>106</v>
      </c>
      <c r="AV127" s="136" t="s">
        <v>148</v>
      </c>
      <c r="AW127" s="136" t="s">
        <v>116</v>
      </c>
      <c r="AX127" s="136" t="s">
        <v>17</v>
      </c>
      <c r="AY127" s="136" t="s">
        <v>143</v>
      </c>
    </row>
    <row r="128" spans="2:64" s="6" customFormat="1" ht="27" customHeight="1">
      <c r="B128" s="21"/>
      <c r="C128" s="122" t="s">
        <v>161</v>
      </c>
      <c r="D128" s="122" t="s">
        <v>144</v>
      </c>
      <c r="E128" s="123" t="s">
        <v>162</v>
      </c>
      <c r="F128" s="206" t="s">
        <v>163</v>
      </c>
      <c r="G128" s="207"/>
      <c r="H128" s="207"/>
      <c r="I128" s="207"/>
      <c r="J128" s="124" t="s">
        <v>147</v>
      </c>
      <c r="K128" s="125">
        <v>12</v>
      </c>
      <c r="L128" s="208">
        <v>0</v>
      </c>
      <c r="M128" s="207"/>
      <c r="N128" s="209">
        <f>ROUND($L$128*$K$128,2)</f>
        <v>0</v>
      </c>
      <c r="O128" s="207"/>
      <c r="P128" s="207"/>
      <c r="Q128" s="207"/>
      <c r="R128" s="22"/>
      <c r="T128" s="126"/>
      <c r="U128" s="28" t="s">
        <v>38</v>
      </c>
      <c r="V128" s="127">
        <v>0.967</v>
      </c>
      <c r="W128" s="127">
        <f>$V$128*$K$128</f>
        <v>11.604</v>
      </c>
      <c r="X128" s="127">
        <v>0</v>
      </c>
      <c r="Y128" s="127">
        <f>$X$128*$K$128</f>
        <v>0</v>
      </c>
      <c r="Z128" s="127">
        <v>0</v>
      </c>
      <c r="AA128" s="128">
        <f>$Z$128*$K$128</f>
        <v>0</v>
      </c>
      <c r="AR128" s="6" t="s">
        <v>158</v>
      </c>
      <c r="AT128" s="6" t="s">
        <v>144</v>
      </c>
      <c r="AU128" s="6" t="s">
        <v>106</v>
      </c>
      <c r="AY128" s="6" t="s">
        <v>143</v>
      </c>
      <c r="BE128" s="81">
        <f>IF($U$128="základní",$N$128,0)</f>
        <v>0</v>
      </c>
      <c r="BF128" s="81">
        <f>IF($U$128="snížená",$N$128,0)</f>
        <v>0</v>
      </c>
      <c r="BG128" s="81">
        <f>IF($U$128="zákl. přenesená",$N$128,0)</f>
        <v>0</v>
      </c>
      <c r="BH128" s="81">
        <f>IF($U$128="sníž. přenesená",$N$128,0)</f>
        <v>0</v>
      </c>
      <c r="BI128" s="81">
        <f>IF($U$128="nulová",$N$128,0)</f>
        <v>0</v>
      </c>
      <c r="BJ128" s="6" t="s">
        <v>17</v>
      </c>
      <c r="BK128" s="81">
        <f>ROUND($L$128*$K$128,2)</f>
        <v>0</v>
      </c>
      <c r="BL128" s="6" t="s">
        <v>158</v>
      </c>
    </row>
    <row r="129" spans="2:51" s="6" customFormat="1" ht="15.75" customHeight="1">
      <c r="B129" s="129"/>
      <c r="E129" s="130"/>
      <c r="F129" s="213" t="s">
        <v>220</v>
      </c>
      <c r="G129" s="214"/>
      <c r="H129" s="214"/>
      <c r="I129" s="214"/>
      <c r="K129" s="131">
        <v>12</v>
      </c>
      <c r="N129" s="130"/>
      <c r="R129" s="132"/>
      <c r="T129" s="133"/>
      <c r="AA129" s="134"/>
      <c r="AT129" s="130" t="s">
        <v>150</v>
      </c>
      <c r="AU129" s="130" t="s">
        <v>106</v>
      </c>
      <c r="AV129" s="130" t="s">
        <v>106</v>
      </c>
      <c r="AW129" s="130" t="s">
        <v>116</v>
      </c>
      <c r="AX129" s="130" t="s">
        <v>17</v>
      </c>
      <c r="AY129" s="130" t="s">
        <v>143</v>
      </c>
    </row>
    <row r="130" spans="2:64" s="6" customFormat="1" ht="27" customHeight="1">
      <c r="B130" s="21"/>
      <c r="C130" s="147" t="s">
        <v>148</v>
      </c>
      <c r="D130" s="147" t="s">
        <v>179</v>
      </c>
      <c r="E130" s="148" t="s">
        <v>180</v>
      </c>
      <c r="F130" s="219" t="s">
        <v>257</v>
      </c>
      <c r="G130" s="220"/>
      <c r="H130" s="220"/>
      <c r="I130" s="220"/>
      <c r="J130" s="149" t="s">
        <v>181</v>
      </c>
      <c r="K130" s="150">
        <v>82</v>
      </c>
      <c r="L130" s="221">
        <v>0</v>
      </c>
      <c r="M130" s="220"/>
      <c r="N130" s="222">
        <f>ROUND($L$130*$K$130,2)</f>
        <v>0</v>
      </c>
      <c r="O130" s="207"/>
      <c r="P130" s="207"/>
      <c r="Q130" s="207"/>
      <c r="R130" s="22"/>
      <c r="T130" s="126"/>
      <c r="U130" s="28" t="s">
        <v>38</v>
      </c>
      <c r="V130" s="127">
        <v>0</v>
      </c>
      <c r="W130" s="127">
        <f>$V$130*$K$130</f>
        <v>0</v>
      </c>
      <c r="X130" s="127">
        <v>0.003</v>
      </c>
      <c r="Y130" s="127">
        <f>$X$130*$K$130</f>
        <v>0.246</v>
      </c>
      <c r="Z130" s="127">
        <v>0</v>
      </c>
      <c r="AA130" s="128">
        <f>$Z$130*$K$130</f>
        <v>0</v>
      </c>
      <c r="AR130" s="6" t="s">
        <v>182</v>
      </c>
      <c r="AT130" s="6" t="s">
        <v>179</v>
      </c>
      <c r="AU130" s="6" t="s">
        <v>106</v>
      </c>
      <c r="AY130" s="6" t="s">
        <v>143</v>
      </c>
      <c r="BE130" s="81">
        <f>IF($U$130="základní",$N$130,0)</f>
        <v>0</v>
      </c>
      <c r="BF130" s="81">
        <f>IF($U$130="snížená",$N$130,0)</f>
        <v>0</v>
      </c>
      <c r="BG130" s="81">
        <f>IF($U$130="zákl. přenesená",$N$130,0)</f>
        <v>0</v>
      </c>
      <c r="BH130" s="81">
        <f>IF($U$130="sníž. přenesená",$N$130,0)</f>
        <v>0</v>
      </c>
      <c r="BI130" s="81">
        <f>IF($U$130="nulová",$N$130,0)</f>
        <v>0</v>
      </c>
      <c r="BJ130" s="6" t="s">
        <v>17</v>
      </c>
      <c r="BK130" s="81">
        <f>ROUND($L$130*$K$130,2)</f>
        <v>0</v>
      </c>
      <c r="BL130" s="6" t="s">
        <v>158</v>
      </c>
    </row>
    <row r="131" spans="2:51" s="6" customFormat="1" ht="15.75" customHeight="1">
      <c r="B131" s="129"/>
      <c r="E131" s="130"/>
      <c r="F131" s="213" t="s">
        <v>221</v>
      </c>
      <c r="G131" s="214"/>
      <c r="H131" s="214"/>
      <c r="I131" s="214"/>
      <c r="K131" s="131">
        <v>1.2</v>
      </c>
      <c r="N131" s="130"/>
      <c r="R131" s="132"/>
      <c r="T131" s="133"/>
      <c r="AA131" s="134"/>
      <c r="AT131" s="130" t="s">
        <v>150</v>
      </c>
      <c r="AU131" s="130" t="s">
        <v>106</v>
      </c>
      <c r="AV131" s="130" t="s">
        <v>106</v>
      </c>
      <c r="AW131" s="130" t="s">
        <v>116</v>
      </c>
      <c r="AX131" s="130" t="s">
        <v>73</v>
      </c>
      <c r="AY131" s="130" t="s">
        <v>143</v>
      </c>
    </row>
    <row r="132" spans="2:51" s="6" customFormat="1" ht="15.75" customHeight="1">
      <c r="B132" s="129"/>
      <c r="E132" s="130"/>
      <c r="F132" s="213" t="s">
        <v>222</v>
      </c>
      <c r="G132" s="214"/>
      <c r="H132" s="214"/>
      <c r="I132" s="214"/>
      <c r="K132" s="131">
        <v>4.8</v>
      </c>
      <c r="N132" s="130"/>
      <c r="R132" s="132"/>
      <c r="T132" s="133"/>
      <c r="AA132" s="134"/>
      <c r="AT132" s="130" t="s">
        <v>150</v>
      </c>
      <c r="AU132" s="130" t="s">
        <v>106</v>
      </c>
      <c r="AV132" s="130" t="s">
        <v>106</v>
      </c>
      <c r="AW132" s="130" t="s">
        <v>116</v>
      </c>
      <c r="AX132" s="130" t="s">
        <v>73</v>
      </c>
      <c r="AY132" s="130" t="s">
        <v>143</v>
      </c>
    </row>
    <row r="133" spans="2:51" s="6" customFormat="1" ht="15.75" customHeight="1">
      <c r="B133" s="129"/>
      <c r="E133" s="130"/>
      <c r="F133" s="213" t="s">
        <v>223</v>
      </c>
      <c r="G133" s="214"/>
      <c r="H133" s="214"/>
      <c r="I133" s="214"/>
      <c r="K133" s="131">
        <v>36</v>
      </c>
      <c r="N133" s="130"/>
      <c r="R133" s="132"/>
      <c r="T133" s="133"/>
      <c r="AA133" s="134"/>
      <c r="AT133" s="130" t="s">
        <v>150</v>
      </c>
      <c r="AU133" s="130" t="s">
        <v>106</v>
      </c>
      <c r="AV133" s="130" t="s">
        <v>106</v>
      </c>
      <c r="AW133" s="130" t="s">
        <v>116</v>
      </c>
      <c r="AX133" s="130" t="s">
        <v>73</v>
      </c>
      <c r="AY133" s="130" t="s">
        <v>143</v>
      </c>
    </row>
    <row r="134" spans="2:51" s="6" customFormat="1" ht="15.75" customHeight="1">
      <c r="B134" s="129"/>
      <c r="E134" s="130"/>
      <c r="F134" s="213" t="s">
        <v>224</v>
      </c>
      <c r="G134" s="214"/>
      <c r="H134" s="214"/>
      <c r="I134" s="214"/>
      <c r="K134" s="131">
        <v>25.2</v>
      </c>
      <c r="N134" s="130"/>
      <c r="R134" s="132"/>
      <c r="T134" s="133"/>
      <c r="AA134" s="134"/>
      <c r="AT134" s="130" t="s">
        <v>150</v>
      </c>
      <c r="AU134" s="130" t="s">
        <v>106</v>
      </c>
      <c r="AV134" s="130" t="s">
        <v>106</v>
      </c>
      <c r="AW134" s="130" t="s">
        <v>116</v>
      </c>
      <c r="AX134" s="130" t="s">
        <v>73</v>
      </c>
      <c r="AY134" s="130" t="s">
        <v>143</v>
      </c>
    </row>
    <row r="135" spans="2:51" s="6" customFormat="1" ht="15.75" customHeight="1">
      <c r="B135" s="129"/>
      <c r="E135" s="130"/>
      <c r="F135" s="213" t="s">
        <v>187</v>
      </c>
      <c r="G135" s="214"/>
      <c r="H135" s="214"/>
      <c r="I135" s="214"/>
      <c r="K135" s="131">
        <v>1.8</v>
      </c>
      <c r="N135" s="130"/>
      <c r="R135" s="132"/>
      <c r="T135" s="133"/>
      <c r="AA135" s="134"/>
      <c r="AT135" s="130" t="s">
        <v>150</v>
      </c>
      <c r="AU135" s="130" t="s">
        <v>106</v>
      </c>
      <c r="AV135" s="130" t="s">
        <v>106</v>
      </c>
      <c r="AW135" s="130" t="s">
        <v>116</v>
      </c>
      <c r="AX135" s="130" t="s">
        <v>73</v>
      </c>
      <c r="AY135" s="130" t="s">
        <v>143</v>
      </c>
    </row>
    <row r="136" spans="2:51" s="6" customFormat="1" ht="15.75" customHeight="1">
      <c r="B136" s="129"/>
      <c r="E136" s="130"/>
      <c r="F136" s="213" t="s">
        <v>222</v>
      </c>
      <c r="G136" s="214"/>
      <c r="H136" s="214"/>
      <c r="I136" s="214"/>
      <c r="K136" s="131">
        <v>4.8</v>
      </c>
      <c r="N136" s="130"/>
      <c r="R136" s="132"/>
      <c r="T136" s="133"/>
      <c r="AA136" s="134"/>
      <c r="AT136" s="130" t="s">
        <v>150</v>
      </c>
      <c r="AU136" s="130" t="s">
        <v>106</v>
      </c>
      <c r="AV136" s="130" t="s">
        <v>106</v>
      </c>
      <c r="AW136" s="130" t="s">
        <v>116</v>
      </c>
      <c r="AX136" s="130" t="s">
        <v>73</v>
      </c>
      <c r="AY136" s="130" t="s">
        <v>143</v>
      </c>
    </row>
    <row r="137" spans="2:51" s="6" customFormat="1" ht="15.75" customHeight="1">
      <c r="B137" s="135"/>
      <c r="E137" s="136"/>
      <c r="F137" s="215" t="s">
        <v>155</v>
      </c>
      <c r="G137" s="216"/>
      <c r="H137" s="216"/>
      <c r="I137" s="216"/>
      <c r="K137" s="137">
        <v>73.8</v>
      </c>
      <c r="N137" s="136"/>
      <c r="R137" s="138"/>
      <c r="T137" s="139"/>
      <c r="AA137" s="140"/>
      <c r="AT137" s="136" t="s">
        <v>150</v>
      </c>
      <c r="AU137" s="136" t="s">
        <v>106</v>
      </c>
      <c r="AV137" s="136" t="s">
        <v>148</v>
      </c>
      <c r="AW137" s="136" t="s">
        <v>116</v>
      </c>
      <c r="AX137" s="136" t="s">
        <v>73</v>
      </c>
      <c r="AY137" s="136" t="s">
        <v>143</v>
      </c>
    </row>
    <row r="138" spans="2:51" s="6" customFormat="1" ht="15.75" customHeight="1">
      <c r="B138" s="129"/>
      <c r="E138" s="130"/>
      <c r="F138" s="213" t="s">
        <v>225</v>
      </c>
      <c r="G138" s="214"/>
      <c r="H138" s="214"/>
      <c r="I138" s="214"/>
      <c r="K138" s="131">
        <v>81.18</v>
      </c>
      <c r="N138" s="130"/>
      <c r="R138" s="132"/>
      <c r="T138" s="133"/>
      <c r="AA138" s="134"/>
      <c r="AT138" s="130" t="s">
        <v>150</v>
      </c>
      <c r="AU138" s="130" t="s">
        <v>106</v>
      </c>
      <c r="AV138" s="130" t="s">
        <v>106</v>
      </c>
      <c r="AW138" s="130" t="s">
        <v>116</v>
      </c>
      <c r="AX138" s="130" t="s">
        <v>73</v>
      </c>
      <c r="AY138" s="130" t="s">
        <v>143</v>
      </c>
    </row>
    <row r="139" spans="2:51" s="6" customFormat="1" ht="15.75" customHeight="1">
      <c r="B139" s="129"/>
      <c r="E139" s="130"/>
      <c r="F139" s="213" t="s">
        <v>226</v>
      </c>
      <c r="G139" s="214"/>
      <c r="H139" s="214"/>
      <c r="I139" s="214"/>
      <c r="K139" s="131">
        <v>82</v>
      </c>
      <c r="N139" s="130"/>
      <c r="R139" s="132"/>
      <c r="T139" s="133"/>
      <c r="AA139" s="134"/>
      <c r="AT139" s="130" t="s">
        <v>150</v>
      </c>
      <c r="AU139" s="130" t="s">
        <v>106</v>
      </c>
      <c r="AV139" s="130" t="s">
        <v>106</v>
      </c>
      <c r="AW139" s="130" t="s">
        <v>116</v>
      </c>
      <c r="AX139" s="130" t="s">
        <v>17</v>
      </c>
      <c r="AY139" s="130" t="s">
        <v>143</v>
      </c>
    </row>
    <row r="140" spans="2:64" s="6" customFormat="1" ht="27" customHeight="1">
      <c r="B140" s="21"/>
      <c r="C140" s="147" t="s">
        <v>204</v>
      </c>
      <c r="D140" s="147" t="s">
        <v>179</v>
      </c>
      <c r="E140" s="148" t="s">
        <v>205</v>
      </c>
      <c r="F140" s="219" t="s">
        <v>206</v>
      </c>
      <c r="G140" s="220"/>
      <c r="H140" s="220"/>
      <c r="I140" s="220"/>
      <c r="J140" s="149" t="s">
        <v>147</v>
      </c>
      <c r="K140" s="150">
        <v>53</v>
      </c>
      <c r="L140" s="221">
        <v>0</v>
      </c>
      <c r="M140" s="220"/>
      <c r="N140" s="222">
        <f>ROUND($L$140*$K$140,2)</f>
        <v>0</v>
      </c>
      <c r="O140" s="207"/>
      <c r="P140" s="207"/>
      <c r="Q140" s="207"/>
      <c r="R140" s="22"/>
      <c r="T140" s="126"/>
      <c r="U140" s="28" t="s">
        <v>38</v>
      </c>
      <c r="V140" s="127">
        <v>0</v>
      </c>
      <c r="W140" s="127">
        <f>$V$140*$K$140</f>
        <v>0</v>
      </c>
      <c r="X140" s="127">
        <v>0.0002</v>
      </c>
      <c r="Y140" s="127">
        <f>$X$140*$K$140</f>
        <v>0.0106</v>
      </c>
      <c r="Z140" s="127">
        <v>0</v>
      </c>
      <c r="AA140" s="128">
        <f>$Z$140*$K$140</f>
        <v>0</v>
      </c>
      <c r="AR140" s="6" t="s">
        <v>182</v>
      </c>
      <c r="AT140" s="6" t="s">
        <v>179</v>
      </c>
      <c r="AU140" s="6" t="s">
        <v>106</v>
      </c>
      <c r="AY140" s="6" t="s">
        <v>143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17</v>
      </c>
      <c r="BK140" s="81">
        <f>ROUND($L$140*$K$140,2)</f>
        <v>0</v>
      </c>
      <c r="BL140" s="6" t="s">
        <v>158</v>
      </c>
    </row>
    <row r="141" spans="2:51" s="6" customFormat="1" ht="15.75" customHeight="1">
      <c r="B141" s="129"/>
      <c r="E141" s="130"/>
      <c r="F141" s="213" t="s">
        <v>227</v>
      </c>
      <c r="G141" s="214"/>
      <c r="H141" s="214"/>
      <c r="I141" s="214"/>
      <c r="K141" s="131">
        <v>53</v>
      </c>
      <c r="N141" s="130"/>
      <c r="R141" s="132"/>
      <c r="T141" s="133"/>
      <c r="AA141" s="134"/>
      <c r="AT141" s="130" t="s">
        <v>150</v>
      </c>
      <c r="AU141" s="130" t="s">
        <v>106</v>
      </c>
      <c r="AV141" s="130" t="s">
        <v>106</v>
      </c>
      <c r="AW141" s="130" t="s">
        <v>116</v>
      </c>
      <c r="AX141" s="130" t="s">
        <v>17</v>
      </c>
      <c r="AY141" s="130" t="s">
        <v>143</v>
      </c>
    </row>
    <row r="142" spans="2:64" s="6" customFormat="1" ht="27" customHeight="1">
      <c r="B142" s="21"/>
      <c r="C142" s="122" t="s">
        <v>208</v>
      </c>
      <c r="D142" s="122" t="s">
        <v>144</v>
      </c>
      <c r="E142" s="123" t="s">
        <v>209</v>
      </c>
      <c r="F142" s="206" t="s">
        <v>210</v>
      </c>
      <c r="G142" s="207"/>
      <c r="H142" s="207"/>
      <c r="I142" s="207"/>
      <c r="J142" s="124" t="s">
        <v>211</v>
      </c>
      <c r="K142" s="151">
        <v>0</v>
      </c>
      <c r="L142" s="208">
        <v>0</v>
      </c>
      <c r="M142" s="207"/>
      <c r="N142" s="209">
        <f>ROUND($L$142*$K$142,2)</f>
        <v>0</v>
      </c>
      <c r="O142" s="207"/>
      <c r="P142" s="207"/>
      <c r="Q142" s="207"/>
      <c r="R142" s="22"/>
      <c r="T142" s="126"/>
      <c r="U142" s="28" t="s">
        <v>38</v>
      </c>
      <c r="V142" s="127">
        <v>0</v>
      </c>
      <c r="W142" s="127">
        <f>$V$142*$K$142</f>
        <v>0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6" t="s">
        <v>158</v>
      </c>
      <c r="AT142" s="6" t="s">
        <v>144</v>
      </c>
      <c r="AU142" s="6" t="s">
        <v>106</v>
      </c>
      <c r="AY142" s="6" t="s">
        <v>143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17</v>
      </c>
      <c r="BK142" s="81">
        <f>ROUND($L$142*$K$142,2)</f>
        <v>0</v>
      </c>
      <c r="BL142" s="6" t="s">
        <v>158</v>
      </c>
    </row>
    <row r="143" spans="2:63" s="6" customFormat="1" ht="51" customHeight="1">
      <c r="B143" s="21"/>
      <c r="D143" s="114" t="s">
        <v>212</v>
      </c>
      <c r="N143" s="211">
        <f>$BK$143</f>
        <v>0</v>
      </c>
      <c r="O143" s="163"/>
      <c r="P143" s="163"/>
      <c r="Q143" s="163"/>
      <c r="R143" s="22"/>
      <c r="T143" s="152"/>
      <c r="U143" s="40"/>
      <c r="V143" s="40"/>
      <c r="W143" s="40"/>
      <c r="X143" s="40"/>
      <c r="Y143" s="40"/>
      <c r="Z143" s="40"/>
      <c r="AA143" s="42"/>
      <c r="AT143" s="6" t="s">
        <v>72</v>
      </c>
      <c r="AU143" s="6" t="s">
        <v>73</v>
      </c>
      <c r="AY143" s="6" t="s">
        <v>213</v>
      </c>
      <c r="BK143" s="81">
        <v>0</v>
      </c>
    </row>
    <row r="144" spans="2:18" s="6" customFormat="1" ht="7.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5"/>
    </row>
    <row r="145" ht="14.25" customHeight="1">
      <c r="N145" s="1"/>
    </row>
    <row r="146" ht="14.25" customHeight="1">
      <c r="N146" s="1"/>
    </row>
    <row r="147" ht="14.25" customHeight="1">
      <c r="N147" s="1"/>
    </row>
    <row r="148" ht="14.25" customHeight="1">
      <c r="N148" s="1"/>
    </row>
    <row r="149" ht="14.25" customHeight="1">
      <c r="N149" s="1"/>
    </row>
    <row r="150" ht="14.25" customHeight="1">
      <c r="N150" s="1"/>
    </row>
    <row r="151" ht="14.25" customHeight="1">
      <c r="N151" s="1"/>
    </row>
    <row r="152" ht="14.25" customHeight="1">
      <c r="N152" s="1"/>
    </row>
    <row r="153" ht="14.25" customHeight="1">
      <c r="N153" s="1"/>
    </row>
    <row r="154" ht="14.25" customHeight="1">
      <c r="N154" s="1"/>
    </row>
    <row r="155" ht="14.25" customHeight="1">
      <c r="N155" s="1"/>
    </row>
    <row r="156" ht="14.25" customHeight="1">
      <c r="N156" s="1"/>
    </row>
    <row r="157" ht="14.25" customHeight="1">
      <c r="N157" s="1"/>
    </row>
    <row r="158" ht="14.25" customHeight="1">
      <c r="N158" s="1"/>
    </row>
    <row r="159" ht="14.25" customHeight="1">
      <c r="N159" s="1"/>
    </row>
    <row r="160" ht="14.25" customHeight="1">
      <c r="N160" s="1"/>
    </row>
    <row r="161" ht="14.25" customHeight="1">
      <c r="N161" s="1"/>
    </row>
    <row r="162" ht="14.25" customHeight="1">
      <c r="N162" s="1"/>
    </row>
    <row r="163" ht="14.25" customHeight="1">
      <c r="N163" s="1"/>
    </row>
    <row r="164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s="2" customFormat="1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$N$143</f>
        <v>0</v>
      </c>
    </row>
  </sheetData>
  <sheetProtection/>
  <mergeCells count="102">
    <mergeCell ref="N119:Q119"/>
    <mergeCell ref="N143:Q143"/>
    <mergeCell ref="H1:K1"/>
    <mergeCell ref="S2:AC2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3:I133"/>
    <mergeCell ref="F134:I134"/>
    <mergeCell ref="F135:I135"/>
    <mergeCell ref="F136:I136"/>
    <mergeCell ref="F137:I137"/>
    <mergeCell ref="F138:I138"/>
    <mergeCell ref="F129:I129"/>
    <mergeCell ref="F130:I130"/>
    <mergeCell ref="L130:M130"/>
    <mergeCell ref="N130:Q130"/>
    <mergeCell ref="F131:I131"/>
    <mergeCell ref="F132:I132"/>
    <mergeCell ref="F125:I125"/>
    <mergeCell ref="F126:I126"/>
    <mergeCell ref="F127:I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98:Q98"/>
    <mergeCell ref="L100:Q100"/>
    <mergeCell ref="C106:Q106"/>
    <mergeCell ref="F108:P108"/>
    <mergeCell ref="F109:P109"/>
    <mergeCell ref="M111:P111"/>
    <mergeCell ref="D95:H95"/>
    <mergeCell ref="N95:Q95"/>
    <mergeCell ref="D96:H96"/>
    <mergeCell ref="N96:Q96"/>
    <mergeCell ref="D97:H97"/>
    <mergeCell ref="N97:Q97"/>
    <mergeCell ref="N89:Q89"/>
    <mergeCell ref="N90:Q90"/>
    <mergeCell ref="N92:Q92"/>
    <mergeCell ref="D93:H93"/>
    <mergeCell ref="N93:Q93"/>
    <mergeCell ref="D94:H94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127" activePane="bottomLeft" state="frozen"/>
      <selection pane="topLeft" activeCell="A1" sqref="A1"/>
      <selection pane="bottomLeft" activeCell="F136" sqref="F136:I13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253</v>
      </c>
      <c r="G1" s="157"/>
      <c r="H1" s="224" t="s">
        <v>254</v>
      </c>
      <c r="I1" s="224"/>
      <c r="J1" s="224"/>
      <c r="K1" s="224"/>
      <c r="L1" s="157" t="s">
        <v>255</v>
      </c>
      <c r="M1" s="155"/>
      <c r="N1" s="155"/>
      <c r="O1" s="156" t="s">
        <v>105</v>
      </c>
      <c r="P1" s="155"/>
      <c r="Q1" s="155"/>
      <c r="R1" s="155"/>
      <c r="S1" s="157" t="s">
        <v>256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91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106</v>
      </c>
    </row>
    <row r="4" spans="2:46" s="2" customFormat="1" ht="37.5" customHeight="1">
      <c r="B4" s="10"/>
      <c r="C4" s="161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15.75" customHeight="1">
      <c r="B6" s="10"/>
      <c r="D6" s="15" t="s">
        <v>14</v>
      </c>
      <c r="F6" s="194" t="str">
        <f>'Rekapitulace stavby'!$K$6</f>
        <v>2011092-2014 - Stavební úpravy domu č.p. 115, ul. Palackého ve Frýdku-Místku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18.75" customHeight="1">
      <c r="B7" s="21"/>
      <c r="D7" s="14" t="s">
        <v>108</v>
      </c>
      <c r="F7" s="165" t="s">
        <v>228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95" t="str">
        <f>'Rekapitulace stavby'!$AN$8</f>
        <v>21.01.2014</v>
      </c>
      <c r="P9" s="163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76"/>
      <c r="P11" s="163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76"/>
      <c r="P12" s="163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96" t="str">
        <f>IF('Rekapitulace stavby'!$AN$13="","",'Rekapitulace stavby'!$AN$13)</f>
        <v>Vyplň údaj</v>
      </c>
      <c r="P14" s="163"/>
      <c r="R14" s="22"/>
    </row>
    <row r="15" spans="2:18" s="6" customFormat="1" ht="18.75" customHeight="1">
      <c r="B15" s="21"/>
      <c r="E15" s="196" t="str">
        <f>IF('Rekapitulace stavby'!$E$14="","",'Rekapitulace stavby'!$E$14)</f>
        <v>Vyplň údaj</v>
      </c>
      <c r="F15" s="163"/>
      <c r="G15" s="163"/>
      <c r="H15" s="163"/>
      <c r="I15" s="163"/>
      <c r="J15" s="163"/>
      <c r="K15" s="163"/>
      <c r="L15" s="163"/>
      <c r="M15" s="15" t="s">
        <v>27</v>
      </c>
      <c r="O15" s="196" t="str">
        <f>IF('Rekapitulace stavby'!$AN$14="","",'Rekapitulace stavby'!$AN$14)</f>
        <v>Vyplň údaj</v>
      </c>
      <c r="P15" s="163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76"/>
      <c r="P17" s="163"/>
      <c r="R17" s="22"/>
    </row>
    <row r="18" spans="2:18" s="6" customFormat="1" ht="18.75" customHeight="1">
      <c r="B18" s="21"/>
      <c r="E18" s="16" t="s">
        <v>31</v>
      </c>
      <c r="M18" s="15" t="s">
        <v>27</v>
      </c>
      <c r="O18" s="176"/>
      <c r="P18" s="163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76"/>
      <c r="P20" s="163"/>
      <c r="R20" s="22"/>
    </row>
    <row r="21" spans="2:18" s="6" customFormat="1" ht="18.75" customHeight="1">
      <c r="B21" s="21"/>
      <c r="E21" s="16" t="s">
        <v>110</v>
      </c>
      <c r="M21" s="15" t="s">
        <v>27</v>
      </c>
      <c r="O21" s="176"/>
      <c r="P21" s="163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9" t="s">
        <v>111</v>
      </c>
      <c r="M24" s="167">
        <f>$N$88</f>
        <v>0</v>
      </c>
      <c r="N24" s="163"/>
      <c r="O24" s="163"/>
      <c r="P24" s="163"/>
      <c r="R24" s="22"/>
    </row>
    <row r="25" spans="2:18" s="6" customFormat="1" ht="15" customHeight="1">
      <c r="B25" s="21"/>
      <c r="D25" s="20" t="s">
        <v>97</v>
      </c>
      <c r="M25" s="167">
        <f>$N$92</f>
        <v>0</v>
      </c>
      <c r="N25" s="163"/>
      <c r="O25" s="163"/>
      <c r="P25" s="163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90" t="s">
        <v>36</v>
      </c>
      <c r="M27" s="197">
        <f>ROUNDUP($M$24+$M$25,2)</f>
        <v>0</v>
      </c>
      <c r="N27" s="163"/>
      <c r="O27" s="163"/>
      <c r="P27" s="163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37</v>
      </c>
      <c r="E29" s="26" t="s">
        <v>38</v>
      </c>
      <c r="F29" s="27">
        <v>0.21</v>
      </c>
      <c r="G29" s="91" t="s">
        <v>39</v>
      </c>
      <c r="H29" s="198">
        <f>ROUNDUP((((SUM($BE$92:$BE$99)+SUM($BE$117:$BE$150))+SUM($BE$151:$BE$152))),2)</f>
        <v>0</v>
      </c>
      <c r="I29" s="163"/>
      <c r="J29" s="163"/>
      <c r="M29" s="198">
        <f>ROUNDUP((((SUM($BE$92:$BE$99)+SUM($BE$117:$BE$150))*$F$29)+SUM($BE$151:$BE$152)*$F$29),1)</f>
        <v>0</v>
      </c>
      <c r="N29" s="163"/>
      <c r="O29" s="163"/>
      <c r="P29" s="163"/>
      <c r="R29" s="22"/>
    </row>
    <row r="30" spans="2:18" s="6" customFormat="1" ht="15" customHeight="1">
      <c r="B30" s="21"/>
      <c r="E30" s="26" t="s">
        <v>40</v>
      </c>
      <c r="F30" s="27">
        <v>0.15</v>
      </c>
      <c r="G30" s="91" t="s">
        <v>39</v>
      </c>
      <c r="H30" s="198">
        <f>ROUNDUP((((SUM($BF$92:$BF$99)+SUM($BF$117:$BF$150))+SUM($BF$151:$BF$152))),2)</f>
        <v>0</v>
      </c>
      <c r="I30" s="163"/>
      <c r="J30" s="163"/>
      <c r="M30" s="198">
        <f>ROUNDUP((((SUM($BF$92:$BF$99)+SUM($BF$117:$BF$150))*$F$30)+SUM($BF$151:$BF$152)*$F$30),1)</f>
        <v>0</v>
      </c>
      <c r="N30" s="163"/>
      <c r="O30" s="163"/>
      <c r="P30" s="163"/>
      <c r="R30" s="22"/>
    </row>
    <row r="31" spans="2:18" s="6" customFormat="1" ht="15" customHeight="1" hidden="1">
      <c r="B31" s="21"/>
      <c r="E31" s="26" t="s">
        <v>41</v>
      </c>
      <c r="F31" s="27">
        <v>0.21</v>
      </c>
      <c r="G31" s="91" t="s">
        <v>39</v>
      </c>
      <c r="H31" s="198">
        <f>ROUNDUP((((SUM($BG$92:$BG$99)+SUM($BG$117:$BG$150))+SUM($BG$151:$BG$152))),2)</f>
        <v>0</v>
      </c>
      <c r="I31" s="163"/>
      <c r="J31" s="163"/>
      <c r="M31" s="198">
        <v>0</v>
      </c>
      <c r="N31" s="163"/>
      <c r="O31" s="163"/>
      <c r="P31" s="163"/>
      <c r="R31" s="22"/>
    </row>
    <row r="32" spans="2:18" s="6" customFormat="1" ht="15" customHeight="1" hidden="1">
      <c r="B32" s="21"/>
      <c r="E32" s="26" t="s">
        <v>42</v>
      </c>
      <c r="F32" s="27">
        <v>0.15</v>
      </c>
      <c r="G32" s="91" t="s">
        <v>39</v>
      </c>
      <c r="H32" s="198">
        <f>ROUNDUP((((SUM($BH$92:$BH$99)+SUM($BH$117:$BH$150))+SUM($BH$151:$BH$152))),2)</f>
        <v>0</v>
      </c>
      <c r="I32" s="163"/>
      <c r="J32" s="163"/>
      <c r="M32" s="198">
        <v>0</v>
      </c>
      <c r="N32" s="163"/>
      <c r="O32" s="163"/>
      <c r="P32" s="163"/>
      <c r="R32" s="22"/>
    </row>
    <row r="33" spans="2:18" s="6" customFormat="1" ht="15" customHeight="1" hidden="1">
      <c r="B33" s="21"/>
      <c r="E33" s="26" t="s">
        <v>43</v>
      </c>
      <c r="F33" s="27">
        <v>0</v>
      </c>
      <c r="G33" s="91" t="s">
        <v>39</v>
      </c>
      <c r="H33" s="198">
        <f>ROUNDUP((((SUM($BI$92:$BI$99)+SUM($BI$117:$BI$150))+SUM($BI$151:$BI$152))),2)</f>
        <v>0</v>
      </c>
      <c r="I33" s="163"/>
      <c r="J33" s="163"/>
      <c r="M33" s="198">
        <v>0</v>
      </c>
      <c r="N33" s="163"/>
      <c r="O33" s="163"/>
      <c r="P33" s="163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2" t="s">
        <v>45</v>
      </c>
      <c r="H35" s="33" t="s">
        <v>46</v>
      </c>
      <c r="I35" s="32"/>
      <c r="J35" s="32"/>
      <c r="K35" s="32"/>
      <c r="L35" s="174">
        <f>ROUNDUP(SUM($M$27:$M$33),2)</f>
        <v>0</v>
      </c>
      <c r="M35" s="173"/>
      <c r="N35" s="173"/>
      <c r="O35" s="173"/>
      <c r="P35" s="175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N51" s="1"/>
      <c r="P51" s="38"/>
      <c r="R51" s="11"/>
    </row>
    <row r="52" spans="2:18" s="2" customFormat="1" ht="14.25" customHeight="1">
      <c r="B52" s="10"/>
      <c r="D52" s="37"/>
      <c r="H52" s="38"/>
      <c r="J52" s="37"/>
      <c r="N52" s="1"/>
      <c r="P52" s="38"/>
      <c r="R52" s="11"/>
    </row>
    <row r="53" spans="2:18" s="2" customFormat="1" ht="14.25" customHeight="1">
      <c r="B53" s="10"/>
      <c r="D53" s="37"/>
      <c r="H53" s="38"/>
      <c r="J53" s="37"/>
      <c r="N53" s="1"/>
      <c r="P53" s="38"/>
      <c r="R53" s="11"/>
    </row>
    <row r="54" spans="2:18" s="2" customFormat="1" ht="14.25" customHeight="1">
      <c r="B54" s="10"/>
      <c r="D54" s="37"/>
      <c r="H54" s="38"/>
      <c r="J54" s="37"/>
      <c r="N54" s="1"/>
      <c r="P54" s="38"/>
      <c r="R54" s="11"/>
    </row>
    <row r="55" spans="2:18" s="2" customFormat="1" ht="14.25" customHeight="1">
      <c r="B55" s="10"/>
      <c r="D55" s="37"/>
      <c r="H55" s="38"/>
      <c r="J55" s="37"/>
      <c r="N55" s="1"/>
      <c r="P55" s="38"/>
      <c r="R55" s="11"/>
    </row>
    <row r="56" spans="2:18" s="2" customFormat="1" ht="14.25" customHeight="1">
      <c r="B56" s="10"/>
      <c r="D56" s="37"/>
      <c r="H56" s="38"/>
      <c r="J56" s="37"/>
      <c r="N56" s="1"/>
      <c r="P56" s="38"/>
      <c r="R56" s="11"/>
    </row>
    <row r="57" spans="2:18" s="2" customFormat="1" ht="14.25" customHeight="1">
      <c r="B57" s="10"/>
      <c r="D57" s="37"/>
      <c r="H57" s="38"/>
      <c r="J57" s="37"/>
      <c r="N57" s="1"/>
      <c r="P57" s="38"/>
      <c r="R57" s="11"/>
    </row>
    <row r="58" spans="2:18" s="2" customFormat="1" ht="14.25" customHeight="1">
      <c r="B58" s="10"/>
      <c r="D58" s="37"/>
      <c r="H58" s="38"/>
      <c r="J58" s="37"/>
      <c r="N58" s="1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N62" s="1"/>
      <c r="P62" s="38"/>
      <c r="R62" s="11"/>
    </row>
    <row r="63" spans="2:18" s="2" customFormat="1" ht="14.25" customHeight="1">
      <c r="B63" s="10"/>
      <c r="D63" s="37"/>
      <c r="H63" s="38"/>
      <c r="J63" s="37"/>
      <c r="N63" s="1"/>
      <c r="P63" s="38"/>
      <c r="R63" s="11"/>
    </row>
    <row r="64" spans="2:18" s="2" customFormat="1" ht="14.25" customHeight="1">
      <c r="B64" s="10"/>
      <c r="D64" s="37"/>
      <c r="H64" s="38"/>
      <c r="J64" s="37"/>
      <c r="N64" s="1"/>
      <c r="P64" s="38"/>
      <c r="R64" s="11"/>
    </row>
    <row r="65" spans="2:18" s="2" customFormat="1" ht="14.25" customHeight="1">
      <c r="B65" s="10"/>
      <c r="D65" s="37"/>
      <c r="H65" s="38"/>
      <c r="J65" s="37"/>
      <c r="N65" s="1"/>
      <c r="P65" s="38"/>
      <c r="R65" s="11"/>
    </row>
    <row r="66" spans="2:18" s="2" customFormat="1" ht="14.25" customHeight="1">
      <c r="B66" s="10"/>
      <c r="D66" s="37"/>
      <c r="H66" s="38"/>
      <c r="J66" s="37"/>
      <c r="N66" s="1"/>
      <c r="P66" s="38"/>
      <c r="R66" s="11"/>
    </row>
    <row r="67" spans="2:18" s="2" customFormat="1" ht="14.25" customHeight="1">
      <c r="B67" s="10"/>
      <c r="D67" s="37"/>
      <c r="H67" s="38"/>
      <c r="J67" s="37"/>
      <c r="N67" s="1"/>
      <c r="P67" s="38"/>
      <c r="R67" s="11"/>
    </row>
    <row r="68" spans="2:18" s="2" customFormat="1" ht="14.25" customHeight="1">
      <c r="B68" s="10"/>
      <c r="D68" s="37"/>
      <c r="H68" s="38"/>
      <c r="J68" s="37"/>
      <c r="N68" s="1"/>
      <c r="P68" s="38"/>
      <c r="R68" s="11"/>
    </row>
    <row r="69" spans="2:18" s="2" customFormat="1" ht="14.25" customHeight="1">
      <c r="B69" s="10"/>
      <c r="D69" s="37"/>
      <c r="H69" s="38"/>
      <c r="J69" s="37"/>
      <c r="N69" s="1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61" t="s">
        <v>112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94" t="str">
        <f>$F$6</f>
        <v>2011092-2014 - Stavební úpravy domu č.p. 115, ul. Palackého ve Frýdku-Místku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2"/>
    </row>
    <row r="79" spans="2:18" s="6" customFormat="1" ht="15" customHeight="1">
      <c r="B79" s="21"/>
      <c r="C79" s="14" t="s">
        <v>108</v>
      </c>
      <c r="F79" s="165" t="str">
        <f>$F$7</f>
        <v>092c - Sekce C - parapety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Frýdek-Místek</v>
      </c>
      <c r="K81" s="15" t="s">
        <v>20</v>
      </c>
      <c r="M81" s="199" t="str">
        <f>IF($O$9="","",$O$9)</f>
        <v>21.01.2014</v>
      </c>
      <c r="N81" s="163"/>
      <c r="O81" s="163"/>
      <c r="P81" s="163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Česká správa sociálního zabezpečení</v>
      </c>
      <c r="K83" s="15" t="s">
        <v>30</v>
      </c>
      <c r="M83" s="176" t="str">
        <f>$E$18</f>
        <v>Ing. Jiří Londýn</v>
      </c>
      <c r="N83" s="163"/>
      <c r="O83" s="163"/>
      <c r="P83" s="163"/>
      <c r="Q83" s="163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32</v>
      </c>
      <c r="M84" s="176" t="str">
        <f>$E$21</f>
        <v>Ing. Jana Koběrská</v>
      </c>
      <c r="N84" s="163"/>
      <c r="O84" s="163"/>
      <c r="P84" s="163"/>
      <c r="Q84" s="163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200" t="s">
        <v>113</v>
      </c>
      <c r="D86" s="190"/>
      <c r="E86" s="190"/>
      <c r="F86" s="190"/>
      <c r="G86" s="190"/>
      <c r="H86" s="30"/>
      <c r="I86" s="30"/>
      <c r="J86" s="30"/>
      <c r="K86" s="30"/>
      <c r="L86" s="30"/>
      <c r="M86" s="30"/>
      <c r="N86" s="200" t="s">
        <v>114</v>
      </c>
      <c r="O86" s="163"/>
      <c r="P86" s="163"/>
      <c r="Q86" s="163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59" t="s">
        <v>115</v>
      </c>
      <c r="N88" s="192">
        <f>ROUNDUP($N$117,2)</f>
        <v>0</v>
      </c>
      <c r="O88" s="163"/>
      <c r="P88" s="163"/>
      <c r="Q88" s="163"/>
      <c r="R88" s="22"/>
      <c r="AU88" s="6" t="s">
        <v>116</v>
      </c>
    </row>
    <row r="89" spans="2:18" s="64" customFormat="1" ht="25.5" customHeight="1">
      <c r="B89" s="93"/>
      <c r="D89" s="94" t="s">
        <v>117</v>
      </c>
      <c r="N89" s="201">
        <f>ROUNDUP($N$118,2)</f>
        <v>0</v>
      </c>
      <c r="O89" s="202"/>
      <c r="P89" s="202"/>
      <c r="Q89" s="202"/>
      <c r="R89" s="95"/>
    </row>
    <row r="90" spans="2:18" s="89" customFormat="1" ht="21" customHeight="1">
      <c r="B90" s="96"/>
      <c r="D90" s="77" t="s">
        <v>118</v>
      </c>
      <c r="N90" s="187">
        <f>ROUNDUP($N$119,2)</f>
        <v>0</v>
      </c>
      <c r="O90" s="202"/>
      <c r="P90" s="202"/>
      <c r="Q90" s="202"/>
      <c r="R90" s="97"/>
    </row>
    <row r="91" spans="2:18" s="6" customFormat="1" ht="22.5" customHeight="1">
      <c r="B91" s="21"/>
      <c r="R91" s="22"/>
    </row>
    <row r="92" spans="2:21" s="6" customFormat="1" ht="30" customHeight="1">
      <c r="B92" s="21"/>
      <c r="C92" s="59" t="s">
        <v>119</v>
      </c>
      <c r="N92" s="192">
        <f>ROUNDUP($N$93+$N$94+$N$95+$N$96+$N$97+$N$98,2)</f>
        <v>0</v>
      </c>
      <c r="O92" s="163"/>
      <c r="P92" s="163"/>
      <c r="Q92" s="163"/>
      <c r="R92" s="22"/>
      <c r="T92" s="98"/>
      <c r="U92" s="99" t="s">
        <v>37</v>
      </c>
    </row>
    <row r="93" spans="2:62" s="6" customFormat="1" ht="18.75" customHeight="1">
      <c r="B93" s="21"/>
      <c r="D93" s="188" t="s">
        <v>120</v>
      </c>
      <c r="E93" s="163"/>
      <c r="F93" s="163"/>
      <c r="G93" s="163"/>
      <c r="H93" s="163"/>
      <c r="N93" s="186">
        <f>ROUNDUP($N$88*$T$93,2)</f>
        <v>0</v>
      </c>
      <c r="O93" s="163"/>
      <c r="P93" s="163"/>
      <c r="Q93" s="163"/>
      <c r="R93" s="22"/>
      <c r="T93" s="100"/>
      <c r="U93" s="101" t="s">
        <v>38</v>
      </c>
      <c r="AY93" s="6" t="s">
        <v>121</v>
      </c>
      <c r="BE93" s="81">
        <f>IF($U$93="základní",$N$93,0)</f>
        <v>0</v>
      </c>
      <c r="BF93" s="81">
        <f>IF($U$93="snížená",$N$93,0)</f>
        <v>0</v>
      </c>
      <c r="BG93" s="81">
        <f>IF($U$93="zákl. přenesená",$N$93,0)</f>
        <v>0</v>
      </c>
      <c r="BH93" s="81">
        <f>IF($U$93="sníž. přenesená",$N$93,0)</f>
        <v>0</v>
      </c>
      <c r="BI93" s="81">
        <f>IF($U$93="nulová",$N$93,0)</f>
        <v>0</v>
      </c>
      <c r="BJ93" s="6" t="s">
        <v>17</v>
      </c>
    </row>
    <row r="94" spans="2:62" s="6" customFormat="1" ht="18.75" customHeight="1">
      <c r="B94" s="21"/>
      <c r="D94" s="188" t="s">
        <v>122</v>
      </c>
      <c r="E94" s="163"/>
      <c r="F94" s="163"/>
      <c r="G94" s="163"/>
      <c r="H94" s="163"/>
      <c r="N94" s="186">
        <f>ROUNDUP($N$88*$T$94,2)</f>
        <v>0</v>
      </c>
      <c r="O94" s="163"/>
      <c r="P94" s="163"/>
      <c r="Q94" s="163"/>
      <c r="R94" s="22"/>
      <c r="T94" s="100"/>
      <c r="U94" s="101" t="s">
        <v>38</v>
      </c>
      <c r="AY94" s="6" t="s">
        <v>121</v>
      </c>
      <c r="BE94" s="81">
        <f>IF($U$94="základní",$N$94,0)</f>
        <v>0</v>
      </c>
      <c r="BF94" s="81">
        <f>IF($U$94="snížená",$N$94,0)</f>
        <v>0</v>
      </c>
      <c r="BG94" s="81">
        <f>IF($U$94="zákl. přenesená",$N$94,0)</f>
        <v>0</v>
      </c>
      <c r="BH94" s="81">
        <f>IF($U$94="sníž. přenesená",$N$94,0)</f>
        <v>0</v>
      </c>
      <c r="BI94" s="81">
        <f>IF($U$94="nulová",$N$94,0)</f>
        <v>0</v>
      </c>
      <c r="BJ94" s="6" t="s">
        <v>17</v>
      </c>
    </row>
    <row r="95" spans="2:62" s="6" customFormat="1" ht="18.75" customHeight="1">
      <c r="B95" s="21"/>
      <c r="D95" s="188" t="s">
        <v>123</v>
      </c>
      <c r="E95" s="163"/>
      <c r="F95" s="163"/>
      <c r="G95" s="163"/>
      <c r="H95" s="163"/>
      <c r="N95" s="186">
        <f>ROUNDUP($N$88*$T$95,2)</f>
        <v>0</v>
      </c>
      <c r="O95" s="163"/>
      <c r="P95" s="163"/>
      <c r="Q95" s="163"/>
      <c r="R95" s="22"/>
      <c r="T95" s="100"/>
      <c r="U95" s="101" t="s">
        <v>38</v>
      </c>
      <c r="AY95" s="6" t="s">
        <v>121</v>
      </c>
      <c r="BE95" s="81">
        <f>IF($U$95="základní",$N$95,0)</f>
        <v>0</v>
      </c>
      <c r="BF95" s="81">
        <f>IF($U$95="snížená",$N$95,0)</f>
        <v>0</v>
      </c>
      <c r="BG95" s="81">
        <f>IF($U$95="zákl. přenesená",$N$95,0)</f>
        <v>0</v>
      </c>
      <c r="BH95" s="81">
        <f>IF($U$95="sníž. přenesená",$N$95,0)</f>
        <v>0</v>
      </c>
      <c r="BI95" s="81">
        <f>IF($U$95="nulová",$N$95,0)</f>
        <v>0</v>
      </c>
      <c r="BJ95" s="6" t="s">
        <v>17</v>
      </c>
    </row>
    <row r="96" spans="2:62" s="6" customFormat="1" ht="18.75" customHeight="1">
      <c r="B96" s="21"/>
      <c r="D96" s="188" t="s">
        <v>124</v>
      </c>
      <c r="E96" s="163"/>
      <c r="F96" s="163"/>
      <c r="G96" s="163"/>
      <c r="H96" s="163"/>
      <c r="N96" s="186">
        <f>ROUNDUP($N$88*$T$96,2)</f>
        <v>0</v>
      </c>
      <c r="O96" s="163"/>
      <c r="P96" s="163"/>
      <c r="Q96" s="163"/>
      <c r="R96" s="22"/>
      <c r="T96" s="100"/>
      <c r="U96" s="101" t="s">
        <v>38</v>
      </c>
      <c r="AY96" s="6" t="s">
        <v>121</v>
      </c>
      <c r="BE96" s="81">
        <f>IF($U$96="základní",$N$96,0)</f>
        <v>0</v>
      </c>
      <c r="BF96" s="81">
        <f>IF($U$96="snížená",$N$96,0)</f>
        <v>0</v>
      </c>
      <c r="BG96" s="81">
        <f>IF($U$96="zákl. přenesená",$N$96,0)</f>
        <v>0</v>
      </c>
      <c r="BH96" s="81">
        <f>IF($U$96="sníž. přenesená",$N$96,0)</f>
        <v>0</v>
      </c>
      <c r="BI96" s="81">
        <f>IF($U$96="nulová",$N$96,0)</f>
        <v>0</v>
      </c>
      <c r="BJ96" s="6" t="s">
        <v>17</v>
      </c>
    </row>
    <row r="97" spans="2:62" s="6" customFormat="1" ht="18.75" customHeight="1">
      <c r="B97" s="21"/>
      <c r="D97" s="188" t="s">
        <v>125</v>
      </c>
      <c r="E97" s="163"/>
      <c r="F97" s="163"/>
      <c r="G97" s="163"/>
      <c r="H97" s="163"/>
      <c r="N97" s="186">
        <f>ROUNDUP($N$88*$T$97,2)</f>
        <v>0</v>
      </c>
      <c r="O97" s="163"/>
      <c r="P97" s="163"/>
      <c r="Q97" s="163"/>
      <c r="R97" s="22"/>
      <c r="T97" s="100"/>
      <c r="U97" s="101" t="s">
        <v>38</v>
      </c>
      <c r="AY97" s="6" t="s">
        <v>121</v>
      </c>
      <c r="BE97" s="81">
        <f>IF($U$97="základní",$N$97,0)</f>
        <v>0</v>
      </c>
      <c r="BF97" s="81">
        <f>IF($U$97="snížená",$N$97,0)</f>
        <v>0</v>
      </c>
      <c r="BG97" s="81">
        <f>IF($U$97="zákl. přenesená",$N$97,0)</f>
        <v>0</v>
      </c>
      <c r="BH97" s="81">
        <f>IF($U$97="sníž. přenesená",$N$97,0)</f>
        <v>0</v>
      </c>
      <c r="BI97" s="81">
        <f>IF($U$97="nulová",$N$97,0)</f>
        <v>0</v>
      </c>
      <c r="BJ97" s="6" t="s">
        <v>17</v>
      </c>
    </row>
    <row r="98" spans="2:62" s="6" customFormat="1" ht="18.75" customHeight="1">
      <c r="B98" s="21"/>
      <c r="D98" s="77" t="s">
        <v>126</v>
      </c>
      <c r="N98" s="186">
        <f>ROUNDUP($N$88*$T$98,2)</f>
        <v>0</v>
      </c>
      <c r="O98" s="163"/>
      <c r="P98" s="163"/>
      <c r="Q98" s="163"/>
      <c r="R98" s="22"/>
      <c r="T98" s="102"/>
      <c r="U98" s="103" t="s">
        <v>38</v>
      </c>
      <c r="AY98" s="6" t="s">
        <v>127</v>
      </c>
      <c r="BE98" s="81">
        <f>IF($U$98="základní",$N$98,0)</f>
        <v>0</v>
      </c>
      <c r="BF98" s="81">
        <f>IF($U$98="snížená",$N$98,0)</f>
        <v>0</v>
      </c>
      <c r="BG98" s="81">
        <f>IF($U$98="zákl. přenesená",$N$98,0)</f>
        <v>0</v>
      </c>
      <c r="BH98" s="81">
        <f>IF($U$98="sníž. přenesená",$N$98,0)</f>
        <v>0</v>
      </c>
      <c r="BI98" s="81">
        <f>IF($U$98="nulová",$N$98,0)</f>
        <v>0</v>
      </c>
      <c r="BJ98" s="6" t="s">
        <v>17</v>
      </c>
    </row>
    <row r="99" spans="2:18" s="6" customFormat="1" ht="14.25" customHeight="1">
      <c r="B99" s="21"/>
      <c r="R99" s="22"/>
    </row>
    <row r="100" spans="2:18" s="6" customFormat="1" ht="30" customHeight="1">
      <c r="B100" s="21"/>
      <c r="C100" s="88" t="s">
        <v>104</v>
      </c>
      <c r="D100" s="30"/>
      <c r="E100" s="30"/>
      <c r="F100" s="30"/>
      <c r="G100" s="30"/>
      <c r="H100" s="30"/>
      <c r="I100" s="30"/>
      <c r="J100" s="30"/>
      <c r="K100" s="30"/>
      <c r="L100" s="189">
        <f>ROUNDUP(SUM($N$88+$N$92),2)</f>
        <v>0</v>
      </c>
      <c r="M100" s="190"/>
      <c r="N100" s="190"/>
      <c r="O100" s="190"/>
      <c r="P100" s="190"/>
      <c r="Q100" s="190"/>
      <c r="R100" s="22"/>
    </row>
    <row r="101" spans="2:18" s="6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2" ht="14.25" customHeight="1">
      <c r="N102" s="1"/>
    </row>
    <row r="103" ht="14.25" customHeight="1">
      <c r="N103" s="1"/>
    </row>
    <row r="104" ht="14.25" customHeight="1">
      <c r="N104" s="1"/>
    </row>
    <row r="105" spans="2:18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</row>
    <row r="106" spans="2:18" s="6" customFormat="1" ht="37.5" customHeight="1">
      <c r="B106" s="21"/>
      <c r="C106" s="161" t="s">
        <v>128</v>
      </c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22"/>
    </row>
    <row r="107" spans="2:18" s="6" customFormat="1" ht="7.5" customHeight="1">
      <c r="B107" s="21"/>
      <c r="R107" s="22"/>
    </row>
    <row r="108" spans="2:18" s="6" customFormat="1" ht="15" customHeight="1">
      <c r="B108" s="21"/>
      <c r="C108" s="15" t="s">
        <v>14</v>
      </c>
      <c r="F108" s="194" t="str">
        <f>$F$6</f>
        <v>2011092-2014 - Stavební úpravy domu č.p. 115, ul. Palackého ve Frýdku-Místku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R108" s="22"/>
    </row>
    <row r="109" spans="2:18" s="6" customFormat="1" ht="15" customHeight="1">
      <c r="B109" s="21"/>
      <c r="C109" s="14" t="s">
        <v>108</v>
      </c>
      <c r="F109" s="165" t="str">
        <f>$F$7</f>
        <v>092c - Sekce C - parapety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R109" s="22"/>
    </row>
    <row r="110" spans="2:18" s="6" customFormat="1" ht="7.5" customHeight="1">
      <c r="B110" s="21"/>
      <c r="R110" s="22"/>
    </row>
    <row r="111" spans="2:18" s="6" customFormat="1" ht="18.75" customHeight="1">
      <c r="B111" s="21"/>
      <c r="C111" s="15" t="s">
        <v>18</v>
      </c>
      <c r="F111" s="16" t="str">
        <f>$F$9</f>
        <v>Frýdek-Místek</v>
      </c>
      <c r="K111" s="15" t="s">
        <v>20</v>
      </c>
      <c r="M111" s="199" t="str">
        <f>IF($O$9="","",$O$9)</f>
        <v>21.01.2014</v>
      </c>
      <c r="N111" s="163"/>
      <c r="O111" s="163"/>
      <c r="P111" s="163"/>
      <c r="R111" s="22"/>
    </row>
    <row r="112" spans="2:18" s="6" customFormat="1" ht="7.5" customHeight="1">
      <c r="B112" s="21"/>
      <c r="R112" s="22"/>
    </row>
    <row r="113" spans="2:18" s="6" customFormat="1" ht="15.75" customHeight="1">
      <c r="B113" s="21"/>
      <c r="C113" s="15" t="s">
        <v>24</v>
      </c>
      <c r="F113" s="16" t="str">
        <f>$E$12</f>
        <v>Česká správa sociálního zabezpečení</v>
      </c>
      <c r="K113" s="15" t="s">
        <v>30</v>
      </c>
      <c r="M113" s="176" t="str">
        <f>$E$18</f>
        <v>Ing. Jiří Londýn</v>
      </c>
      <c r="N113" s="163"/>
      <c r="O113" s="163"/>
      <c r="P113" s="163"/>
      <c r="Q113" s="163"/>
      <c r="R113" s="22"/>
    </row>
    <row r="114" spans="2:18" s="6" customFormat="1" ht="15" customHeight="1">
      <c r="B114" s="21"/>
      <c r="C114" s="15" t="s">
        <v>28</v>
      </c>
      <c r="F114" s="16" t="str">
        <f>IF($E$15="","",$E$15)</f>
        <v>Vyplň údaj</v>
      </c>
      <c r="K114" s="15" t="s">
        <v>32</v>
      </c>
      <c r="M114" s="176" t="str">
        <f>$E$21</f>
        <v>Ing. Jana Koběrská</v>
      </c>
      <c r="N114" s="163"/>
      <c r="O114" s="163"/>
      <c r="P114" s="163"/>
      <c r="Q114" s="163"/>
      <c r="R114" s="22"/>
    </row>
    <row r="115" spans="2:18" s="6" customFormat="1" ht="11.25" customHeight="1">
      <c r="B115" s="21"/>
      <c r="R115" s="22"/>
    </row>
    <row r="116" spans="2:27" s="104" customFormat="1" ht="30" customHeight="1">
      <c r="B116" s="105"/>
      <c r="C116" s="106" t="s">
        <v>129</v>
      </c>
      <c r="D116" s="107" t="s">
        <v>130</v>
      </c>
      <c r="E116" s="107" t="s">
        <v>55</v>
      </c>
      <c r="F116" s="203" t="s">
        <v>131</v>
      </c>
      <c r="G116" s="204"/>
      <c r="H116" s="204"/>
      <c r="I116" s="204"/>
      <c r="J116" s="107" t="s">
        <v>132</v>
      </c>
      <c r="K116" s="107" t="s">
        <v>133</v>
      </c>
      <c r="L116" s="203" t="s">
        <v>134</v>
      </c>
      <c r="M116" s="204"/>
      <c r="N116" s="203" t="s">
        <v>135</v>
      </c>
      <c r="O116" s="204"/>
      <c r="P116" s="204"/>
      <c r="Q116" s="205"/>
      <c r="R116" s="108"/>
      <c r="T116" s="54" t="s">
        <v>136</v>
      </c>
      <c r="U116" s="55" t="s">
        <v>37</v>
      </c>
      <c r="V116" s="55" t="s">
        <v>137</v>
      </c>
      <c r="W116" s="55" t="s">
        <v>138</v>
      </c>
      <c r="X116" s="55" t="s">
        <v>139</v>
      </c>
      <c r="Y116" s="55" t="s">
        <v>140</v>
      </c>
      <c r="Z116" s="55" t="s">
        <v>141</v>
      </c>
      <c r="AA116" s="56" t="s">
        <v>142</v>
      </c>
    </row>
    <row r="117" spans="2:63" s="6" customFormat="1" ht="30" customHeight="1">
      <c r="B117" s="21"/>
      <c r="C117" s="59" t="s">
        <v>111</v>
      </c>
      <c r="N117" s="210">
        <f>$BK$117</f>
        <v>0</v>
      </c>
      <c r="O117" s="163"/>
      <c r="P117" s="163"/>
      <c r="Q117" s="163"/>
      <c r="R117" s="22"/>
      <c r="T117" s="58"/>
      <c r="U117" s="35"/>
      <c r="V117" s="35"/>
      <c r="W117" s="109">
        <f>$W$118+$W$151</f>
        <v>59.043</v>
      </c>
      <c r="X117" s="35"/>
      <c r="Y117" s="109">
        <f>$Y$118+$Y$151</f>
        <v>0.38079999999999997</v>
      </c>
      <c r="Z117" s="35"/>
      <c r="AA117" s="110">
        <f>$AA$118+$AA$151</f>
        <v>0</v>
      </c>
      <c r="AT117" s="6" t="s">
        <v>72</v>
      </c>
      <c r="AU117" s="6" t="s">
        <v>116</v>
      </c>
      <c r="BK117" s="111">
        <f>$BK$118+$BK$151</f>
        <v>0</v>
      </c>
    </row>
    <row r="118" spans="2:63" s="112" customFormat="1" ht="37.5" customHeight="1">
      <c r="B118" s="113"/>
      <c r="D118" s="114" t="s">
        <v>117</v>
      </c>
      <c r="N118" s="211">
        <f>$BK$118</f>
        <v>0</v>
      </c>
      <c r="O118" s="212"/>
      <c r="P118" s="212"/>
      <c r="Q118" s="212"/>
      <c r="R118" s="116"/>
      <c r="T118" s="117"/>
      <c r="W118" s="118">
        <f>$W$119</f>
        <v>59.043</v>
      </c>
      <c r="Y118" s="118">
        <f>$Y$119</f>
        <v>0.38079999999999997</v>
      </c>
      <c r="AA118" s="119">
        <f>$AA$119</f>
        <v>0</v>
      </c>
      <c r="AR118" s="115" t="s">
        <v>106</v>
      </c>
      <c r="AT118" s="115" t="s">
        <v>72</v>
      </c>
      <c r="AU118" s="115" t="s">
        <v>73</v>
      </c>
      <c r="AY118" s="115" t="s">
        <v>143</v>
      </c>
      <c r="BK118" s="120">
        <f>$BK$119</f>
        <v>0</v>
      </c>
    </row>
    <row r="119" spans="2:63" s="112" customFormat="1" ht="21" customHeight="1">
      <c r="B119" s="113"/>
      <c r="D119" s="121" t="s">
        <v>118</v>
      </c>
      <c r="N119" s="223">
        <f>$BK$119</f>
        <v>0</v>
      </c>
      <c r="O119" s="212"/>
      <c r="P119" s="212"/>
      <c r="Q119" s="212"/>
      <c r="R119" s="116"/>
      <c r="T119" s="117"/>
      <c r="W119" s="118">
        <f>SUM($W$120:$W$150)</f>
        <v>59.043</v>
      </c>
      <c r="Y119" s="118">
        <f>SUM($Y$120:$Y$150)</f>
        <v>0.38079999999999997</v>
      </c>
      <c r="AA119" s="119">
        <f>SUM($AA$120:$AA$150)</f>
        <v>0</v>
      </c>
      <c r="AR119" s="115" t="s">
        <v>106</v>
      </c>
      <c r="AT119" s="115" t="s">
        <v>72</v>
      </c>
      <c r="AU119" s="115" t="s">
        <v>17</v>
      </c>
      <c r="AY119" s="115" t="s">
        <v>143</v>
      </c>
      <c r="BK119" s="120">
        <f>SUM($BK$120:$BK$150)</f>
        <v>0</v>
      </c>
    </row>
    <row r="120" spans="2:64" s="6" customFormat="1" ht="27" customHeight="1">
      <c r="B120" s="21"/>
      <c r="C120" s="122" t="s">
        <v>17</v>
      </c>
      <c r="D120" s="122" t="s">
        <v>144</v>
      </c>
      <c r="E120" s="123" t="s">
        <v>145</v>
      </c>
      <c r="F120" s="206" t="s">
        <v>146</v>
      </c>
      <c r="G120" s="207"/>
      <c r="H120" s="207"/>
      <c r="I120" s="207"/>
      <c r="J120" s="124" t="s">
        <v>147</v>
      </c>
      <c r="K120" s="125">
        <v>55</v>
      </c>
      <c r="L120" s="208">
        <v>0</v>
      </c>
      <c r="M120" s="207"/>
      <c r="N120" s="209">
        <f>ROUND($L$120*$K$120,2)</f>
        <v>0</v>
      </c>
      <c r="O120" s="207"/>
      <c r="P120" s="207"/>
      <c r="Q120" s="207"/>
      <c r="R120" s="22"/>
      <c r="T120" s="126"/>
      <c r="U120" s="28" t="s">
        <v>38</v>
      </c>
      <c r="V120" s="127">
        <v>0.521</v>
      </c>
      <c r="W120" s="127">
        <f>$V$120*$K$120</f>
        <v>28.655</v>
      </c>
      <c r="X120" s="127">
        <v>0</v>
      </c>
      <c r="Y120" s="127">
        <f>$X$120*$K$120</f>
        <v>0</v>
      </c>
      <c r="Z120" s="127">
        <v>0</v>
      </c>
      <c r="AA120" s="128">
        <f>$Z$120*$K$120</f>
        <v>0</v>
      </c>
      <c r="AR120" s="6" t="s">
        <v>148</v>
      </c>
      <c r="AT120" s="6" t="s">
        <v>144</v>
      </c>
      <c r="AU120" s="6" t="s">
        <v>106</v>
      </c>
      <c r="AY120" s="6" t="s">
        <v>143</v>
      </c>
      <c r="BE120" s="81">
        <f>IF($U$120="základní",$N$120,0)</f>
        <v>0</v>
      </c>
      <c r="BF120" s="81">
        <f>IF($U$120="snížená",$N$120,0)</f>
        <v>0</v>
      </c>
      <c r="BG120" s="81">
        <f>IF($U$120="zákl. přenesená",$N$120,0)</f>
        <v>0</v>
      </c>
      <c r="BH120" s="81">
        <f>IF($U$120="sníž. přenesená",$N$120,0)</f>
        <v>0</v>
      </c>
      <c r="BI120" s="81">
        <f>IF($U$120="nulová",$N$120,0)</f>
        <v>0</v>
      </c>
      <c r="BJ120" s="6" t="s">
        <v>17</v>
      </c>
      <c r="BK120" s="81">
        <f>ROUND($L$120*$K$120,2)</f>
        <v>0</v>
      </c>
      <c r="BL120" s="6" t="s">
        <v>148</v>
      </c>
    </row>
    <row r="121" spans="2:51" s="6" customFormat="1" ht="15.75" customHeight="1">
      <c r="B121" s="129"/>
      <c r="E121" s="130"/>
      <c r="F121" s="213" t="s">
        <v>229</v>
      </c>
      <c r="G121" s="214"/>
      <c r="H121" s="214"/>
      <c r="I121" s="214"/>
      <c r="K121" s="131">
        <v>16</v>
      </c>
      <c r="N121" s="130"/>
      <c r="R121" s="132"/>
      <c r="T121" s="133"/>
      <c r="AA121" s="134"/>
      <c r="AT121" s="130" t="s">
        <v>150</v>
      </c>
      <c r="AU121" s="130" t="s">
        <v>106</v>
      </c>
      <c r="AV121" s="130" t="s">
        <v>106</v>
      </c>
      <c r="AW121" s="130" t="s">
        <v>116</v>
      </c>
      <c r="AX121" s="130" t="s">
        <v>73</v>
      </c>
      <c r="AY121" s="130" t="s">
        <v>143</v>
      </c>
    </row>
    <row r="122" spans="2:51" s="6" customFormat="1" ht="15.75" customHeight="1">
      <c r="B122" s="129"/>
      <c r="E122" s="130"/>
      <c r="F122" s="213" t="s">
        <v>230</v>
      </c>
      <c r="G122" s="214"/>
      <c r="H122" s="214"/>
      <c r="I122" s="214"/>
      <c r="K122" s="131">
        <v>36</v>
      </c>
      <c r="N122" s="130"/>
      <c r="R122" s="132"/>
      <c r="T122" s="133"/>
      <c r="AA122" s="134"/>
      <c r="AT122" s="130" t="s">
        <v>150</v>
      </c>
      <c r="AU122" s="130" t="s">
        <v>106</v>
      </c>
      <c r="AV122" s="130" t="s">
        <v>106</v>
      </c>
      <c r="AW122" s="130" t="s">
        <v>116</v>
      </c>
      <c r="AX122" s="130" t="s">
        <v>73</v>
      </c>
      <c r="AY122" s="130" t="s">
        <v>143</v>
      </c>
    </row>
    <row r="123" spans="2:51" s="6" customFormat="1" ht="15.75" customHeight="1">
      <c r="B123" s="129"/>
      <c r="E123" s="130"/>
      <c r="F123" s="213" t="s">
        <v>231</v>
      </c>
      <c r="G123" s="214"/>
      <c r="H123" s="214"/>
      <c r="I123" s="214"/>
      <c r="K123" s="131">
        <v>3</v>
      </c>
      <c r="N123" s="130"/>
      <c r="R123" s="132"/>
      <c r="T123" s="133"/>
      <c r="AA123" s="134"/>
      <c r="AT123" s="130" t="s">
        <v>150</v>
      </c>
      <c r="AU123" s="130" t="s">
        <v>106</v>
      </c>
      <c r="AV123" s="130" t="s">
        <v>106</v>
      </c>
      <c r="AW123" s="130" t="s">
        <v>116</v>
      </c>
      <c r="AX123" s="130" t="s">
        <v>73</v>
      </c>
      <c r="AY123" s="130" t="s">
        <v>143</v>
      </c>
    </row>
    <row r="124" spans="2:51" s="6" customFormat="1" ht="15.75" customHeight="1">
      <c r="B124" s="135"/>
      <c r="E124" s="136"/>
      <c r="F124" s="215" t="s">
        <v>155</v>
      </c>
      <c r="G124" s="216"/>
      <c r="H124" s="216"/>
      <c r="I124" s="216"/>
      <c r="K124" s="137">
        <v>55</v>
      </c>
      <c r="N124" s="136"/>
      <c r="R124" s="138"/>
      <c r="T124" s="139"/>
      <c r="AA124" s="140"/>
      <c r="AT124" s="136" t="s">
        <v>150</v>
      </c>
      <c r="AU124" s="136" t="s">
        <v>106</v>
      </c>
      <c r="AV124" s="136" t="s">
        <v>148</v>
      </c>
      <c r="AW124" s="136" t="s">
        <v>116</v>
      </c>
      <c r="AX124" s="136" t="s">
        <v>17</v>
      </c>
      <c r="AY124" s="136" t="s">
        <v>143</v>
      </c>
    </row>
    <row r="125" spans="2:64" s="6" customFormat="1" ht="27" customHeight="1">
      <c r="B125" s="21"/>
      <c r="C125" s="122" t="s">
        <v>106</v>
      </c>
      <c r="D125" s="122" t="s">
        <v>144</v>
      </c>
      <c r="E125" s="123" t="s">
        <v>156</v>
      </c>
      <c r="F125" s="206" t="s">
        <v>157</v>
      </c>
      <c r="G125" s="207"/>
      <c r="H125" s="207"/>
      <c r="I125" s="207"/>
      <c r="J125" s="124" t="s">
        <v>147</v>
      </c>
      <c r="K125" s="125">
        <v>10</v>
      </c>
      <c r="L125" s="208">
        <v>0</v>
      </c>
      <c r="M125" s="207"/>
      <c r="N125" s="209">
        <f>ROUND($L$125*$K$125,2)</f>
        <v>0</v>
      </c>
      <c r="O125" s="207"/>
      <c r="P125" s="207"/>
      <c r="Q125" s="207"/>
      <c r="R125" s="22"/>
      <c r="T125" s="126"/>
      <c r="U125" s="28" t="s">
        <v>38</v>
      </c>
      <c r="V125" s="127">
        <v>0.718</v>
      </c>
      <c r="W125" s="127">
        <f>$V$125*$K$125</f>
        <v>7.18</v>
      </c>
      <c r="X125" s="127">
        <v>0</v>
      </c>
      <c r="Y125" s="127">
        <f>$X$125*$K$125</f>
        <v>0</v>
      </c>
      <c r="Z125" s="127">
        <v>0</v>
      </c>
      <c r="AA125" s="128">
        <f>$Z$125*$K$125</f>
        <v>0</v>
      </c>
      <c r="AR125" s="6" t="s">
        <v>158</v>
      </c>
      <c r="AT125" s="6" t="s">
        <v>144</v>
      </c>
      <c r="AU125" s="6" t="s">
        <v>106</v>
      </c>
      <c r="AY125" s="6" t="s">
        <v>143</v>
      </c>
      <c r="BE125" s="81">
        <f>IF($U$125="základní",$N$125,0)</f>
        <v>0</v>
      </c>
      <c r="BF125" s="81">
        <f>IF($U$125="snížená",$N$125,0)</f>
        <v>0</v>
      </c>
      <c r="BG125" s="81">
        <f>IF($U$125="zákl. přenesená",$N$125,0)</f>
        <v>0</v>
      </c>
      <c r="BH125" s="81">
        <f>IF($U$125="sníž. přenesená",$N$125,0)</f>
        <v>0</v>
      </c>
      <c r="BI125" s="81">
        <f>IF($U$125="nulová",$N$125,0)</f>
        <v>0</v>
      </c>
      <c r="BJ125" s="6" t="s">
        <v>17</v>
      </c>
      <c r="BK125" s="81">
        <f>ROUND($L$125*$K$125,2)</f>
        <v>0</v>
      </c>
      <c r="BL125" s="6" t="s">
        <v>158</v>
      </c>
    </row>
    <row r="126" spans="2:51" s="6" customFormat="1" ht="15.75" customHeight="1">
      <c r="B126" s="129"/>
      <c r="E126" s="130"/>
      <c r="F126" s="213" t="s">
        <v>232</v>
      </c>
      <c r="G126" s="214"/>
      <c r="H126" s="214"/>
      <c r="I126" s="214"/>
      <c r="K126" s="131">
        <v>9</v>
      </c>
      <c r="N126" s="130"/>
      <c r="R126" s="132"/>
      <c r="T126" s="133"/>
      <c r="AA126" s="134"/>
      <c r="AT126" s="130" t="s">
        <v>150</v>
      </c>
      <c r="AU126" s="130" t="s">
        <v>106</v>
      </c>
      <c r="AV126" s="130" t="s">
        <v>106</v>
      </c>
      <c r="AW126" s="130" t="s">
        <v>116</v>
      </c>
      <c r="AX126" s="130" t="s">
        <v>73</v>
      </c>
      <c r="AY126" s="130" t="s">
        <v>143</v>
      </c>
    </row>
    <row r="127" spans="2:51" s="6" customFormat="1" ht="15.75" customHeight="1">
      <c r="B127" s="129"/>
      <c r="E127" s="130"/>
      <c r="F127" s="213" t="s">
        <v>233</v>
      </c>
      <c r="G127" s="214"/>
      <c r="H127" s="214"/>
      <c r="I127" s="214"/>
      <c r="K127" s="131">
        <v>1</v>
      </c>
      <c r="N127" s="130"/>
      <c r="R127" s="132"/>
      <c r="T127" s="133"/>
      <c r="AA127" s="134"/>
      <c r="AT127" s="130" t="s">
        <v>150</v>
      </c>
      <c r="AU127" s="130" t="s">
        <v>106</v>
      </c>
      <c r="AV127" s="130" t="s">
        <v>106</v>
      </c>
      <c r="AW127" s="130" t="s">
        <v>116</v>
      </c>
      <c r="AX127" s="130" t="s">
        <v>73</v>
      </c>
      <c r="AY127" s="130" t="s">
        <v>143</v>
      </c>
    </row>
    <row r="128" spans="2:51" s="6" customFormat="1" ht="15.75" customHeight="1">
      <c r="B128" s="135"/>
      <c r="E128" s="136"/>
      <c r="F128" s="215" t="s">
        <v>155</v>
      </c>
      <c r="G128" s="216"/>
      <c r="H128" s="216"/>
      <c r="I128" s="216"/>
      <c r="K128" s="137">
        <v>10</v>
      </c>
      <c r="N128" s="136"/>
      <c r="R128" s="138"/>
      <c r="T128" s="139"/>
      <c r="AA128" s="140"/>
      <c r="AT128" s="136" t="s">
        <v>150</v>
      </c>
      <c r="AU128" s="136" t="s">
        <v>106</v>
      </c>
      <c r="AV128" s="136" t="s">
        <v>148</v>
      </c>
      <c r="AW128" s="136" t="s">
        <v>116</v>
      </c>
      <c r="AX128" s="136" t="s">
        <v>17</v>
      </c>
      <c r="AY128" s="136" t="s">
        <v>143</v>
      </c>
    </row>
    <row r="129" spans="2:64" s="6" customFormat="1" ht="27" customHeight="1">
      <c r="B129" s="21"/>
      <c r="C129" s="122" t="s">
        <v>161</v>
      </c>
      <c r="D129" s="122" t="s">
        <v>144</v>
      </c>
      <c r="E129" s="123" t="s">
        <v>162</v>
      </c>
      <c r="F129" s="206" t="s">
        <v>163</v>
      </c>
      <c r="G129" s="207"/>
      <c r="H129" s="207"/>
      <c r="I129" s="207"/>
      <c r="J129" s="124" t="s">
        <v>147</v>
      </c>
      <c r="K129" s="125">
        <v>24</v>
      </c>
      <c r="L129" s="208">
        <v>0</v>
      </c>
      <c r="M129" s="207"/>
      <c r="N129" s="209">
        <f>ROUND($L$129*$K$129,2)</f>
        <v>0</v>
      </c>
      <c r="O129" s="207"/>
      <c r="P129" s="207"/>
      <c r="Q129" s="207"/>
      <c r="R129" s="22"/>
      <c r="T129" s="126"/>
      <c r="U129" s="28" t="s">
        <v>38</v>
      </c>
      <c r="V129" s="127">
        <v>0.967</v>
      </c>
      <c r="W129" s="127">
        <f>$V$129*$K$129</f>
        <v>23.208</v>
      </c>
      <c r="X129" s="127">
        <v>0</v>
      </c>
      <c r="Y129" s="127">
        <f>$X$129*$K$129</f>
        <v>0</v>
      </c>
      <c r="Z129" s="127">
        <v>0</v>
      </c>
      <c r="AA129" s="128">
        <f>$Z$129*$K$129</f>
        <v>0</v>
      </c>
      <c r="AR129" s="6" t="s">
        <v>158</v>
      </c>
      <c r="AT129" s="6" t="s">
        <v>144</v>
      </c>
      <c r="AU129" s="6" t="s">
        <v>106</v>
      </c>
      <c r="AY129" s="6" t="s">
        <v>143</v>
      </c>
      <c r="BE129" s="81">
        <f>IF($U$129="základní",$N$129,0)</f>
        <v>0</v>
      </c>
      <c r="BF129" s="81">
        <f>IF($U$129="snížená",$N$129,0)</f>
        <v>0</v>
      </c>
      <c r="BG129" s="81">
        <f>IF($U$129="zákl. přenesená",$N$129,0)</f>
        <v>0</v>
      </c>
      <c r="BH129" s="81">
        <f>IF($U$129="sníž. přenesená",$N$129,0)</f>
        <v>0</v>
      </c>
      <c r="BI129" s="81">
        <f>IF($U$129="nulová",$N$129,0)</f>
        <v>0</v>
      </c>
      <c r="BJ129" s="6" t="s">
        <v>17</v>
      </c>
      <c r="BK129" s="81">
        <f>ROUND($L$129*$K$129,2)</f>
        <v>0</v>
      </c>
      <c r="BL129" s="6" t="s">
        <v>158</v>
      </c>
    </row>
    <row r="130" spans="2:51" s="6" customFormat="1" ht="15.75" customHeight="1">
      <c r="B130" s="129"/>
      <c r="E130" s="130"/>
      <c r="F130" s="213" t="s">
        <v>234</v>
      </c>
      <c r="G130" s="214"/>
      <c r="H130" s="214"/>
      <c r="I130" s="214"/>
      <c r="K130" s="131">
        <v>3</v>
      </c>
      <c r="N130" s="130"/>
      <c r="R130" s="132"/>
      <c r="T130" s="133"/>
      <c r="AA130" s="134"/>
      <c r="AT130" s="130" t="s">
        <v>150</v>
      </c>
      <c r="AU130" s="130" t="s">
        <v>106</v>
      </c>
      <c r="AV130" s="130" t="s">
        <v>106</v>
      </c>
      <c r="AW130" s="130" t="s">
        <v>116</v>
      </c>
      <c r="AX130" s="130" t="s">
        <v>73</v>
      </c>
      <c r="AY130" s="130" t="s">
        <v>143</v>
      </c>
    </row>
    <row r="131" spans="2:51" s="6" customFormat="1" ht="15.75" customHeight="1">
      <c r="B131" s="129"/>
      <c r="E131" s="130"/>
      <c r="F131" s="213" t="s">
        <v>235</v>
      </c>
      <c r="G131" s="214"/>
      <c r="H131" s="214"/>
      <c r="I131" s="214"/>
      <c r="K131" s="131">
        <v>3</v>
      </c>
      <c r="N131" s="130"/>
      <c r="R131" s="132"/>
      <c r="T131" s="133"/>
      <c r="AA131" s="134"/>
      <c r="AT131" s="130" t="s">
        <v>150</v>
      </c>
      <c r="AU131" s="130" t="s">
        <v>106</v>
      </c>
      <c r="AV131" s="130" t="s">
        <v>106</v>
      </c>
      <c r="AW131" s="130" t="s">
        <v>116</v>
      </c>
      <c r="AX131" s="130" t="s">
        <v>73</v>
      </c>
      <c r="AY131" s="130" t="s">
        <v>143</v>
      </c>
    </row>
    <row r="132" spans="2:51" s="6" customFormat="1" ht="15.75" customHeight="1">
      <c r="B132" s="129"/>
      <c r="E132" s="130"/>
      <c r="F132" s="213" t="s">
        <v>236</v>
      </c>
      <c r="G132" s="214"/>
      <c r="H132" s="214"/>
      <c r="I132" s="214"/>
      <c r="K132" s="131">
        <v>12</v>
      </c>
      <c r="N132" s="130"/>
      <c r="R132" s="132"/>
      <c r="T132" s="133"/>
      <c r="AA132" s="134"/>
      <c r="AT132" s="130" t="s">
        <v>150</v>
      </c>
      <c r="AU132" s="130" t="s">
        <v>106</v>
      </c>
      <c r="AV132" s="130" t="s">
        <v>106</v>
      </c>
      <c r="AW132" s="130" t="s">
        <v>116</v>
      </c>
      <c r="AX132" s="130" t="s">
        <v>73</v>
      </c>
      <c r="AY132" s="130" t="s">
        <v>143</v>
      </c>
    </row>
    <row r="133" spans="2:51" s="6" customFormat="1" ht="15.75" customHeight="1">
      <c r="B133" s="129"/>
      <c r="E133" s="130"/>
      <c r="F133" s="213" t="s">
        <v>237</v>
      </c>
      <c r="G133" s="214"/>
      <c r="H133" s="214"/>
      <c r="I133" s="214"/>
      <c r="K133" s="131">
        <v>6</v>
      </c>
      <c r="N133" s="130"/>
      <c r="R133" s="132"/>
      <c r="T133" s="133"/>
      <c r="AA133" s="134"/>
      <c r="AT133" s="130" t="s">
        <v>150</v>
      </c>
      <c r="AU133" s="130" t="s">
        <v>106</v>
      </c>
      <c r="AV133" s="130" t="s">
        <v>106</v>
      </c>
      <c r="AW133" s="130" t="s">
        <v>116</v>
      </c>
      <c r="AX133" s="130" t="s">
        <v>73</v>
      </c>
      <c r="AY133" s="130" t="s">
        <v>143</v>
      </c>
    </row>
    <row r="134" spans="2:51" s="6" customFormat="1" ht="15.75" customHeight="1">
      <c r="B134" s="135"/>
      <c r="E134" s="136"/>
      <c r="F134" s="215" t="s">
        <v>155</v>
      </c>
      <c r="G134" s="216"/>
      <c r="H134" s="216"/>
      <c r="I134" s="216"/>
      <c r="K134" s="137">
        <v>24</v>
      </c>
      <c r="N134" s="136"/>
      <c r="R134" s="138"/>
      <c r="T134" s="139"/>
      <c r="AA134" s="140"/>
      <c r="AT134" s="136" t="s">
        <v>150</v>
      </c>
      <c r="AU134" s="136" t="s">
        <v>106</v>
      </c>
      <c r="AV134" s="136" t="s">
        <v>148</v>
      </c>
      <c r="AW134" s="136" t="s">
        <v>116</v>
      </c>
      <c r="AX134" s="136" t="s">
        <v>17</v>
      </c>
      <c r="AY134" s="136" t="s">
        <v>143</v>
      </c>
    </row>
    <row r="135" spans="2:64" s="6" customFormat="1" ht="27" customHeight="1">
      <c r="B135" s="21"/>
      <c r="C135" s="147" t="s">
        <v>148</v>
      </c>
      <c r="D135" s="147" t="s">
        <v>179</v>
      </c>
      <c r="E135" s="148" t="s">
        <v>180</v>
      </c>
      <c r="F135" s="219" t="s">
        <v>257</v>
      </c>
      <c r="G135" s="220"/>
      <c r="H135" s="220"/>
      <c r="I135" s="220"/>
      <c r="J135" s="149" t="s">
        <v>181</v>
      </c>
      <c r="K135" s="150">
        <v>121</v>
      </c>
      <c r="L135" s="221">
        <v>0</v>
      </c>
      <c r="M135" s="220"/>
      <c r="N135" s="222">
        <f>ROUND($L$135*$K$135,2)</f>
        <v>0</v>
      </c>
      <c r="O135" s="207"/>
      <c r="P135" s="207"/>
      <c r="Q135" s="207"/>
      <c r="R135" s="22"/>
      <c r="T135" s="126"/>
      <c r="U135" s="28" t="s">
        <v>38</v>
      </c>
      <c r="V135" s="127">
        <v>0</v>
      </c>
      <c r="W135" s="127">
        <f>$V$135*$K$135</f>
        <v>0</v>
      </c>
      <c r="X135" s="127">
        <v>0.003</v>
      </c>
      <c r="Y135" s="127">
        <f>$X$135*$K$135</f>
        <v>0.363</v>
      </c>
      <c r="Z135" s="127">
        <v>0</v>
      </c>
      <c r="AA135" s="128">
        <f>$Z$135*$K$135</f>
        <v>0</v>
      </c>
      <c r="AR135" s="6" t="s">
        <v>182</v>
      </c>
      <c r="AT135" s="6" t="s">
        <v>179</v>
      </c>
      <c r="AU135" s="6" t="s">
        <v>106</v>
      </c>
      <c r="AY135" s="6" t="s">
        <v>143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17</v>
      </c>
      <c r="BK135" s="81">
        <f>ROUND($L$135*$K$135,2)</f>
        <v>0</v>
      </c>
      <c r="BL135" s="6" t="s">
        <v>158</v>
      </c>
    </row>
    <row r="136" spans="2:51" s="6" customFormat="1" ht="15.75" customHeight="1">
      <c r="B136" s="129"/>
      <c r="E136" s="130"/>
      <c r="F136" s="213" t="s">
        <v>238</v>
      </c>
      <c r="G136" s="214"/>
      <c r="H136" s="214"/>
      <c r="I136" s="214"/>
      <c r="K136" s="131">
        <v>5.4</v>
      </c>
      <c r="N136" s="130"/>
      <c r="R136" s="132"/>
      <c r="T136" s="133"/>
      <c r="AA136" s="134"/>
      <c r="AT136" s="130" t="s">
        <v>150</v>
      </c>
      <c r="AU136" s="130" t="s">
        <v>106</v>
      </c>
      <c r="AV136" s="130" t="s">
        <v>106</v>
      </c>
      <c r="AW136" s="130" t="s">
        <v>116</v>
      </c>
      <c r="AX136" s="130" t="s">
        <v>73</v>
      </c>
      <c r="AY136" s="130" t="s">
        <v>143</v>
      </c>
    </row>
    <row r="137" spans="2:51" s="6" customFormat="1" ht="15.75" customHeight="1">
      <c r="B137" s="129"/>
      <c r="E137" s="130"/>
      <c r="F137" s="213" t="s">
        <v>239</v>
      </c>
      <c r="G137" s="214"/>
      <c r="H137" s="214"/>
      <c r="I137" s="214"/>
      <c r="K137" s="131">
        <v>14.4</v>
      </c>
      <c r="N137" s="130"/>
      <c r="R137" s="132"/>
      <c r="T137" s="133"/>
      <c r="AA137" s="134"/>
      <c r="AT137" s="130" t="s">
        <v>150</v>
      </c>
      <c r="AU137" s="130" t="s">
        <v>106</v>
      </c>
      <c r="AV137" s="130" t="s">
        <v>106</v>
      </c>
      <c r="AW137" s="130" t="s">
        <v>116</v>
      </c>
      <c r="AX137" s="130" t="s">
        <v>73</v>
      </c>
      <c r="AY137" s="130" t="s">
        <v>143</v>
      </c>
    </row>
    <row r="138" spans="2:51" s="6" customFormat="1" ht="15.75" customHeight="1">
      <c r="B138" s="129"/>
      <c r="E138" s="130"/>
      <c r="F138" s="213" t="s">
        <v>240</v>
      </c>
      <c r="G138" s="214"/>
      <c r="H138" s="214"/>
      <c r="I138" s="214"/>
      <c r="K138" s="131">
        <v>36</v>
      </c>
      <c r="N138" s="130"/>
      <c r="R138" s="132"/>
      <c r="T138" s="133"/>
      <c r="AA138" s="134"/>
      <c r="AT138" s="130" t="s">
        <v>150</v>
      </c>
      <c r="AU138" s="130" t="s">
        <v>106</v>
      </c>
      <c r="AV138" s="130" t="s">
        <v>106</v>
      </c>
      <c r="AW138" s="130" t="s">
        <v>116</v>
      </c>
      <c r="AX138" s="130" t="s">
        <v>73</v>
      </c>
      <c r="AY138" s="130" t="s">
        <v>143</v>
      </c>
    </row>
    <row r="139" spans="2:51" s="6" customFormat="1" ht="15.75" customHeight="1">
      <c r="B139" s="129"/>
      <c r="E139" s="130"/>
      <c r="F139" s="213" t="s">
        <v>241</v>
      </c>
      <c r="G139" s="214"/>
      <c r="H139" s="214"/>
      <c r="I139" s="214"/>
      <c r="K139" s="131">
        <v>6</v>
      </c>
      <c r="N139" s="130"/>
      <c r="R139" s="132"/>
      <c r="T139" s="133"/>
      <c r="AA139" s="134"/>
      <c r="AT139" s="130" t="s">
        <v>150</v>
      </c>
      <c r="AU139" s="130" t="s">
        <v>106</v>
      </c>
      <c r="AV139" s="130" t="s">
        <v>106</v>
      </c>
      <c r="AW139" s="130" t="s">
        <v>116</v>
      </c>
      <c r="AX139" s="130" t="s">
        <v>73</v>
      </c>
      <c r="AY139" s="130" t="s">
        <v>143</v>
      </c>
    </row>
    <row r="140" spans="2:51" s="6" customFormat="1" ht="15.75" customHeight="1">
      <c r="B140" s="129"/>
      <c r="E140" s="130"/>
      <c r="F140" s="213" t="s">
        <v>242</v>
      </c>
      <c r="G140" s="214"/>
      <c r="H140" s="214"/>
      <c r="I140" s="214"/>
      <c r="K140" s="131">
        <v>10.8</v>
      </c>
      <c r="N140" s="130"/>
      <c r="R140" s="132"/>
      <c r="T140" s="133"/>
      <c r="AA140" s="134"/>
      <c r="AT140" s="130" t="s">
        <v>150</v>
      </c>
      <c r="AU140" s="130" t="s">
        <v>106</v>
      </c>
      <c r="AV140" s="130" t="s">
        <v>106</v>
      </c>
      <c r="AW140" s="130" t="s">
        <v>116</v>
      </c>
      <c r="AX140" s="130" t="s">
        <v>73</v>
      </c>
      <c r="AY140" s="130" t="s">
        <v>143</v>
      </c>
    </row>
    <row r="141" spans="2:51" s="6" customFormat="1" ht="15.75" customHeight="1">
      <c r="B141" s="129"/>
      <c r="E141" s="130"/>
      <c r="F141" s="213" t="s">
        <v>243</v>
      </c>
      <c r="G141" s="214"/>
      <c r="H141" s="214"/>
      <c r="I141" s="214"/>
      <c r="K141" s="131">
        <v>21.6</v>
      </c>
      <c r="N141" s="130"/>
      <c r="R141" s="132"/>
      <c r="T141" s="133"/>
      <c r="AA141" s="134"/>
      <c r="AT141" s="130" t="s">
        <v>150</v>
      </c>
      <c r="AU141" s="130" t="s">
        <v>106</v>
      </c>
      <c r="AV141" s="130" t="s">
        <v>106</v>
      </c>
      <c r="AW141" s="130" t="s">
        <v>116</v>
      </c>
      <c r="AX141" s="130" t="s">
        <v>73</v>
      </c>
      <c r="AY141" s="130" t="s">
        <v>143</v>
      </c>
    </row>
    <row r="142" spans="2:51" s="6" customFormat="1" ht="15.75" customHeight="1">
      <c r="B142" s="129"/>
      <c r="E142" s="130"/>
      <c r="F142" s="213" t="s">
        <v>244</v>
      </c>
      <c r="G142" s="214"/>
      <c r="H142" s="214"/>
      <c r="I142" s="214"/>
      <c r="K142" s="131">
        <v>1.4</v>
      </c>
      <c r="N142" s="130"/>
      <c r="R142" s="132"/>
      <c r="T142" s="133"/>
      <c r="AA142" s="134"/>
      <c r="AT142" s="130" t="s">
        <v>150</v>
      </c>
      <c r="AU142" s="130" t="s">
        <v>106</v>
      </c>
      <c r="AV142" s="130" t="s">
        <v>106</v>
      </c>
      <c r="AW142" s="130" t="s">
        <v>116</v>
      </c>
      <c r="AX142" s="130" t="s">
        <v>73</v>
      </c>
      <c r="AY142" s="130" t="s">
        <v>143</v>
      </c>
    </row>
    <row r="143" spans="2:51" s="6" customFormat="1" ht="15.75" customHeight="1">
      <c r="B143" s="129"/>
      <c r="E143" s="130"/>
      <c r="F143" s="213" t="s">
        <v>245</v>
      </c>
      <c r="G143" s="214"/>
      <c r="H143" s="214"/>
      <c r="I143" s="214"/>
      <c r="K143" s="131">
        <v>12</v>
      </c>
      <c r="N143" s="130"/>
      <c r="R143" s="132"/>
      <c r="T143" s="133"/>
      <c r="AA143" s="134"/>
      <c r="AT143" s="130" t="s">
        <v>150</v>
      </c>
      <c r="AU143" s="130" t="s">
        <v>106</v>
      </c>
      <c r="AV143" s="130" t="s">
        <v>106</v>
      </c>
      <c r="AW143" s="130" t="s">
        <v>116</v>
      </c>
      <c r="AX143" s="130" t="s">
        <v>73</v>
      </c>
      <c r="AY143" s="130" t="s">
        <v>143</v>
      </c>
    </row>
    <row r="144" spans="2:51" s="6" customFormat="1" ht="15.75" customHeight="1">
      <c r="B144" s="129"/>
      <c r="E144" s="130"/>
      <c r="F144" s="213" t="s">
        <v>246</v>
      </c>
      <c r="G144" s="214"/>
      <c r="H144" s="214"/>
      <c r="I144" s="214"/>
      <c r="K144" s="131">
        <v>2.16</v>
      </c>
      <c r="N144" s="130"/>
      <c r="R144" s="132"/>
      <c r="T144" s="133"/>
      <c r="AA144" s="134"/>
      <c r="AT144" s="130" t="s">
        <v>150</v>
      </c>
      <c r="AU144" s="130" t="s">
        <v>106</v>
      </c>
      <c r="AV144" s="130" t="s">
        <v>106</v>
      </c>
      <c r="AW144" s="130" t="s">
        <v>116</v>
      </c>
      <c r="AX144" s="130" t="s">
        <v>73</v>
      </c>
      <c r="AY144" s="130" t="s">
        <v>143</v>
      </c>
    </row>
    <row r="145" spans="2:51" s="6" customFormat="1" ht="15.75" customHeight="1">
      <c r="B145" s="135"/>
      <c r="E145" s="136"/>
      <c r="F145" s="215" t="s">
        <v>155</v>
      </c>
      <c r="G145" s="216"/>
      <c r="H145" s="216"/>
      <c r="I145" s="216"/>
      <c r="K145" s="137">
        <v>109.76</v>
      </c>
      <c r="N145" s="136"/>
      <c r="R145" s="138"/>
      <c r="T145" s="139"/>
      <c r="AA145" s="140"/>
      <c r="AT145" s="136" t="s">
        <v>150</v>
      </c>
      <c r="AU145" s="136" t="s">
        <v>106</v>
      </c>
      <c r="AV145" s="136" t="s">
        <v>148</v>
      </c>
      <c r="AW145" s="136" t="s">
        <v>116</v>
      </c>
      <c r="AX145" s="136" t="s">
        <v>73</v>
      </c>
      <c r="AY145" s="136" t="s">
        <v>143</v>
      </c>
    </row>
    <row r="146" spans="2:51" s="6" customFormat="1" ht="15.75" customHeight="1">
      <c r="B146" s="129"/>
      <c r="E146" s="130"/>
      <c r="F146" s="213" t="s">
        <v>247</v>
      </c>
      <c r="G146" s="214"/>
      <c r="H146" s="214"/>
      <c r="I146" s="214"/>
      <c r="K146" s="131">
        <v>120.736</v>
      </c>
      <c r="N146" s="130"/>
      <c r="R146" s="132"/>
      <c r="T146" s="133"/>
      <c r="AA146" s="134"/>
      <c r="AT146" s="130" t="s">
        <v>150</v>
      </c>
      <c r="AU146" s="130" t="s">
        <v>106</v>
      </c>
      <c r="AV146" s="130" t="s">
        <v>106</v>
      </c>
      <c r="AW146" s="130" t="s">
        <v>116</v>
      </c>
      <c r="AX146" s="130" t="s">
        <v>73</v>
      </c>
      <c r="AY146" s="130" t="s">
        <v>143</v>
      </c>
    </row>
    <row r="147" spans="2:51" s="6" customFormat="1" ht="15.75" customHeight="1">
      <c r="B147" s="129"/>
      <c r="E147" s="130"/>
      <c r="F147" s="213" t="s">
        <v>248</v>
      </c>
      <c r="G147" s="214"/>
      <c r="H147" s="214"/>
      <c r="I147" s="214"/>
      <c r="K147" s="131">
        <v>121</v>
      </c>
      <c r="N147" s="130"/>
      <c r="R147" s="132"/>
      <c r="T147" s="133"/>
      <c r="AA147" s="134"/>
      <c r="AT147" s="130" t="s">
        <v>150</v>
      </c>
      <c r="AU147" s="130" t="s">
        <v>106</v>
      </c>
      <c r="AV147" s="130" t="s">
        <v>106</v>
      </c>
      <c r="AW147" s="130" t="s">
        <v>116</v>
      </c>
      <c r="AX147" s="130" t="s">
        <v>17</v>
      </c>
      <c r="AY147" s="130" t="s">
        <v>143</v>
      </c>
    </row>
    <row r="148" spans="2:64" s="6" customFormat="1" ht="27" customHeight="1">
      <c r="B148" s="21"/>
      <c r="C148" s="147" t="s">
        <v>204</v>
      </c>
      <c r="D148" s="147" t="s">
        <v>179</v>
      </c>
      <c r="E148" s="148" t="s">
        <v>205</v>
      </c>
      <c r="F148" s="219" t="s">
        <v>206</v>
      </c>
      <c r="G148" s="220"/>
      <c r="H148" s="220"/>
      <c r="I148" s="220"/>
      <c r="J148" s="149" t="s">
        <v>147</v>
      </c>
      <c r="K148" s="150">
        <v>89</v>
      </c>
      <c r="L148" s="221">
        <v>0</v>
      </c>
      <c r="M148" s="220"/>
      <c r="N148" s="222">
        <f>ROUND($L$148*$K$148,2)</f>
        <v>0</v>
      </c>
      <c r="O148" s="207"/>
      <c r="P148" s="207"/>
      <c r="Q148" s="207"/>
      <c r="R148" s="22"/>
      <c r="T148" s="126"/>
      <c r="U148" s="28" t="s">
        <v>38</v>
      </c>
      <c r="V148" s="127">
        <v>0</v>
      </c>
      <c r="W148" s="127">
        <f>$V$148*$K$148</f>
        <v>0</v>
      </c>
      <c r="X148" s="127">
        <v>0.0002</v>
      </c>
      <c r="Y148" s="127">
        <f>$X$148*$K$148</f>
        <v>0.0178</v>
      </c>
      <c r="Z148" s="127">
        <v>0</v>
      </c>
      <c r="AA148" s="128">
        <f>$Z$148*$K$148</f>
        <v>0</v>
      </c>
      <c r="AR148" s="6" t="s">
        <v>182</v>
      </c>
      <c r="AT148" s="6" t="s">
        <v>179</v>
      </c>
      <c r="AU148" s="6" t="s">
        <v>106</v>
      </c>
      <c r="AY148" s="6" t="s">
        <v>143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17</v>
      </c>
      <c r="BK148" s="81">
        <f>ROUND($L$148*$K$148,2)</f>
        <v>0</v>
      </c>
      <c r="BL148" s="6" t="s">
        <v>158</v>
      </c>
    </row>
    <row r="149" spans="2:51" s="6" customFormat="1" ht="15.75" customHeight="1">
      <c r="B149" s="129"/>
      <c r="E149" s="130"/>
      <c r="F149" s="213" t="s">
        <v>249</v>
      </c>
      <c r="G149" s="214"/>
      <c r="H149" s="214"/>
      <c r="I149" s="214"/>
      <c r="K149" s="131">
        <v>89</v>
      </c>
      <c r="N149" s="130"/>
      <c r="R149" s="132"/>
      <c r="T149" s="133"/>
      <c r="AA149" s="134"/>
      <c r="AT149" s="130" t="s">
        <v>150</v>
      </c>
      <c r="AU149" s="130" t="s">
        <v>106</v>
      </c>
      <c r="AV149" s="130" t="s">
        <v>106</v>
      </c>
      <c r="AW149" s="130" t="s">
        <v>116</v>
      </c>
      <c r="AX149" s="130" t="s">
        <v>17</v>
      </c>
      <c r="AY149" s="130" t="s">
        <v>143</v>
      </c>
    </row>
    <row r="150" spans="2:64" s="6" customFormat="1" ht="27" customHeight="1">
      <c r="B150" s="21"/>
      <c r="C150" s="122" t="s">
        <v>208</v>
      </c>
      <c r="D150" s="122" t="s">
        <v>144</v>
      </c>
      <c r="E150" s="123" t="s">
        <v>209</v>
      </c>
      <c r="F150" s="206" t="s">
        <v>210</v>
      </c>
      <c r="G150" s="207"/>
      <c r="H150" s="207"/>
      <c r="I150" s="207"/>
      <c r="J150" s="124" t="s">
        <v>211</v>
      </c>
      <c r="K150" s="151">
        <v>0</v>
      </c>
      <c r="L150" s="208">
        <v>0</v>
      </c>
      <c r="M150" s="207"/>
      <c r="N150" s="209">
        <f>ROUND($L$150*$K$150,2)</f>
        <v>0</v>
      </c>
      <c r="O150" s="207"/>
      <c r="P150" s="207"/>
      <c r="Q150" s="207"/>
      <c r="R150" s="22"/>
      <c r="T150" s="126"/>
      <c r="U150" s="28" t="s">
        <v>38</v>
      </c>
      <c r="V150" s="127">
        <v>0</v>
      </c>
      <c r="W150" s="127">
        <f>$V$150*$K$150</f>
        <v>0</v>
      </c>
      <c r="X150" s="127">
        <v>0</v>
      </c>
      <c r="Y150" s="127">
        <f>$X$150*$K$150</f>
        <v>0</v>
      </c>
      <c r="Z150" s="127">
        <v>0</v>
      </c>
      <c r="AA150" s="128">
        <f>$Z$150*$K$150</f>
        <v>0</v>
      </c>
      <c r="AR150" s="6" t="s">
        <v>158</v>
      </c>
      <c r="AT150" s="6" t="s">
        <v>144</v>
      </c>
      <c r="AU150" s="6" t="s">
        <v>106</v>
      </c>
      <c r="AY150" s="6" t="s">
        <v>143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17</v>
      </c>
      <c r="BK150" s="81">
        <f>ROUND($L$150*$K$150,2)</f>
        <v>0</v>
      </c>
      <c r="BL150" s="6" t="s">
        <v>158</v>
      </c>
    </row>
    <row r="151" spans="2:63" s="6" customFormat="1" ht="51" customHeight="1">
      <c r="B151" s="21"/>
      <c r="D151" s="114" t="s">
        <v>212</v>
      </c>
      <c r="N151" s="211">
        <f>$BK$151</f>
        <v>0</v>
      </c>
      <c r="O151" s="163"/>
      <c r="P151" s="163"/>
      <c r="Q151" s="163"/>
      <c r="R151" s="22"/>
      <c r="T151" s="152"/>
      <c r="U151" s="40"/>
      <c r="V151" s="40"/>
      <c r="W151" s="40"/>
      <c r="X151" s="40"/>
      <c r="Y151" s="40"/>
      <c r="Z151" s="40"/>
      <c r="AA151" s="42"/>
      <c r="AT151" s="6" t="s">
        <v>72</v>
      </c>
      <c r="AU151" s="6" t="s">
        <v>73</v>
      </c>
      <c r="AY151" s="6" t="s">
        <v>213</v>
      </c>
      <c r="BK151" s="81">
        <v>0</v>
      </c>
    </row>
    <row r="152" spans="2:18" s="6" customFormat="1" ht="7.5" customHeight="1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ht="14.25" customHeight="1">
      <c r="N153" s="1"/>
    </row>
    <row r="154" ht="14.25" customHeight="1">
      <c r="N154" s="1"/>
    </row>
    <row r="155" ht="14.25" customHeight="1">
      <c r="N155" s="1"/>
    </row>
    <row r="156" ht="14.25" customHeight="1">
      <c r="N156" s="1"/>
    </row>
    <row r="157" ht="14.25" customHeight="1">
      <c r="N157" s="1"/>
    </row>
    <row r="158" ht="14.25" customHeight="1">
      <c r="N158" s="1"/>
    </row>
    <row r="159" ht="14.25" customHeight="1">
      <c r="N159" s="1"/>
    </row>
    <row r="160" ht="14.25" customHeight="1">
      <c r="N160" s="1"/>
    </row>
    <row r="161" ht="14.25" customHeight="1">
      <c r="N161" s="1"/>
    </row>
    <row r="162" ht="14.25" customHeight="1">
      <c r="N162" s="1"/>
    </row>
    <row r="163" ht="14.25" customHeight="1">
      <c r="N163" s="1"/>
    </row>
    <row r="164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ht="14.25" customHeight="1">
      <c r="N177" s="1"/>
    </row>
    <row r="178" ht="14.25" customHeight="1">
      <c r="N178" s="1"/>
    </row>
    <row r="179" s="2" customFormat="1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$N$151</f>
        <v>0</v>
      </c>
    </row>
  </sheetData>
  <sheetProtection/>
  <mergeCells count="110">
    <mergeCell ref="N151:Q151"/>
    <mergeCell ref="H1:K1"/>
    <mergeCell ref="S2:AC2"/>
    <mergeCell ref="F150:I150"/>
    <mergeCell ref="L150:M150"/>
    <mergeCell ref="N150:Q150"/>
    <mergeCell ref="N117:Q117"/>
    <mergeCell ref="N118:Q118"/>
    <mergeCell ref="N119:Q119"/>
    <mergeCell ref="F146:I146"/>
    <mergeCell ref="F147:I147"/>
    <mergeCell ref="F148:I148"/>
    <mergeCell ref="L148:M148"/>
    <mergeCell ref="N148:Q148"/>
    <mergeCell ref="F149:I149"/>
    <mergeCell ref="F140:I140"/>
    <mergeCell ref="F141:I141"/>
    <mergeCell ref="F142:I142"/>
    <mergeCell ref="F143:I143"/>
    <mergeCell ref="F144:I144"/>
    <mergeCell ref="F145:I145"/>
    <mergeCell ref="L135:M135"/>
    <mergeCell ref="N135:Q135"/>
    <mergeCell ref="F136:I136"/>
    <mergeCell ref="F137:I137"/>
    <mergeCell ref="F138:I138"/>
    <mergeCell ref="F139:I139"/>
    <mergeCell ref="F130:I130"/>
    <mergeCell ref="F131:I131"/>
    <mergeCell ref="F132:I132"/>
    <mergeCell ref="F133:I133"/>
    <mergeCell ref="F134:I134"/>
    <mergeCell ref="F135:I135"/>
    <mergeCell ref="N125:Q125"/>
    <mergeCell ref="F126:I126"/>
    <mergeCell ref="F127:I127"/>
    <mergeCell ref="F128:I128"/>
    <mergeCell ref="F129:I129"/>
    <mergeCell ref="L129:M129"/>
    <mergeCell ref="N129:Q129"/>
    <mergeCell ref="F121:I121"/>
    <mergeCell ref="F122:I122"/>
    <mergeCell ref="F123:I123"/>
    <mergeCell ref="F124:I124"/>
    <mergeCell ref="F125:I125"/>
    <mergeCell ref="L125:M125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D95:H95"/>
    <mergeCell ref="N95:Q95"/>
    <mergeCell ref="D96:H96"/>
    <mergeCell ref="N96:Q96"/>
    <mergeCell ref="D97:H97"/>
    <mergeCell ref="N97:Q97"/>
    <mergeCell ref="N89:Q89"/>
    <mergeCell ref="N90:Q90"/>
    <mergeCell ref="N92:Q92"/>
    <mergeCell ref="D93:H93"/>
    <mergeCell ref="N93:Q93"/>
    <mergeCell ref="D94:H94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Hnutová Ludmila (ČSSZ 18)</dc:creator>
  <cp:keywords/>
  <dc:description/>
  <cp:lastModifiedBy>1</cp:lastModifiedBy>
  <dcterms:created xsi:type="dcterms:W3CDTF">2014-01-21T12:52:10Z</dcterms:created>
  <dcterms:modified xsi:type="dcterms:W3CDTF">2014-01-21T12:52:15Z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