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E:\Projekty\Provad\2016\BM_MPSV - KZS\PD_DVZ\"/>
    </mc:Choice>
  </mc:AlternateContent>
  <bookViews>
    <workbookView xWindow="-15" yWindow="4800" windowWidth="21375" windowHeight="4815" activeTab="1"/>
  </bookViews>
  <sheets>
    <sheet name="Titul" sheetId="6" r:id="rId1"/>
    <sheet name="Rozpočet" sheetId="5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>'[1]Krycí list'!$A$4</definedName>
    <definedName name="cislostavby">'[1]Krycí list'!$A$6</definedName>
    <definedName name="Datum">#REF!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#REF!</definedName>
    <definedName name="MJ">#REF!</definedName>
    <definedName name="Mont">[1]Rekapitulace!$H$14</definedName>
    <definedName name="Montaz0">[1]Položky!#REF!</definedName>
    <definedName name="nazevobjektu">'[1]Krycí list'!$C$4</definedName>
    <definedName name="nazevstavby">'[1]Krycí list'!$C$6</definedName>
    <definedName name="_xlnm.Print_Titles" localSheetId="1">Rozpočet!$1:$7</definedName>
    <definedName name="Objednatel">#REF!</definedName>
    <definedName name="_xlnm.Print_Area" localSheetId="1">Rozpočet!$A$1:$H$88</definedName>
    <definedName name="_xlnm.Print_Area" localSheetId="0">Titul!$A$1:$H$46</definedName>
    <definedName name="PocetMJ">#REF!</definedName>
    <definedName name="Poznamka">#REF!</definedName>
    <definedName name="Projektant">#REF!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C16" i="5" l="1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C72" i="5"/>
  <c r="C69" i="5"/>
  <c r="C70" i="5"/>
  <c r="C71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55" i="5"/>
  <c r="F56" i="5"/>
  <c r="E56" i="5"/>
  <c r="F55" i="5"/>
  <c r="A31" i="5"/>
  <c r="A81" i="5" l="1"/>
  <c r="A82" i="5" s="1"/>
  <c r="A83" i="5" s="1"/>
  <c r="A84" i="5" s="1"/>
  <c r="A85" i="5" s="1"/>
  <c r="A86" i="5" s="1"/>
  <c r="A87" i="5" s="1"/>
  <c r="C6" i="6"/>
  <c r="C4" i="6"/>
  <c r="H16" i="5" l="1"/>
  <c r="A20" i="5" l="1"/>
  <c r="A21" i="5" s="1"/>
  <c r="A22" i="5" s="1"/>
  <c r="A23" i="5" s="1"/>
  <c r="A24" i="5" s="1"/>
  <c r="A25" i="5" s="1"/>
  <c r="A26" i="5" s="1"/>
  <c r="A27" i="5" s="1"/>
  <c r="C75" i="5" l="1"/>
  <c r="E75" i="5"/>
  <c r="F75" i="5"/>
  <c r="E55" i="5"/>
  <c r="A56" i="5" l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35" i="5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11" i="5" l="1"/>
  <c r="A12" i="5" s="1"/>
  <c r="A13" i="5" s="1"/>
  <c r="A14" i="5" s="1"/>
  <c r="A15" i="5" s="1"/>
  <c r="H53" i="5" l="1"/>
  <c r="G8" i="6"/>
  <c r="G21" i="6"/>
  <c r="H32" i="5"/>
  <c r="C28" i="5"/>
  <c r="C32" i="5"/>
  <c r="C53" i="5"/>
  <c r="C78" i="5"/>
  <c r="C88" i="5"/>
  <c r="H28" i="5" l="1"/>
  <c r="C14" i="6" s="1"/>
  <c r="H78" i="5"/>
  <c r="H88" i="5"/>
  <c r="C15" i="6" l="1"/>
  <c r="H90" i="5"/>
  <c r="H91" i="5" l="1"/>
  <c r="H92" i="5" s="1"/>
  <c r="C18" i="6"/>
  <c r="C21" i="6" s="1"/>
  <c r="C22" i="6" s="1"/>
  <c r="F31" i="6" s="1"/>
  <c r="F32" i="6" s="1"/>
  <c r="F29" i="6" l="1"/>
  <c r="F30" i="6" s="1"/>
  <c r="F33" i="6" s="1"/>
</calcChain>
</file>

<file path=xl/sharedStrings.xml><?xml version="1.0" encoding="utf-8"?>
<sst xmlns="http://schemas.openxmlformats.org/spreadsheetml/2006/main" count="198" uniqueCount="131">
  <si>
    <t>Řídící systém</t>
  </si>
  <si>
    <t>m</t>
  </si>
  <si>
    <t>ks</t>
  </si>
  <si>
    <t>Zaučení obsluhy</t>
  </si>
  <si>
    <t>Montáž prvků MaR</t>
  </si>
  <si>
    <t>Montáž oceloplechové rozvodnice</t>
  </si>
  <si>
    <t>P.č.</t>
  </si>
  <si>
    <t>Název položky</t>
  </si>
  <si>
    <t>MJ</t>
  </si>
  <si>
    <t>cena / MJ</t>
  </si>
  <si>
    <t>celkem (Kč)</t>
  </si>
  <si>
    <t>Rozváděče</t>
  </si>
  <si>
    <t>Montážní materiál</t>
  </si>
  <si>
    <t>Elektromontážní práce</t>
  </si>
  <si>
    <t>Služby</t>
  </si>
  <si>
    <t>Díl:</t>
  </si>
  <si>
    <t>soub.</t>
  </si>
  <si>
    <t>Uživatelský software pro DDC regulátor - parametrizace</t>
  </si>
  <si>
    <t>Celková cena bez DPH</t>
  </si>
  <si>
    <t>Celková cena s DPH</t>
  </si>
  <si>
    <t>Řízení montáží a koordinace s ostaními profesemi</t>
  </si>
  <si>
    <t>Polní instrumentace</t>
  </si>
  <si>
    <t>d.b.</t>
  </si>
  <si>
    <t>hod</t>
  </si>
  <si>
    <t>typ</t>
  </si>
  <si>
    <t>Doprava, zařízení staveniště, VRN…</t>
  </si>
  <si>
    <t>Stavba :</t>
  </si>
  <si>
    <t>Investor:</t>
  </si>
  <si>
    <t>Snímač zaplavení</t>
  </si>
  <si>
    <t>Test 1:1</t>
  </si>
  <si>
    <t>Revize elektro</t>
  </si>
  <si>
    <t>Výrobce</t>
  </si>
  <si>
    <t>KRYCÍ LIST ROZPOČTU</t>
  </si>
  <si>
    <t>Objekt :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</si>
  <si>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</si>
  <si>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</si>
  <si>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</si>
  <si>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</si>
  <si>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</si>
  <si>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</si>
  <si>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</si>
  <si>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</si>
  <si>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</si>
  <si>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</si>
  <si>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</si>
  <si>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</si>
  <si>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</si>
  <si>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</si>
  <si>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</si>
  <si>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</si>
  <si>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Ztížené výrobní podmínky</t>
  </si>
  <si>
    <t>Z</t>
  </si>
  <si>
    <t>Montáž celkem</t>
  </si>
  <si>
    <t>Oborová přirážka</t>
  </si>
  <si>
    <t>R</t>
  </si>
  <si>
    <t>HSV celkem</t>
  </si>
  <si>
    <t>Přesun stavebních kapacit</t>
  </si>
  <si>
    <t>N</t>
  </si>
  <si>
    <t>PSV celkem</t>
  </si>
  <si>
    <t>Mimostaveništní doprava</t>
  </si>
  <si>
    <t>ZRN celkem</t>
  </si>
  <si>
    <t>Zařízení staveniště</t>
  </si>
  <si>
    <t>Provoz investora</t>
  </si>
  <si>
    <t>HZS</t>
  </si>
  <si>
    <t>Kompletační činnost (IČD)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</si>
  <si>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</si>
  <si>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</si>
  <si>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</si>
  <si>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</si>
  <si>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</si>
  <si>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</si>
  <si>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</si>
  <si>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</si>
  <si>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</si>
  <si>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</si>
  <si>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</si>
  <si>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</si>
  <si>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</si>
  <si>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</si>
  <si>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</si>
  <si>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</si>
  <si>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</si>
  <si>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Nástěnná zásuvka 230V/16A/3P, IP65</t>
  </si>
  <si>
    <t>Havarijní STOP tlačítko, prosklené, rozpínací kontakt 230V</t>
  </si>
  <si>
    <t>Mn.</t>
  </si>
  <si>
    <t>Trubka instalační PVC D21mm, pevná</t>
  </si>
  <si>
    <t>Kontrukce ocelová nosná</t>
  </si>
  <si>
    <t>DPH - 21%</t>
  </si>
  <si>
    <t>D.1.4.D</t>
  </si>
  <si>
    <t>Snímač tlaku, výstup 4-20mA, napájení 24Vss, rozsah 0-6bar, včetně kondenzační smyčky a manoventilu</t>
  </si>
  <si>
    <t>Houkačka 230V</t>
  </si>
  <si>
    <t>Oživení a uvedení do provozu MaR</t>
  </si>
  <si>
    <t>Podružný pomocný materiál (železné konstrukce, držáky, hmoždinky, vruty…)</t>
  </si>
  <si>
    <t>Zařízení pro měření a regulaci</t>
  </si>
  <si>
    <t>Ukončení vodičů do 1,5</t>
  </si>
  <si>
    <t>Zakreslení skutečného stavu</t>
  </si>
  <si>
    <t>Spínaný zdroj 24V/2.5A (-40..+70°C)</t>
  </si>
  <si>
    <t>Uživatelský software pro DDC regulátor - parametrizace MODBUS pro VZT</t>
  </si>
  <si>
    <t>Uživatelský software pro DDC regulátor - parametrizace MODBUS pro TČ</t>
  </si>
  <si>
    <t>Rozváděč 0DT1 - Kotelna</t>
  </si>
  <si>
    <t>Snímač teploty příložný, termistor</t>
  </si>
  <si>
    <t>Snímač teploty jímkový, termistor, délka jímky 100mm, závit G1/2"</t>
  </si>
  <si>
    <t>Snímač teploty kabelový, délka kabelu 2m, termistor</t>
  </si>
  <si>
    <t>Snímač teploty venkovní, termistor, IP65</t>
  </si>
  <si>
    <t>Regulátor tlaku systém TV, 16-160kPa</t>
  </si>
  <si>
    <t>Rozváděč MaR pro PK osazený (1200x800x260), OCEP, Pi, 5,5kW, IP 43/20, výzbroj dle PD</t>
  </si>
  <si>
    <t>Žlab kabelový plechový 62/50 včetně příslušenství a přepážky</t>
  </si>
  <si>
    <t>Žlab kabelový plechový 125/50 včetně příslušenství a přepážky</t>
  </si>
  <si>
    <t>Protipožární ucpávky (do 10cm2)</t>
  </si>
  <si>
    <t>Elektroinstalační krabice na omítku</t>
  </si>
  <si>
    <t>Trubka instalační PVC D25mm, ohebná</t>
  </si>
  <si>
    <t>Povrchová instalační lišta PVC, 40x20</t>
  </si>
  <si>
    <t>Samoregulační topný kabel, 6m, 18W/m</t>
  </si>
  <si>
    <t>Samoregulační topný kabel, 4m, 18W/m</t>
  </si>
  <si>
    <t>Záložní zdroj pro oběhová čerpadla, 230V, 1000VA</t>
  </si>
  <si>
    <t>Zateplení budovy Terezy Novákové 62a, Brno-Řečkovice</t>
  </si>
  <si>
    <t>ČR - Ministerstvo práce a sociálních věcí, Praha</t>
  </si>
  <si>
    <t>ROZPOČET JE POUZE ORIENTAČNÍ A V ŽÁDNÉM PŘÍPADĚ SAMOSTATNĚ (BEZ VÝKRESOVÉ DOKUMENTACE) NESLOUŽÍ JAKO PODKLAD PRO VÝBĚROVÉ ŘÍZENÍ. KONKRÉTNÍ MATERIÁLY A VÝROBKY UVEDENÉ V PROJEKTOVÉ DOKUMENTACI URČUJÍ SPECFIKACI POŽADOVANÝCH FYZIKÁLNÍCH, TECHNICKÝCH, ESTETICKÝCH A  KVALITATIVNÍCH VLASTNOSTÍ ( VIZ. TECHNICKÉ LISTY VÝROBKŮ ), JEŽ MUSÍ SPLŇOVAT PŘÍPADNÉ ALTERNATIVY. ZMĚNY V PROJEKTOVÉM ŘEŠENÍ  JSOU AKCEPTOVATELNÉ ZA PŘEDPOKLADU, ŽE BUDOU TYTO VLASTNOSTI DODRŽENY BEZ VYVOLÁNÍ ZÁSADNÍ ZMĚNY  V PROJEKTOVÉM ŘEŠENÍ ( BOD 6§48 ZÁKONA Č.40 2004 SB.). ZÁMĚNY JE NUTNO KONZULTOVAT S PROJEKTANTEM, AUTOREM ARCHITEKTONICKÉHO NÁVRHU A INVESTOREM.</t>
  </si>
  <si>
    <t>Ukončení vodičů do 4</t>
  </si>
  <si>
    <t>Dílenská  výrobní dokumentace (svorkovnicové zapojení rozváděče, …)</t>
  </si>
  <si>
    <t>Povrchová instalační lišta PVC, 50x20</t>
  </si>
  <si>
    <t>Rozšiřující modul, 8x univ. IN, 8x spínací relé 230V st/24V ss/2A, RS485</t>
  </si>
  <si>
    <t>DDC Regulátor, 8DI, 8DO, 8AI, 4AO, RS232, RS485, Ethernet, integrovaný displej 122x32 b., kláv., GSM modul, webserver</t>
  </si>
  <si>
    <t>Detektor úniku plynu (metanu), dvouúrovňový, napájneí 230V, 2x výstupní relé</t>
  </si>
  <si>
    <t>Kabel silový, izolace PVC, jádro Cu,  3x1,5</t>
  </si>
  <si>
    <t>Kabel silový, izolace PVC, jádro Cu,  5x1,5</t>
  </si>
  <si>
    <t>Kabel stíněný datový, izolace PVC, jádro Cu, 2x1</t>
  </si>
  <si>
    <t>Kabel stíněný datový, izolace PVC, jádro Cu, 4x1</t>
  </si>
  <si>
    <t>Kabel stíněný datový, izolace PVC, jádro Cu, 2x2x0,8</t>
  </si>
  <si>
    <t>V ý k a z    v ý m ě r</t>
  </si>
  <si>
    <t>D.1.4.F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</si>
</sst>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dd/mm/yy"/>
  </numFmts>
  <fonts count="22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Arial"/>
      <family val="2"/>
      <charset val="238"/>
    </font>
    <font>
      <i/>
      <sz val="10"/>
      <color indexed="12"/>
      <name val="Arial CE"/>
      <charset val="238"/>
    </font>
    <font>
      <b/>
      <u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83">
    <xf numFmtId="0" fontId="0" fillId="0" borderId="0" xfId="0"/>
    <xf numFmtId="0" fontId="1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4" xfId="0" applyFont="1" applyFill="1" applyBorder="1" applyAlignment="1">
      <alignment vertical="center"/>
    </xf>
    <xf numFmtId="0" fontId="1" fillId="0" borderId="5" xfId="2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4" fontId="3" fillId="0" borderId="6" xfId="2" applyNumberFormat="1" applyFont="1" applyFill="1" applyBorder="1" applyAlignment="1">
      <alignment horizontal="right" vertical="center"/>
    </xf>
    <xf numFmtId="164" fontId="3" fillId="0" borderId="8" xfId="2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4" fillId="0" borderId="10" xfId="2" applyFont="1" applyBorder="1" applyAlignment="1">
      <alignment vertical="center"/>
    </xf>
    <xf numFmtId="0" fontId="1" fillId="0" borderId="11" xfId="2" applyBorder="1" applyAlignment="1">
      <alignment horizontal="center" vertical="center"/>
    </xf>
    <xf numFmtId="0" fontId="1" fillId="0" borderId="10" xfId="2" applyBorder="1" applyAlignment="1">
      <alignment horizontal="right" vertical="center"/>
    </xf>
    <xf numFmtId="0" fontId="2" fillId="0" borderId="12" xfId="2" applyFont="1" applyBorder="1" applyAlignment="1">
      <alignment horizontal="center" vertical="center"/>
    </xf>
    <xf numFmtId="0" fontId="14" fillId="0" borderId="13" xfId="2" applyFont="1" applyBorder="1" applyAlignment="1">
      <alignment vertical="center"/>
    </xf>
    <xf numFmtId="0" fontId="1" fillId="0" borderId="14" xfId="2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" fillId="0" borderId="0" xfId="2" applyBorder="1" applyAlignment="1">
      <alignment horizontal="center" vertical="center"/>
    </xf>
    <xf numFmtId="0" fontId="2" fillId="0" borderId="0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right" vertical="center" shrinkToFit="1"/>
    </xf>
    <xf numFmtId="49" fontId="5" fillId="0" borderId="15" xfId="2" applyNumberFormat="1" applyFont="1" applyFill="1" applyBorder="1" applyAlignment="1">
      <alignment horizontal="center" vertical="center"/>
    </xf>
    <xf numFmtId="49" fontId="5" fillId="0" borderId="16" xfId="2" applyNumberFormat="1" applyFont="1" applyFill="1" applyBorder="1" applyAlignment="1">
      <alignment horizontal="center" vertical="center"/>
    </xf>
    <xf numFmtId="0" fontId="5" fillId="0" borderId="16" xfId="2" applyFont="1" applyFill="1" applyBorder="1" applyAlignment="1">
      <alignment horizontal="center" vertical="center"/>
    </xf>
    <xf numFmtId="0" fontId="5" fillId="0" borderId="16" xfId="2" applyFont="1" applyFill="1" applyBorder="1" applyAlignment="1">
      <alignment horizontal="right" vertical="center"/>
    </xf>
    <xf numFmtId="0" fontId="5" fillId="0" borderId="17" xfId="2" applyFont="1" applyFill="1" applyBorder="1" applyAlignment="1">
      <alignment horizontal="right" vertical="center"/>
    </xf>
    <xf numFmtId="0" fontId="1" fillId="0" borderId="0" xfId="2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right" vertical="center"/>
    </xf>
    <xf numFmtId="0" fontId="0" fillId="0" borderId="19" xfId="0" applyFill="1" applyBorder="1" applyAlignment="1">
      <alignment horizontal="right" vertical="center"/>
    </xf>
    <xf numFmtId="0" fontId="1" fillId="0" borderId="6" xfId="2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3" fillId="0" borderId="5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vertical="center" shrinkToFit="1"/>
    </xf>
    <xf numFmtId="0" fontId="6" fillId="0" borderId="1" xfId="2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49" fontId="10" fillId="0" borderId="22" xfId="2" applyNumberFormat="1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right" vertical="center"/>
    </xf>
    <xf numFmtId="164" fontId="10" fillId="0" borderId="23" xfId="2" applyNumberFormat="1" applyFont="1" applyFill="1" applyBorder="1" applyAlignment="1">
      <alignment horizontal="right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49" fontId="10" fillId="0" borderId="13" xfId="2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right" vertical="center"/>
    </xf>
    <xf numFmtId="164" fontId="10" fillId="0" borderId="25" xfId="2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/>
    </xf>
    <xf numFmtId="49" fontId="10" fillId="0" borderId="26" xfId="2" applyNumberFormat="1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right" vertical="center"/>
    </xf>
    <xf numFmtId="164" fontId="10" fillId="0" borderId="27" xfId="2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1" fillId="0" borderId="0" xfId="2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0" fillId="0" borderId="22" xfId="2" applyNumberFormat="1" applyFont="1" applyFill="1" applyBorder="1" applyAlignment="1">
      <alignment horizontal="center" vertical="center"/>
    </xf>
    <xf numFmtId="49" fontId="10" fillId="0" borderId="13" xfId="2" applyNumberFormat="1" applyFont="1" applyFill="1" applyBorder="1" applyAlignment="1">
      <alignment horizontal="center" vertical="center"/>
    </xf>
    <xf numFmtId="49" fontId="10" fillId="0" borderId="26" xfId="2" applyNumberFormat="1" applyFont="1" applyFill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8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49" fontId="16" fillId="2" borderId="2" xfId="0" applyNumberFormat="1" applyFont="1" applyFill="1" applyBorder="1"/>
    <xf numFmtId="49" fontId="0" fillId="2" borderId="34" xfId="0" applyNumberFormat="1" applyFill="1" applyBorder="1"/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49" fontId="0" fillId="0" borderId="1" xfId="0" applyNumberFormat="1" applyBorder="1" applyAlignment="1">
      <alignment horizontal="left"/>
    </xf>
    <xf numFmtId="0" fontId="0" fillId="0" borderId="39" xfId="0" applyNumberFormat="1" applyBorder="1"/>
    <xf numFmtId="0" fontId="0" fillId="0" borderId="38" xfId="0" applyNumberFormat="1" applyBorder="1"/>
    <xf numFmtId="0" fontId="0" fillId="0" borderId="40" xfId="0" applyNumberFormat="1" applyBorder="1"/>
    <xf numFmtId="0" fontId="0" fillId="0" borderId="0" xfId="0" applyNumberFormat="1"/>
    <xf numFmtId="3" fontId="0" fillId="0" borderId="40" xfId="0" applyNumberFormat="1" applyBorder="1"/>
    <xf numFmtId="0" fontId="0" fillId="0" borderId="43" xfId="0" applyBorder="1"/>
    <xf numFmtId="0" fontId="0" fillId="0" borderId="41" xfId="0" applyBorder="1"/>
    <xf numFmtId="0" fontId="0" fillId="0" borderId="44" xfId="0" applyBorder="1"/>
    <xf numFmtId="0" fontId="0" fillId="0" borderId="45" xfId="0" applyBorder="1"/>
    <xf numFmtId="0" fontId="0" fillId="0" borderId="2" xfId="0" applyBorder="1"/>
    <xf numFmtId="0" fontId="0" fillId="0" borderId="1" xfId="0" applyBorder="1"/>
    <xf numFmtId="3" fontId="0" fillId="0" borderId="0" xfId="0" applyNumberFormat="1"/>
    <xf numFmtId="0" fontId="15" fillId="0" borderId="49" xfId="0" applyFont="1" applyBorder="1" applyAlignment="1">
      <alignment horizontal="centerContinuous" vertical="center"/>
    </xf>
    <xf numFmtId="0" fontId="7" fillId="0" borderId="50" xfId="0" applyFont="1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0" fillId="0" borderId="51" xfId="0" applyBorder="1" applyAlignment="1">
      <alignment horizontal="centerContinuous" vertical="center"/>
    </xf>
    <xf numFmtId="0" fontId="2" fillId="0" borderId="52" xfId="0" applyFont="1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54" xfId="0" applyBorder="1" applyAlignment="1">
      <alignment horizontal="centerContinuous"/>
    </xf>
    <xf numFmtId="0" fontId="2" fillId="0" borderId="53" xfId="0" applyFont="1" applyBorder="1" applyAlignment="1">
      <alignment horizontal="centerContinuous"/>
    </xf>
    <xf numFmtId="0" fontId="0" fillId="0" borderId="53" xfId="0" applyBorder="1" applyAlignment="1">
      <alignment horizontal="centerContinuous"/>
    </xf>
    <xf numFmtId="0" fontId="0" fillId="0" borderId="55" xfId="0" applyBorder="1"/>
    <xf numFmtId="0" fontId="0" fillId="0" borderId="47" xfId="0" applyBorder="1"/>
    <xf numFmtId="3" fontId="0" fillId="0" borderId="56" xfId="0" applyNumberFormat="1" applyBorder="1"/>
    <xf numFmtId="0" fontId="0" fillId="0" borderId="57" xfId="0" applyBorder="1"/>
    <xf numFmtId="3" fontId="0" fillId="0" borderId="58" xfId="0" applyNumberFormat="1" applyBorder="1"/>
    <xf numFmtId="0" fontId="0" fillId="0" borderId="59" xfId="0" applyBorder="1"/>
    <xf numFmtId="3" fontId="0" fillId="0" borderId="41" xfId="0" applyNumberFormat="1" applyBorder="1"/>
    <xf numFmtId="0" fontId="0" fillId="0" borderId="42" xfId="0" applyBorder="1"/>
    <xf numFmtId="0" fontId="0" fillId="0" borderId="60" xfId="0" applyBorder="1"/>
    <xf numFmtId="0" fontId="0" fillId="0" borderId="61" xfId="0" applyBorder="1"/>
    <xf numFmtId="0" fontId="17" fillId="0" borderId="43" xfId="0" applyFont="1" applyBorder="1"/>
    <xf numFmtId="3" fontId="0" fillId="0" borderId="62" xfId="0" applyNumberFormat="1" applyBorder="1"/>
    <xf numFmtId="0" fontId="0" fillId="0" borderId="63" xfId="0" applyBorder="1"/>
    <xf numFmtId="3" fontId="0" fillId="0" borderId="64" xfId="0" applyNumberFormat="1" applyBorder="1"/>
    <xf numFmtId="0" fontId="0" fillId="0" borderId="65" xfId="0" applyBorder="1"/>
    <xf numFmtId="0" fontId="0" fillId="0" borderId="3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39" xfId="0" applyNumberFormat="1" applyBorder="1" applyAlignment="1">
      <alignment horizontal="right"/>
    </xf>
    <xf numFmtId="164" fontId="0" fillId="0" borderId="41" xfId="0" applyNumberFormat="1" applyBorder="1"/>
    <xf numFmtId="164" fontId="0" fillId="0" borderId="0" xfId="0" applyNumberFormat="1" applyBorder="1"/>
    <xf numFmtId="0" fontId="7" fillId="2" borderId="63" xfId="0" applyFont="1" applyFill="1" applyBorder="1"/>
    <xf numFmtId="0" fontId="7" fillId="2" borderId="64" xfId="0" applyFont="1" applyFill="1" applyBorder="1"/>
    <xf numFmtId="0" fontId="7" fillId="2" borderId="66" xfId="0" applyFont="1" applyFill="1" applyBorder="1"/>
    <xf numFmtId="164" fontId="7" fillId="2" borderId="64" xfId="0" applyNumberFormat="1" applyFont="1" applyFill="1" applyBorder="1"/>
    <xf numFmtId="0" fontId="7" fillId="2" borderId="27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9" xfId="0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20" fillId="0" borderId="4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right" vertical="center" wrapText="1"/>
    </xf>
    <xf numFmtId="0" fontId="14" fillId="2" borderId="46" xfId="0" applyFont="1" applyFill="1" applyBorder="1" applyAlignment="1">
      <alignment horizontal="left" vertical="center" wrapText="1"/>
    </xf>
    <xf numFmtId="0" fontId="14" fillId="2" borderId="47" xfId="0" applyFont="1" applyFill="1" applyBorder="1" applyAlignment="1">
      <alignment horizontal="left" vertical="center" wrapText="1"/>
    </xf>
    <xf numFmtId="0" fontId="14" fillId="2" borderId="67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41" xfId="0" applyFont="1" applyBorder="1" applyAlignment="1">
      <alignment horizontal="left"/>
    </xf>
    <xf numFmtId="0" fontId="5" fillId="0" borderId="42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47" xfId="0" applyFont="1" applyBorder="1" applyAlignment="1">
      <alignment horizontal="left"/>
    </xf>
    <xf numFmtId="0" fontId="2" fillId="0" borderId="48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1" fillId="0" borderId="28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49" fontId="1" fillId="0" borderId="29" xfId="2" applyNumberFormat="1" applyFont="1" applyBorder="1" applyAlignment="1">
      <alignment horizontal="center" vertical="center"/>
    </xf>
    <xf numFmtId="49" fontId="1" fillId="0" borderId="13" xfId="2" applyNumberFormat="1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 shrinkToFit="1"/>
    </xf>
    <xf numFmtId="0" fontId="2" fillId="0" borderId="30" xfId="2" applyFont="1" applyBorder="1" applyAlignment="1">
      <alignment horizontal="center" vertical="center" shrinkToFit="1"/>
    </xf>
    <xf numFmtId="0" fontId="21" fillId="0" borderId="0" xfId="2" applyFont="1" applyAlignment="1">
      <alignment horizontal="center" vertical="center"/>
    </xf>
  </cellXfs>
  <cellStyles count="3">
    <cellStyle name="Normal_cenik02" xfId="1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view="pageBreakPreview" zoomScaleNormal="100" zoomScaleSheetLayoutView="100" workbookViewId="0">
      <selection activeCell="B26" sqref="B26"/>
    </sheetView>
  </sheetViews>
  <sheetFormatPr defaultRowHeight="12.75" x14ac:dyDescent="0.2"/>
  <cols>
    <col min="1" max="1" width="2" customWidth="1"/>
    <col min="2" max="2" width="14.42578125" customWidth="1"/>
    <col min="3" max="3" width="17.42578125" customWidth="1"/>
    <col min="4" max="4" width="9.85546875" customWidth="1"/>
    <col min="5" max="5" width="25.140625" customWidth="1"/>
    <col min="6" max="6" width="16.5703125" customWidth="1"/>
    <col min="7" max="7" width="8.85546875" customWidth="1"/>
    <col min="8" max="8" width="3.7109375" customWidth="1"/>
  </cols>
  <sheetData>
    <row r="1" spans="1:57" ht="21.75" customHeight="1" x14ac:dyDescent="0.25">
      <c r="A1" s="88" t="s">
        <v>32</v>
      </c>
      <c r="B1" s="89"/>
      <c r="C1" s="89"/>
      <c r="D1" s="89"/>
      <c r="E1" s="89"/>
      <c r="F1" s="89"/>
      <c r="G1" s="89"/>
    </row>
    <row r="2" spans="1:57" ht="15" customHeight="1" thickBot="1" x14ac:dyDescent="0.25"/>
    <row r="3" spans="1:57" ht="12.95" customHeight="1" x14ac:dyDescent="0.2">
      <c r="A3" s="90" t="s">
        <v>33</v>
      </c>
      <c r="B3" s="91"/>
      <c r="C3" s="92" t="s">
        <v>34</v>
      </c>
      <c r="D3" s="92"/>
      <c r="E3" s="92"/>
      <c r="F3" s="92" t="s">
        <v>35</v>
      </c>
      <c r="G3" s="93"/>
    </row>
    <row r="4" spans="1:57" ht="12.95" customHeight="1" x14ac:dyDescent="0.2">
      <c r="A4" s="94"/>
      <c r="B4" s="95" t="s">
        <v>88</v>
      </c>
      <c r="C4" s="166" t="str">
        <f>Rozpočet!C3</f>
        <v>Zateplení budovy Terezy Novákové 62a, Brno-Řečkovice</v>
      </c>
      <c r="D4" s="167"/>
      <c r="E4" s="168"/>
      <c r="F4" s="96"/>
      <c r="G4" s="97"/>
    </row>
    <row r="5" spans="1:57" ht="12.95" customHeight="1" x14ac:dyDescent="0.2">
      <c r="A5" s="98" t="s">
        <v>26</v>
      </c>
      <c r="B5" s="99"/>
      <c r="C5" s="100" t="s">
        <v>36</v>
      </c>
      <c r="D5" s="100"/>
      <c r="E5" s="100"/>
      <c r="F5" s="101" t="s">
        <v>37</v>
      </c>
      <c r="G5" s="102"/>
    </row>
    <row r="6" spans="1:57" ht="24" customHeight="1" x14ac:dyDescent="0.2">
      <c r="A6" s="94"/>
      <c r="B6" s="95"/>
      <c r="C6" s="166" t="str">
        <f>Rozpočet!F4</f>
        <v>Zařízení pro měření a regulaci</v>
      </c>
      <c r="D6" s="167"/>
      <c r="E6" s="168"/>
      <c r="F6" s="103"/>
      <c r="G6" s="97"/>
    </row>
    <row r="7" spans="1:57" x14ac:dyDescent="0.2">
      <c r="A7" s="98" t="s">
        <v>38</v>
      </c>
      <c r="B7" s="100"/>
      <c r="C7" s="170"/>
      <c r="D7" s="171"/>
      <c r="E7" s="104" t="s">
        <v>39</v>
      </c>
      <c r="F7" s="105"/>
      <c r="G7" s="106">
        <v>0</v>
      </c>
      <c r="H7" s="107"/>
      <c r="I7" s="107"/>
    </row>
    <row r="8" spans="1:57" x14ac:dyDescent="0.2">
      <c r="A8" s="98" t="s">
        <v>40</v>
      </c>
      <c r="B8" s="100"/>
      <c r="C8" s="170"/>
      <c r="D8" s="171"/>
      <c r="E8" s="101" t="s">
        <v>41</v>
      </c>
      <c r="F8" s="100"/>
      <c r="G8" s="108">
        <f>IF(G7=0,,ROUND((F29+F31)/PocetMJ,1))</f>
        <v>0</v>
      </c>
    </row>
    <row r="9" spans="1:57" x14ac:dyDescent="0.2">
      <c r="A9" s="109" t="s">
        <v>42</v>
      </c>
      <c r="B9" s="110"/>
      <c r="C9" s="110"/>
      <c r="D9" s="110"/>
      <c r="E9" s="111" t="s">
        <v>43</v>
      </c>
      <c r="F9" s="110"/>
      <c r="G9" s="112"/>
    </row>
    <row r="10" spans="1:57" x14ac:dyDescent="0.2">
      <c r="A10" s="113" t="s">
        <v>44</v>
      </c>
      <c r="B10" s="96"/>
      <c r="C10" s="96"/>
      <c r="D10" s="96"/>
      <c r="E10" s="114" t="s">
        <v>45</v>
      </c>
      <c r="F10" s="96"/>
      <c r="G10" s="97"/>
      <c r="BA10" s="115"/>
      <c r="BB10" s="115"/>
      <c r="BC10" s="115"/>
      <c r="BD10" s="115"/>
      <c r="BE10" s="115"/>
    </row>
    <row r="11" spans="1:57" x14ac:dyDescent="0.2">
      <c r="A11" s="113"/>
      <c r="B11" s="96"/>
      <c r="C11" s="96"/>
      <c r="D11" s="96"/>
      <c r="E11" s="172"/>
      <c r="F11" s="173"/>
      <c r="G11" s="174"/>
    </row>
    <row r="12" spans="1:57" ht="28.5" customHeight="1" thickBot="1" x14ac:dyDescent="0.25">
      <c r="A12" s="116" t="s">
        <v>46</v>
      </c>
      <c r="B12" s="117"/>
      <c r="C12" s="117"/>
      <c r="D12" s="117"/>
      <c r="E12" s="118"/>
      <c r="F12" s="118"/>
      <c r="G12" s="119"/>
    </row>
    <row r="13" spans="1:57" ht="17.25" customHeight="1" thickBot="1" x14ac:dyDescent="0.25">
      <c r="A13" s="120" t="s">
        <v>47</v>
      </c>
      <c r="B13" s="121"/>
      <c r="C13" s="122"/>
      <c r="D13" s="123" t="s">
        <v>48</v>
      </c>
      <c r="E13" s="124"/>
      <c r="F13" s="124"/>
      <c r="G13" s="122"/>
    </row>
    <row r="14" spans="1:57" ht="15.95" customHeight="1" x14ac:dyDescent="0.2">
      <c r="A14" s="125"/>
      <c r="B14" s="126" t="s">
        <v>49</v>
      </c>
      <c r="C14" s="127">
        <f>Rozpočet!H16+Rozpočet!H28+Rozpočet!H32+Rozpočet!H53</f>
        <v>0</v>
      </c>
      <c r="D14" s="128" t="s">
        <v>50</v>
      </c>
      <c r="E14" s="129"/>
      <c r="F14" s="130"/>
      <c r="G14" s="127">
        <v>0</v>
      </c>
    </row>
    <row r="15" spans="1:57" ht="15.95" customHeight="1" x14ac:dyDescent="0.2">
      <c r="A15" s="125" t="s">
        <v>51</v>
      </c>
      <c r="B15" s="126" t="s">
        <v>52</v>
      </c>
      <c r="C15" s="127">
        <f>Rozpočet!H78+Rozpočet!H88</f>
        <v>0</v>
      </c>
      <c r="D15" s="109" t="s">
        <v>53</v>
      </c>
      <c r="E15" s="131"/>
      <c r="F15" s="132"/>
      <c r="G15" s="127">
        <v>0</v>
      </c>
    </row>
    <row r="16" spans="1:57" ht="15.95" customHeight="1" x14ac:dyDescent="0.2">
      <c r="A16" s="125" t="s">
        <v>54</v>
      </c>
      <c r="B16" s="126" t="s">
        <v>55</v>
      </c>
      <c r="C16" s="127">
        <v>0</v>
      </c>
      <c r="D16" s="109" t="s">
        <v>56</v>
      </c>
      <c r="E16" s="131"/>
      <c r="F16" s="132"/>
      <c r="G16" s="127">
        <v>0</v>
      </c>
    </row>
    <row r="17" spans="1:7" ht="15.95" customHeight="1" x14ac:dyDescent="0.2">
      <c r="A17" s="133" t="s">
        <v>57</v>
      </c>
      <c r="B17" s="126" t="s">
        <v>58</v>
      </c>
      <c r="C17" s="127">
        <v>0</v>
      </c>
      <c r="D17" s="109" t="s">
        <v>59</v>
      </c>
      <c r="E17" s="131"/>
      <c r="F17" s="132"/>
      <c r="G17" s="127">
        <v>0</v>
      </c>
    </row>
    <row r="18" spans="1:7" ht="15.95" customHeight="1" x14ac:dyDescent="0.2">
      <c r="A18" s="134" t="s">
        <v>60</v>
      </c>
      <c r="B18" s="126"/>
      <c r="C18" s="127">
        <f>SUM(C14:C17)</f>
        <v>0</v>
      </c>
      <c r="D18" s="135" t="s">
        <v>61</v>
      </c>
      <c r="E18" s="131"/>
      <c r="F18" s="132"/>
      <c r="G18" s="127">
        <v>0</v>
      </c>
    </row>
    <row r="19" spans="1:7" ht="15.95" customHeight="1" x14ac:dyDescent="0.2">
      <c r="A19" s="134"/>
      <c r="B19" s="126"/>
      <c r="C19" s="127"/>
      <c r="D19" s="109" t="s">
        <v>62</v>
      </c>
      <c r="E19" s="131"/>
      <c r="F19" s="132"/>
      <c r="G19" s="127">
        <v>0</v>
      </c>
    </row>
    <row r="20" spans="1:7" ht="15.95" customHeight="1" x14ac:dyDescent="0.2">
      <c r="A20" s="134" t="s">
        <v>63</v>
      </c>
      <c r="B20" s="126"/>
      <c r="C20" s="127">
        <v>0</v>
      </c>
      <c r="D20" s="109" t="s">
        <v>64</v>
      </c>
      <c r="E20" s="131"/>
      <c r="F20" s="132"/>
      <c r="G20" s="127">
        <v>0</v>
      </c>
    </row>
    <row r="21" spans="1:7" ht="15.95" customHeight="1" x14ac:dyDescent="0.2">
      <c r="A21" s="113" t="s">
        <v>65</v>
      </c>
      <c r="B21" s="96"/>
      <c r="C21" s="127">
        <f>C18+C20</f>
        <v>0</v>
      </c>
      <c r="D21" s="109" t="s">
        <v>66</v>
      </c>
      <c r="E21" s="131"/>
      <c r="F21" s="132"/>
      <c r="G21" s="127">
        <f>G22-SUM(G14:G20)</f>
        <v>0</v>
      </c>
    </row>
    <row r="22" spans="1:7" ht="15.95" customHeight="1" thickBot="1" x14ac:dyDescent="0.25">
      <c r="A22" s="109" t="s">
        <v>67</v>
      </c>
      <c r="B22" s="110"/>
      <c r="C22" s="136">
        <f>C21+G22</f>
        <v>0</v>
      </c>
      <c r="D22" s="137" t="s">
        <v>68</v>
      </c>
      <c r="E22" s="138"/>
      <c r="F22" s="139"/>
      <c r="G22" s="127">
        <v>0</v>
      </c>
    </row>
    <row r="23" spans="1:7" x14ac:dyDescent="0.2">
      <c r="A23" s="90" t="s">
        <v>69</v>
      </c>
      <c r="B23" s="92"/>
      <c r="C23" s="140" t="s">
        <v>70</v>
      </c>
      <c r="D23" s="92"/>
      <c r="E23" s="140" t="s">
        <v>71</v>
      </c>
      <c r="F23" s="92"/>
      <c r="G23" s="93"/>
    </row>
    <row r="24" spans="1:7" x14ac:dyDescent="0.2">
      <c r="A24" s="98"/>
      <c r="B24" s="100"/>
      <c r="C24" s="101" t="s">
        <v>72</v>
      </c>
      <c r="D24" s="100"/>
      <c r="E24" s="101" t="s">
        <v>72</v>
      </c>
      <c r="F24" s="100"/>
      <c r="G24" s="102"/>
    </row>
    <row r="25" spans="1:7" x14ac:dyDescent="0.2">
      <c r="A25" s="113" t="s">
        <v>73</v>
      </c>
      <c r="B25" s="141"/>
      <c r="C25" s="114" t="s">
        <v>73</v>
      </c>
      <c r="D25" s="96"/>
      <c r="E25" s="114" t="s">
        <v>73</v>
      </c>
      <c r="F25" s="96"/>
      <c r="G25" s="97"/>
    </row>
    <row r="26" spans="1:7" x14ac:dyDescent="0.2">
      <c r="A26" s="113"/>
      <c r="B26" s="142"/>
      <c r="C26" s="114" t="s">
        <v>74</v>
      </c>
      <c r="D26" s="96"/>
      <c r="E26" s="114" t="s">
        <v>75</v>
      </c>
      <c r="F26" s="96"/>
      <c r="G26" s="97"/>
    </row>
    <row r="27" spans="1:7" x14ac:dyDescent="0.2">
      <c r="A27" s="113"/>
      <c r="B27" s="96"/>
      <c r="C27" s="114"/>
      <c r="D27" s="96"/>
      <c r="E27" s="114"/>
      <c r="F27" s="96"/>
      <c r="G27" s="97"/>
    </row>
    <row r="28" spans="1:7" ht="97.5" customHeight="1" x14ac:dyDescent="0.2">
      <c r="A28" s="113"/>
      <c r="B28" s="96"/>
      <c r="C28" s="114"/>
      <c r="D28" s="96"/>
      <c r="E28" s="114"/>
      <c r="F28" s="96"/>
      <c r="G28" s="97"/>
    </row>
    <row r="29" spans="1:7" x14ac:dyDescent="0.2">
      <c r="A29" s="98" t="s">
        <v>76</v>
      </c>
      <c r="B29" s="100"/>
      <c r="C29" s="143">
        <v>15</v>
      </c>
      <c r="D29" s="100" t="s">
        <v>77</v>
      </c>
      <c r="E29" s="101"/>
      <c r="F29" s="144">
        <f>ROUND(C22-F31,0)</f>
        <v>0</v>
      </c>
      <c r="G29" s="102"/>
    </row>
    <row r="30" spans="1:7" x14ac:dyDescent="0.2">
      <c r="A30" s="98" t="s">
        <v>78</v>
      </c>
      <c r="B30" s="100"/>
      <c r="C30" s="143">
        <v>15</v>
      </c>
      <c r="D30" s="100" t="s">
        <v>77</v>
      </c>
      <c r="E30" s="101"/>
      <c r="F30" s="145">
        <f>F29*0.05</f>
        <v>0</v>
      </c>
      <c r="G30" s="112"/>
    </row>
    <row r="31" spans="1:7" x14ac:dyDescent="0.2">
      <c r="A31" s="98" t="s">
        <v>76</v>
      </c>
      <c r="B31" s="100"/>
      <c r="C31" s="143">
        <v>21</v>
      </c>
      <c r="D31" s="100" t="s">
        <v>77</v>
      </c>
      <c r="E31" s="101"/>
      <c r="F31" s="144">
        <f>C22</f>
        <v>0</v>
      </c>
      <c r="G31" s="102"/>
    </row>
    <row r="32" spans="1:7" x14ac:dyDescent="0.2">
      <c r="A32" s="98" t="s">
        <v>78</v>
      </c>
      <c r="B32" s="100"/>
      <c r="C32" s="143">
        <v>21</v>
      </c>
      <c r="D32" s="100" t="s">
        <v>77</v>
      </c>
      <c r="E32" s="101"/>
      <c r="F32" s="145">
        <f>ROUND(PRODUCT(F31,C32/100),1)</f>
        <v>0</v>
      </c>
      <c r="G32" s="112"/>
    </row>
    <row r="33" spans="1:8" s="151" customFormat="1" ht="19.5" customHeight="1" thickBot="1" x14ac:dyDescent="0.3">
      <c r="A33" s="146" t="s">
        <v>79</v>
      </c>
      <c r="B33" s="147"/>
      <c r="C33" s="147"/>
      <c r="D33" s="147"/>
      <c r="E33" s="148"/>
      <c r="F33" s="149">
        <f>CEILING(SUM(F29:F32),1)</f>
        <v>0</v>
      </c>
      <c r="G33" s="150"/>
    </row>
    <row r="35" spans="1:8" x14ac:dyDescent="0.2">
      <c r="A35" s="152" t="s">
        <v>80</v>
      </c>
      <c r="B35" s="152"/>
      <c r="C35" s="152"/>
      <c r="D35" s="152"/>
      <c r="E35" s="152"/>
      <c r="F35" s="152"/>
      <c r="G35" s="152"/>
      <c r="H35" t="s">
        <v>81</v>
      </c>
    </row>
    <row r="36" spans="1:8" ht="14.25" customHeight="1" x14ac:dyDescent="0.2">
      <c r="A36" s="152"/>
      <c r="B36" s="175" t="s">
        <v>117</v>
      </c>
      <c r="C36" s="175"/>
      <c r="D36" s="175"/>
      <c r="E36" s="175"/>
      <c r="F36" s="175"/>
      <c r="G36" s="175"/>
      <c r="H36" t="s">
        <v>81</v>
      </c>
    </row>
    <row r="37" spans="1:8" ht="12.75" customHeight="1" x14ac:dyDescent="0.2">
      <c r="A37" s="153"/>
      <c r="B37" s="175"/>
      <c r="C37" s="175"/>
      <c r="D37" s="175"/>
      <c r="E37" s="175"/>
      <c r="F37" s="175"/>
      <c r="G37" s="175"/>
      <c r="H37" t="s">
        <v>81</v>
      </c>
    </row>
    <row r="38" spans="1:8" x14ac:dyDescent="0.2">
      <c r="A38" s="153"/>
      <c r="B38" s="175"/>
      <c r="C38" s="175"/>
      <c r="D38" s="175"/>
      <c r="E38" s="175"/>
      <c r="F38" s="175"/>
      <c r="G38" s="175"/>
      <c r="H38" t="s">
        <v>81</v>
      </c>
    </row>
    <row r="39" spans="1:8" x14ac:dyDescent="0.2">
      <c r="A39" s="153"/>
      <c r="B39" s="175"/>
      <c r="C39" s="175"/>
      <c r="D39" s="175"/>
      <c r="E39" s="175"/>
      <c r="F39" s="175"/>
      <c r="G39" s="175"/>
      <c r="H39" t="s">
        <v>81</v>
      </c>
    </row>
    <row r="40" spans="1:8" x14ac:dyDescent="0.2">
      <c r="A40" s="153"/>
      <c r="B40" s="175"/>
      <c r="C40" s="175"/>
      <c r="D40" s="175"/>
      <c r="E40" s="175"/>
      <c r="F40" s="175"/>
      <c r="G40" s="175"/>
      <c r="H40" t="s">
        <v>81</v>
      </c>
    </row>
    <row r="41" spans="1:8" x14ac:dyDescent="0.2">
      <c r="A41" s="153"/>
      <c r="B41" s="175"/>
      <c r="C41" s="175"/>
      <c r="D41" s="175"/>
      <c r="E41" s="175"/>
      <c r="F41" s="175"/>
      <c r="G41" s="175"/>
      <c r="H41" t="s">
        <v>81</v>
      </c>
    </row>
    <row r="42" spans="1:8" x14ac:dyDescent="0.2">
      <c r="A42" s="153"/>
      <c r="B42" s="175"/>
      <c r="C42" s="175"/>
      <c r="D42" s="175"/>
      <c r="E42" s="175"/>
      <c r="F42" s="175"/>
      <c r="G42" s="175"/>
      <c r="H42" t="s">
        <v>81</v>
      </c>
    </row>
    <row r="43" spans="1:8" x14ac:dyDescent="0.2">
      <c r="A43" s="153"/>
      <c r="B43" s="175"/>
      <c r="C43" s="175"/>
      <c r="D43" s="175"/>
      <c r="E43" s="175"/>
      <c r="F43" s="175"/>
      <c r="G43" s="175"/>
      <c r="H43" t="s">
        <v>81</v>
      </c>
    </row>
    <row r="44" spans="1:8" x14ac:dyDescent="0.2">
      <c r="A44" s="153"/>
      <c r="B44" s="175"/>
      <c r="C44" s="175"/>
      <c r="D44" s="175"/>
      <c r="E44" s="175"/>
      <c r="F44" s="175"/>
      <c r="G44" s="175"/>
      <c r="H44" t="s">
        <v>81</v>
      </c>
    </row>
    <row r="45" spans="1:8" x14ac:dyDescent="0.2">
      <c r="B45" s="169"/>
      <c r="C45" s="169"/>
      <c r="D45" s="169"/>
      <c r="E45" s="169"/>
      <c r="F45" s="169"/>
      <c r="G45" s="169"/>
    </row>
    <row r="46" spans="1:8" x14ac:dyDescent="0.2">
      <c r="B46" s="169"/>
      <c r="C46" s="169"/>
      <c r="D46" s="169"/>
      <c r="E46" s="169"/>
      <c r="F46" s="169"/>
      <c r="G46" s="169"/>
    </row>
    <row r="47" spans="1:8" x14ac:dyDescent="0.2">
      <c r="B47" s="169"/>
      <c r="C47" s="169"/>
      <c r="D47" s="169"/>
      <c r="E47" s="169"/>
      <c r="F47" s="169"/>
      <c r="G47" s="169"/>
    </row>
    <row r="48" spans="1:8" x14ac:dyDescent="0.2">
      <c r="B48" s="169"/>
      <c r="C48" s="169"/>
      <c r="D48" s="169"/>
      <c r="E48" s="169"/>
      <c r="F48" s="169"/>
      <c r="G48" s="169"/>
    </row>
    <row r="49" spans="2:7" x14ac:dyDescent="0.2">
      <c r="B49" s="169"/>
      <c r="C49" s="169"/>
      <c r="D49" s="169"/>
      <c r="E49" s="169"/>
      <c r="F49" s="169"/>
      <c r="G49" s="169"/>
    </row>
    <row r="50" spans="2:7" x14ac:dyDescent="0.2">
      <c r="B50" s="169"/>
      <c r="C50" s="169"/>
      <c r="D50" s="169"/>
      <c r="E50" s="169"/>
      <c r="F50" s="169"/>
      <c r="G50" s="169"/>
    </row>
    <row r="51" spans="2:7" x14ac:dyDescent="0.2">
      <c r="B51" s="169"/>
      <c r="C51" s="169"/>
      <c r="D51" s="169"/>
      <c r="E51" s="169"/>
      <c r="F51" s="169"/>
      <c r="G51" s="169"/>
    </row>
    <row r="52" spans="2:7" x14ac:dyDescent="0.2">
      <c r="B52" s="169"/>
      <c r="C52" s="169"/>
      <c r="D52" s="169"/>
      <c r="E52" s="169"/>
      <c r="F52" s="169"/>
      <c r="G52" s="169"/>
    </row>
    <row r="53" spans="2:7" x14ac:dyDescent="0.2">
      <c r="B53" s="169"/>
      <c r="C53" s="169"/>
      <c r="D53" s="169"/>
      <c r="E53" s="169"/>
      <c r="F53" s="169"/>
      <c r="G53" s="169"/>
    </row>
    <row r="54" spans="2:7" x14ac:dyDescent="0.2">
      <c r="B54" s="169"/>
      <c r="C54" s="169"/>
      <c r="D54" s="169"/>
      <c r="E54" s="169"/>
      <c r="F54" s="169"/>
      <c r="G54" s="169"/>
    </row>
  </sheetData>
  <mergeCells count="16">
    <mergeCell ref="C4:E4"/>
    <mergeCell ref="B45:G45"/>
    <mergeCell ref="B46:G46"/>
    <mergeCell ref="B53:G53"/>
    <mergeCell ref="B54:G54"/>
    <mergeCell ref="B47:G47"/>
    <mergeCell ref="B48:G48"/>
    <mergeCell ref="B49:G49"/>
    <mergeCell ref="B50:G50"/>
    <mergeCell ref="B51:G51"/>
    <mergeCell ref="B52:G52"/>
    <mergeCell ref="C6:E6"/>
    <mergeCell ref="C7:D7"/>
    <mergeCell ref="C8:D8"/>
    <mergeCell ref="E11:G11"/>
    <mergeCell ref="B36:G44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abSelected="1" view="pageBreakPreview" topLeftCell="A49" zoomScaleNormal="100" zoomScaleSheetLayoutView="100" workbookViewId="0">
      <selection activeCell="N78" sqref="N78"/>
    </sheetView>
  </sheetViews>
  <sheetFormatPr defaultColWidth="45.42578125" defaultRowHeight="12.75" x14ac:dyDescent="0.2"/>
  <cols>
    <col min="1" max="1" width="4.5703125" style="55" customWidth="1"/>
    <col min="2" max="2" width="13.140625" style="9" customWidth="1"/>
    <col min="3" max="3" width="68.28515625" style="9" customWidth="1"/>
    <col min="4" max="4" width="11.5703125" style="55" customWidth="1"/>
    <col min="5" max="5" width="5.5703125" style="55" customWidth="1"/>
    <col min="6" max="6" width="6.85546875" style="55" customWidth="1"/>
    <col min="7" max="7" width="10.42578125" style="56" customWidth="1"/>
    <col min="8" max="8" width="18.7109375" style="56" customWidth="1"/>
    <col min="9" max="9" width="13.85546875" style="9" customWidth="1"/>
    <col min="10" max="10" width="5.42578125" style="55" customWidth="1"/>
    <col min="11" max="11" width="6" style="55" bestFit="1" customWidth="1"/>
    <col min="12" max="14" width="5.42578125" style="55" customWidth="1"/>
    <col min="15" max="15" width="7.42578125" style="9" customWidth="1"/>
    <col min="16" max="16" width="5.5703125" style="9" customWidth="1"/>
    <col min="17" max="16384" width="45.42578125" style="9"/>
  </cols>
  <sheetData>
    <row r="1" spans="1:14" s="20" customFormat="1" ht="18" x14ac:dyDescent="0.2">
      <c r="A1" s="182" t="s">
        <v>129</v>
      </c>
      <c r="B1" s="182"/>
      <c r="C1" s="182"/>
      <c r="D1" s="182"/>
      <c r="E1" s="182"/>
      <c r="F1" s="182"/>
      <c r="G1" s="182"/>
      <c r="H1" s="182"/>
      <c r="J1" s="21"/>
      <c r="K1" s="21"/>
      <c r="L1" s="21"/>
      <c r="M1" s="21"/>
      <c r="N1" s="21"/>
    </row>
    <row r="2" spans="1:14" s="20" customFormat="1" ht="13.5" thickBot="1" x14ac:dyDescent="0.25">
      <c r="A2" s="21"/>
      <c r="C2" s="22"/>
      <c r="D2" s="23"/>
      <c r="E2" s="23"/>
      <c r="F2" s="23"/>
      <c r="G2" s="24"/>
      <c r="H2" s="24"/>
      <c r="J2" s="21"/>
      <c r="K2" s="21"/>
      <c r="L2" s="21"/>
      <c r="M2" s="21"/>
      <c r="N2" s="21"/>
    </row>
    <row r="3" spans="1:14" s="20" customFormat="1" ht="16.5" customHeight="1" thickTop="1" x14ac:dyDescent="0.2">
      <c r="A3" s="176" t="s">
        <v>26</v>
      </c>
      <c r="B3" s="177"/>
      <c r="C3" s="25" t="s">
        <v>115</v>
      </c>
      <c r="D3" s="79"/>
      <c r="E3" s="26"/>
      <c r="F3" s="86"/>
      <c r="G3" s="27"/>
      <c r="H3" s="28" t="s">
        <v>130</v>
      </c>
      <c r="J3" s="21"/>
      <c r="K3" s="21"/>
      <c r="L3" s="21"/>
      <c r="M3" s="21"/>
      <c r="N3" s="21"/>
    </row>
    <row r="4" spans="1:14" s="20" customFormat="1" ht="18" customHeight="1" thickBot="1" x14ac:dyDescent="0.25">
      <c r="A4" s="178" t="s">
        <v>27</v>
      </c>
      <c r="B4" s="179"/>
      <c r="C4" s="29" t="s">
        <v>116</v>
      </c>
      <c r="D4" s="80"/>
      <c r="E4" s="30"/>
      <c r="F4" s="180" t="s">
        <v>93</v>
      </c>
      <c r="G4" s="180"/>
      <c r="H4" s="181"/>
      <c r="J4" s="21"/>
      <c r="K4" s="21"/>
      <c r="L4" s="21"/>
      <c r="M4" s="21"/>
      <c r="N4" s="21"/>
    </row>
    <row r="5" spans="1:14" s="20" customFormat="1" ht="13.5" thickTop="1" x14ac:dyDescent="0.2">
      <c r="A5" s="31"/>
      <c r="B5" s="31"/>
      <c r="C5" s="32"/>
      <c r="D5" s="81"/>
      <c r="E5" s="33"/>
      <c r="F5" s="34"/>
      <c r="G5" s="34"/>
      <c r="H5" s="34"/>
      <c r="J5" s="21"/>
      <c r="K5" s="21"/>
      <c r="L5" s="21"/>
      <c r="M5" s="21"/>
      <c r="N5" s="21"/>
    </row>
    <row r="6" spans="1:14" s="20" customFormat="1" ht="13.5" thickBot="1" x14ac:dyDescent="0.25">
      <c r="A6" s="31"/>
      <c r="B6" s="31"/>
      <c r="C6" s="32"/>
      <c r="D6" s="81"/>
      <c r="E6" s="33"/>
      <c r="F6" s="34"/>
      <c r="G6" s="35"/>
      <c r="H6" s="35"/>
      <c r="J6" s="21"/>
      <c r="K6" s="21"/>
      <c r="L6" s="21"/>
      <c r="M6" s="21"/>
      <c r="N6" s="21"/>
    </row>
    <row r="7" spans="1:14" s="41" customFormat="1" ht="13.5" thickBot="1" x14ac:dyDescent="0.25">
      <c r="A7" s="36" t="s">
        <v>6</v>
      </c>
      <c r="B7" s="37" t="s">
        <v>24</v>
      </c>
      <c r="C7" s="38" t="s">
        <v>7</v>
      </c>
      <c r="D7" s="38" t="s">
        <v>31</v>
      </c>
      <c r="E7" s="38" t="s">
        <v>8</v>
      </c>
      <c r="F7" s="87" t="s">
        <v>84</v>
      </c>
      <c r="G7" s="39" t="s">
        <v>9</v>
      </c>
      <c r="H7" s="40" t="s">
        <v>10</v>
      </c>
      <c r="J7" s="76"/>
      <c r="K7" s="76"/>
      <c r="L7" s="76"/>
      <c r="M7" s="76"/>
      <c r="N7" s="76"/>
    </row>
    <row r="8" spans="1:14" ht="14.25" x14ac:dyDescent="0.2">
      <c r="A8" s="42" t="s">
        <v>15</v>
      </c>
      <c r="B8" s="43"/>
      <c r="C8" s="7" t="s">
        <v>0</v>
      </c>
      <c r="D8" s="82"/>
      <c r="E8" s="8"/>
      <c r="F8" s="8"/>
      <c r="G8" s="44"/>
      <c r="H8" s="45"/>
      <c r="L8" s="76"/>
    </row>
    <row r="9" spans="1:14" ht="14.25" x14ac:dyDescent="0.2">
      <c r="A9" s="154"/>
      <c r="B9" s="155"/>
      <c r="C9" s="164" t="s">
        <v>99</v>
      </c>
      <c r="D9" s="156"/>
      <c r="E9" s="157"/>
      <c r="F9" s="157"/>
      <c r="G9" s="158"/>
      <c r="H9" s="159"/>
      <c r="L9" s="76"/>
    </row>
    <row r="10" spans="1:14" ht="24" x14ac:dyDescent="0.2">
      <c r="A10" s="17">
        <v>1</v>
      </c>
      <c r="B10" s="2"/>
      <c r="C10" s="1" t="s">
        <v>122</v>
      </c>
      <c r="D10" s="4"/>
      <c r="E10" s="3" t="s">
        <v>2</v>
      </c>
      <c r="F10" s="3">
        <v>1</v>
      </c>
      <c r="G10" s="5"/>
      <c r="H10" s="18"/>
      <c r="J10" s="76"/>
      <c r="K10" s="76"/>
      <c r="L10" s="76"/>
    </row>
    <row r="11" spans="1:14" x14ac:dyDescent="0.2">
      <c r="A11" s="17">
        <f t="shared" ref="A11:A15" si="0">A10+1</f>
        <v>2</v>
      </c>
      <c r="B11" s="2"/>
      <c r="C11" s="1" t="s">
        <v>121</v>
      </c>
      <c r="D11" s="4"/>
      <c r="E11" s="4" t="s">
        <v>2</v>
      </c>
      <c r="F11" s="4">
        <v>1</v>
      </c>
      <c r="G11" s="165"/>
      <c r="H11" s="18"/>
      <c r="J11" s="76"/>
      <c r="K11" s="76"/>
      <c r="L11" s="76"/>
    </row>
    <row r="12" spans="1:14" x14ac:dyDescent="0.2">
      <c r="A12" s="17">
        <f t="shared" si="0"/>
        <v>3</v>
      </c>
      <c r="B12" s="2"/>
      <c r="C12" s="1" t="s">
        <v>96</v>
      </c>
      <c r="D12" s="4"/>
      <c r="E12" s="4" t="s">
        <v>2</v>
      </c>
      <c r="F12" s="4">
        <v>1</v>
      </c>
      <c r="G12" s="165"/>
      <c r="H12" s="18"/>
      <c r="J12" s="76"/>
      <c r="K12" s="76"/>
      <c r="L12" s="76"/>
    </row>
    <row r="13" spans="1:14" x14ac:dyDescent="0.2">
      <c r="A13" s="17">
        <f t="shared" si="0"/>
        <v>4</v>
      </c>
      <c r="B13" s="2"/>
      <c r="C13" s="53" t="s">
        <v>17</v>
      </c>
      <c r="D13" s="4"/>
      <c r="E13" s="54" t="s">
        <v>22</v>
      </c>
      <c r="F13" s="2">
        <v>38</v>
      </c>
      <c r="G13" s="50"/>
      <c r="H13" s="51"/>
      <c r="J13" s="76"/>
      <c r="K13" s="76"/>
      <c r="L13" s="76"/>
    </row>
    <row r="14" spans="1:14" x14ac:dyDescent="0.2">
      <c r="A14" s="17">
        <f t="shared" si="0"/>
        <v>5</v>
      </c>
      <c r="B14" s="2"/>
      <c r="C14" s="53" t="s">
        <v>97</v>
      </c>
      <c r="D14" s="4"/>
      <c r="E14" s="54" t="s">
        <v>22</v>
      </c>
      <c r="F14" s="2">
        <v>10</v>
      </c>
      <c r="G14" s="50"/>
      <c r="H14" s="51"/>
      <c r="J14" s="76"/>
      <c r="K14" s="76"/>
      <c r="L14" s="76"/>
    </row>
    <row r="15" spans="1:14" x14ac:dyDescent="0.2">
      <c r="A15" s="17">
        <f t="shared" si="0"/>
        <v>6</v>
      </c>
      <c r="B15" s="2"/>
      <c r="C15" s="53" t="s">
        <v>98</v>
      </c>
      <c r="D15" s="4"/>
      <c r="E15" s="54" t="s">
        <v>22</v>
      </c>
      <c r="F15" s="2">
        <v>20</v>
      </c>
      <c r="G15" s="50"/>
      <c r="H15" s="51"/>
      <c r="J15" s="76"/>
      <c r="K15" s="76"/>
      <c r="L15" s="76"/>
    </row>
    <row r="16" spans="1:14" ht="15" thickBot="1" x14ac:dyDescent="0.25">
      <c r="A16" s="11"/>
      <c r="B16" s="46"/>
      <c r="C16" s="13" t="str">
        <f>C8</f>
        <v>Řídící systém</v>
      </c>
      <c r="D16" s="12"/>
      <c r="E16" s="12"/>
      <c r="F16" s="12"/>
      <c r="G16" s="14"/>
      <c r="H16" s="15">
        <f>SUM(H10:H15)</f>
        <v>0</v>
      </c>
    </row>
    <row r="17" spans="1:12" ht="14.25" x14ac:dyDescent="0.2">
      <c r="A17" s="42" t="s">
        <v>15</v>
      </c>
      <c r="B17" s="43"/>
      <c r="C17" s="47" t="s">
        <v>21</v>
      </c>
      <c r="D17" s="82"/>
      <c r="E17" s="8"/>
      <c r="F17" s="8"/>
      <c r="G17" s="44"/>
      <c r="H17" s="45"/>
      <c r="L17" s="76"/>
    </row>
    <row r="18" spans="1:12" ht="14.25" x14ac:dyDescent="0.2">
      <c r="A18" s="154"/>
      <c r="B18" s="155"/>
      <c r="C18" s="164" t="s">
        <v>99</v>
      </c>
      <c r="D18" s="156"/>
      <c r="E18" s="157"/>
      <c r="F18" s="157"/>
      <c r="G18" s="158"/>
      <c r="H18" s="159"/>
    </row>
    <row r="19" spans="1:12" x14ac:dyDescent="0.2">
      <c r="A19" s="17">
        <v>7</v>
      </c>
      <c r="B19" s="2"/>
      <c r="C19" s="48" t="s">
        <v>103</v>
      </c>
      <c r="D19" s="4"/>
      <c r="E19" s="3" t="s">
        <v>2</v>
      </c>
      <c r="F19" s="3">
        <v>2</v>
      </c>
      <c r="G19" s="5"/>
      <c r="H19" s="18"/>
      <c r="J19" s="77"/>
    </row>
    <row r="20" spans="1:12" x14ac:dyDescent="0.2">
      <c r="A20" s="17">
        <f t="shared" ref="A20:A27" si="1">A19+1</f>
        <v>8</v>
      </c>
      <c r="B20" s="2"/>
      <c r="C20" s="48" t="s">
        <v>100</v>
      </c>
      <c r="D20" s="4"/>
      <c r="E20" s="3" t="s">
        <v>2</v>
      </c>
      <c r="F20" s="3">
        <v>2</v>
      </c>
      <c r="G20" s="5"/>
      <c r="H20" s="18"/>
      <c r="J20" s="77"/>
    </row>
    <row r="21" spans="1:12" x14ac:dyDescent="0.2">
      <c r="A21" s="17">
        <f t="shared" si="1"/>
        <v>9</v>
      </c>
      <c r="B21" s="2"/>
      <c r="C21" s="48" t="s">
        <v>101</v>
      </c>
      <c r="D21" s="4"/>
      <c r="E21" s="3" t="s">
        <v>2</v>
      </c>
      <c r="F21" s="3">
        <v>4</v>
      </c>
      <c r="G21" s="5"/>
      <c r="H21" s="18"/>
    </row>
    <row r="22" spans="1:12" x14ac:dyDescent="0.2">
      <c r="A22" s="17">
        <f t="shared" si="1"/>
        <v>10</v>
      </c>
      <c r="B22" s="2"/>
      <c r="C22" s="48" t="s">
        <v>102</v>
      </c>
      <c r="D22" s="4"/>
      <c r="E22" s="3" t="s">
        <v>2</v>
      </c>
      <c r="F22" s="3">
        <v>1</v>
      </c>
      <c r="G22" s="5"/>
      <c r="H22" s="18"/>
    </row>
    <row r="23" spans="1:12" x14ac:dyDescent="0.2">
      <c r="A23" s="17">
        <f t="shared" si="1"/>
        <v>11</v>
      </c>
      <c r="B23" s="2"/>
      <c r="C23" s="48" t="s">
        <v>28</v>
      </c>
      <c r="D23" s="4"/>
      <c r="E23" s="3" t="s">
        <v>2</v>
      </c>
      <c r="F23" s="3">
        <v>1</v>
      </c>
      <c r="G23" s="5"/>
      <c r="H23" s="18"/>
    </row>
    <row r="24" spans="1:12" ht="24" x14ac:dyDescent="0.2">
      <c r="A24" s="17">
        <f t="shared" si="1"/>
        <v>12</v>
      </c>
      <c r="B24" s="2"/>
      <c r="C24" s="1" t="s">
        <v>89</v>
      </c>
      <c r="D24" s="3"/>
      <c r="E24" s="3" t="s">
        <v>2</v>
      </c>
      <c r="F24" s="3">
        <v>1</v>
      </c>
      <c r="G24" s="5"/>
      <c r="H24" s="18"/>
    </row>
    <row r="25" spans="1:12" x14ac:dyDescent="0.2">
      <c r="A25" s="17">
        <f t="shared" si="1"/>
        <v>13</v>
      </c>
      <c r="B25" s="2"/>
      <c r="C25" s="48" t="s">
        <v>123</v>
      </c>
      <c r="D25" s="3"/>
      <c r="E25" s="3" t="s">
        <v>2</v>
      </c>
      <c r="F25" s="3">
        <v>1</v>
      </c>
      <c r="G25" s="5"/>
      <c r="H25" s="18"/>
    </row>
    <row r="26" spans="1:12" x14ac:dyDescent="0.2">
      <c r="A26" s="17">
        <f t="shared" si="1"/>
        <v>14</v>
      </c>
      <c r="B26" s="3"/>
      <c r="C26" s="160" t="s">
        <v>104</v>
      </c>
      <c r="D26" s="3"/>
      <c r="E26" s="3" t="s">
        <v>2</v>
      </c>
      <c r="F26" s="3">
        <v>1</v>
      </c>
      <c r="G26" s="5"/>
      <c r="H26" s="18"/>
    </row>
    <row r="27" spans="1:12" x14ac:dyDescent="0.2">
      <c r="A27" s="17">
        <f t="shared" si="1"/>
        <v>15</v>
      </c>
      <c r="B27" s="2"/>
      <c r="C27" s="48" t="s">
        <v>90</v>
      </c>
      <c r="D27" s="3"/>
      <c r="E27" s="3" t="s">
        <v>2</v>
      </c>
      <c r="F27" s="3">
        <v>1</v>
      </c>
      <c r="G27" s="5"/>
      <c r="H27" s="18"/>
      <c r="L27" s="76"/>
    </row>
    <row r="28" spans="1:12" ht="15" thickBot="1" x14ac:dyDescent="0.25">
      <c r="A28" s="11"/>
      <c r="B28" s="46"/>
      <c r="C28" s="13" t="str">
        <f>C17</f>
        <v>Polní instrumentace</v>
      </c>
      <c r="D28" s="12"/>
      <c r="E28" s="12"/>
      <c r="F28" s="12"/>
      <c r="G28" s="14"/>
      <c r="H28" s="15">
        <f>SUM(H19:H27)</f>
        <v>0</v>
      </c>
    </row>
    <row r="29" spans="1:12" ht="14.25" x14ac:dyDescent="0.2">
      <c r="A29" s="42" t="s">
        <v>15</v>
      </c>
      <c r="B29" s="43"/>
      <c r="C29" s="47" t="s">
        <v>11</v>
      </c>
      <c r="D29" s="82"/>
      <c r="E29" s="8"/>
      <c r="F29" s="8"/>
      <c r="G29" s="44"/>
      <c r="H29" s="45"/>
    </row>
    <row r="30" spans="1:12" ht="24" x14ac:dyDescent="0.2">
      <c r="A30" s="6">
        <v>16</v>
      </c>
      <c r="B30" s="2"/>
      <c r="C30" s="19" t="s">
        <v>105</v>
      </c>
      <c r="D30" s="2"/>
      <c r="E30" s="2" t="s">
        <v>2</v>
      </c>
      <c r="F30" s="2">
        <v>1</v>
      </c>
      <c r="G30" s="50"/>
      <c r="H30" s="18"/>
    </row>
    <row r="31" spans="1:12" x14ac:dyDescent="0.2">
      <c r="A31" s="17">
        <f t="shared" ref="A31" si="2">A30+1</f>
        <v>17</v>
      </c>
      <c r="B31" s="2"/>
      <c r="C31" s="19" t="s">
        <v>114</v>
      </c>
      <c r="D31" s="2"/>
      <c r="E31" s="2" t="s">
        <v>2</v>
      </c>
      <c r="F31" s="2">
        <v>1</v>
      </c>
      <c r="G31" s="50"/>
      <c r="H31" s="18"/>
    </row>
    <row r="32" spans="1:12" ht="15" thickBot="1" x14ac:dyDescent="0.25">
      <c r="A32" s="52"/>
      <c r="B32" s="12"/>
      <c r="C32" s="13" t="str">
        <f>C29</f>
        <v>Rozváděče</v>
      </c>
      <c r="D32" s="12"/>
      <c r="E32" s="12"/>
      <c r="F32" s="12"/>
      <c r="G32" s="14"/>
      <c r="H32" s="15">
        <f>SUM(H30:H31)</f>
        <v>0</v>
      </c>
    </row>
    <row r="33" spans="1:10" ht="14.25" x14ac:dyDescent="0.2">
      <c r="A33" s="42" t="s">
        <v>15</v>
      </c>
      <c r="B33" s="43"/>
      <c r="C33" s="47" t="s">
        <v>12</v>
      </c>
      <c r="D33" s="82"/>
      <c r="E33" s="8"/>
      <c r="F33" s="8"/>
      <c r="G33" s="44"/>
      <c r="H33" s="45"/>
    </row>
    <row r="34" spans="1:10" x14ac:dyDescent="0.2">
      <c r="A34" s="17">
        <v>18</v>
      </c>
      <c r="B34" s="3"/>
      <c r="C34" s="162" t="s">
        <v>85</v>
      </c>
      <c r="D34" s="162"/>
      <c r="E34" s="3" t="s">
        <v>1</v>
      </c>
      <c r="F34" s="161">
        <v>15</v>
      </c>
      <c r="G34" s="162"/>
      <c r="H34" s="163"/>
      <c r="J34" s="77"/>
    </row>
    <row r="35" spans="1:10" x14ac:dyDescent="0.2">
      <c r="A35" s="17">
        <f>A34+1</f>
        <v>19</v>
      </c>
      <c r="B35" s="3"/>
      <c r="C35" s="162" t="s">
        <v>110</v>
      </c>
      <c r="D35" s="162"/>
      <c r="E35" s="3" t="s">
        <v>1</v>
      </c>
      <c r="F35" s="161">
        <v>80</v>
      </c>
      <c r="G35" s="162"/>
      <c r="H35" s="163"/>
      <c r="J35" s="77"/>
    </row>
    <row r="36" spans="1:10" x14ac:dyDescent="0.2">
      <c r="A36" s="17">
        <f t="shared" ref="A36:A52" si="3">A35+1</f>
        <v>20</v>
      </c>
      <c r="B36" s="3"/>
      <c r="C36" s="162" t="s">
        <v>111</v>
      </c>
      <c r="D36" s="162"/>
      <c r="E36" s="3" t="s">
        <v>1</v>
      </c>
      <c r="F36" s="161">
        <v>20</v>
      </c>
      <c r="G36" s="162"/>
      <c r="H36" s="163"/>
    </row>
    <row r="37" spans="1:10" x14ac:dyDescent="0.2">
      <c r="A37" s="17">
        <f t="shared" si="3"/>
        <v>21</v>
      </c>
      <c r="B37" s="3"/>
      <c r="C37" s="162" t="s">
        <v>120</v>
      </c>
      <c r="D37" s="162"/>
      <c r="E37" s="3" t="s">
        <v>1</v>
      </c>
      <c r="F37" s="161">
        <v>30</v>
      </c>
      <c r="G37" s="162"/>
      <c r="H37" s="163"/>
    </row>
    <row r="38" spans="1:10" x14ac:dyDescent="0.2">
      <c r="A38" s="17">
        <f t="shared" si="3"/>
        <v>22</v>
      </c>
      <c r="B38" s="3"/>
      <c r="C38" s="162" t="s">
        <v>106</v>
      </c>
      <c r="D38" s="162"/>
      <c r="E38" s="3" t="s">
        <v>1</v>
      </c>
      <c r="F38" s="161">
        <v>30</v>
      </c>
      <c r="G38" s="162"/>
      <c r="H38" s="163"/>
    </row>
    <row r="39" spans="1:10" x14ac:dyDescent="0.2">
      <c r="A39" s="17">
        <f t="shared" si="3"/>
        <v>23</v>
      </c>
      <c r="B39" s="3"/>
      <c r="C39" s="162" t="s">
        <v>107</v>
      </c>
      <c r="D39" s="162"/>
      <c r="E39" s="3" t="s">
        <v>1</v>
      </c>
      <c r="F39" s="161">
        <v>25</v>
      </c>
      <c r="G39" s="162"/>
      <c r="H39" s="163"/>
    </row>
    <row r="40" spans="1:10" x14ac:dyDescent="0.2">
      <c r="A40" s="17">
        <f t="shared" si="3"/>
        <v>24</v>
      </c>
      <c r="B40" s="3"/>
      <c r="C40" s="162" t="s">
        <v>124</v>
      </c>
      <c r="D40" s="162"/>
      <c r="E40" s="3" t="s">
        <v>1</v>
      </c>
      <c r="F40" s="161">
        <v>310</v>
      </c>
      <c r="G40" s="162"/>
      <c r="H40" s="163"/>
    </row>
    <row r="41" spans="1:10" ht="15.75" x14ac:dyDescent="0.2">
      <c r="A41" s="17">
        <f t="shared" si="3"/>
        <v>25</v>
      </c>
      <c r="B41" s="3"/>
      <c r="C41" s="162" t="s">
        <v>125</v>
      </c>
      <c r="D41" s="162"/>
      <c r="E41" s="3" t="s">
        <v>1</v>
      </c>
      <c r="F41" s="161">
        <v>50</v>
      </c>
      <c r="G41" s="162"/>
      <c r="H41" s="163"/>
      <c r="I41" s="16"/>
      <c r="J41" s="78"/>
    </row>
    <row r="42" spans="1:10" x14ac:dyDescent="0.2">
      <c r="A42" s="17">
        <f t="shared" si="3"/>
        <v>26</v>
      </c>
      <c r="B42" s="3"/>
      <c r="C42" s="162" t="s">
        <v>113</v>
      </c>
      <c r="D42" s="162"/>
      <c r="E42" s="3" t="s">
        <v>2</v>
      </c>
      <c r="F42" s="161">
        <v>3</v>
      </c>
      <c r="G42" s="162"/>
      <c r="H42" s="163"/>
    </row>
    <row r="43" spans="1:10" x14ac:dyDescent="0.2">
      <c r="A43" s="17">
        <f t="shared" si="3"/>
        <v>27</v>
      </c>
      <c r="B43" s="3"/>
      <c r="C43" s="162" t="s">
        <v>112</v>
      </c>
      <c r="D43" s="162"/>
      <c r="E43" s="3" t="s">
        <v>2</v>
      </c>
      <c r="F43" s="161">
        <v>2</v>
      </c>
      <c r="G43" s="162"/>
      <c r="H43" s="163"/>
    </row>
    <row r="44" spans="1:10" x14ac:dyDescent="0.2">
      <c r="A44" s="17">
        <f t="shared" si="3"/>
        <v>28</v>
      </c>
      <c r="B44" s="3"/>
      <c r="C44" s="162" t="s">
        <v>126</v>
      </c>
      <c r="D44" s="162"/>
      <c r="E44" s="3" t="s">
        <v>1</v>
      </c>
      <c r="F44" s="161">
        <v>360</v>
      </c>
      <c r="G44" s="162"/>
      <c r="H44" s="163"/>
    </row>
    <row r="45" spans="1:10" x14ac:dyDescent="0.2">
      <c r="A45" s="17">
        <f t="shared" si="3"/>
        <v>29</v>
      </c>
      <c r="B45" s="3"/>
      <c r="C45" s="162" t="s">
        <v>127</v>
      </c>
      <c r="D45" s="162"/>
      <c r="E45" s="3" t="s">
        <v>1</v>
      </c>
      <c r="F45" s="161">
        <v>365</v>
      </c>
      <c r="G45" s="162"/>
      <c r="H45" s="163"/>
    </row>
    <row r="46" spans="1:10" x14ac:dyDescent="0.2">
      <c r="A46" s="17">
        <f t="shared" si="3"/>
        <v>30</v>
      </c>
      <c r="B46" s="3"/>
      <c r="C46" s="162" t="s">
        <v>128</v>
      </c>
      <c r="D46" s="162"/>
      <c r="E46" s="3" t="s">
        <v>1</v>
      </c>
      <c r="F46" s="161">
        <v>60</v>
      </c>
      <c r="G46" s="162"/>
      <c r="H46" s="163"/>
    </row>
    <row r="47" spans="1:10" x14ac:dyDescent="0.2">
      <c r="A47" s="17">
        <f t="shared" si="3"/>
        <v>31</v>
      </c>
      <c r="B47" s="3"/>
      <c r="C47" s="162" t="s">
        <v>86</v>
      </c>
      <c r="D47" s="162"/>
      <c r="E47" s="3" t="s">
        <v>16</v>
      </c>
      <c r="F47" s="161">
        <v>1</v>
      </c>
      <c r="G47" s="162"/>
      <c r="H47" s="163"/>
    </row>
    <row r="48" spans="1:10" x14ac:dyDescent="0.2">
      <c r="A48" s="17">
        <f t="shared" si="3"/>
        <v>32</v>
      </c>
      <c r="B48" s="3"/>
      <c r="C48" s="10" t="s">
        <v>108</v>
      </c>
      <c r="D48" s="2"/>
      <c r="E48" s="2" t="s">
        <v>2</v>
      </c>
      <c r="F48" s="49">
        <v>10</v>
      </c>
      <c r="G48" s="50"/>
      <c r="H48" s="51"/>
    </row>
    <row r="49" spans="1:8" x14ac:dyDescent="0.2">
      <c r="A49" s="17">
        <f t="shared" si="3"/>
        <v>33</v>
      </c>
      <c r="B49" s="3"/>
      <c r="C49" s="162" t="s">
        <v>109</v>
      </c>
      <c r="D49" s="162"/>
      <c r="E49" s="3" t="s">
        <v>2</v>
      </c>
      <c r="F49" s="161">
        <v>45</v>
      </c>
      <c r="G49" s="162"/>
      <c r="H49" s="163"/>
    </row>
    <row r="50" spans="1:8" x14ac:dyDescent="0.2">
      <c r="A50" s="17">
        <f t="shared" si="3"/>
        <v>34</v>
      </c>
      <c r="B50" s="2"/>
      <c r="C50" s="10" t="s">
        <v>82</v>
      </c>
      <c r="D50" s="2"/>
      <c r="E50" s="2" t="s">
        <v>2</v>
      </c>
      <c r="F50" s="2">
        <v>3</v>
      </c>
      <c r="G50" s="50"/>
      <c r="H50" s="18"/>
    </row>
    <row r="51" spans="1:8" x14ac:dyDescent="0.2">
      <c r="A51" s="17">
        <f t="shared" si="3"/>
        <v>35</v>
      </c>
      <c r="B51" s="2"/>
      <c r="C51" s="10" t="s">
        <v>83</v>
      </c>
      <c r="D51" s="2"/>
      <c r="E51" s="2" t="s">
        <v>2</v>
      </c>
      <c r="F51" s="2">
        <v>1</v>
      </c>
      <c r="G51" s="50"/>
      <c r="H51" s="18"/>
    </row>
    <row r="52" spans="1:8" x14ac:dyDescent="0.2">
      <c r="A52" s="17">
        <f t="shared" si="3"/>
        <v>36</v>
      </c>
      <c r="B52" s="2"/>
      <c r="C52" s="10" t="s">
        <v>92</v>
      </c>
      <c r="D52" s="2"/>
      <c r="E52" s="2" t="s">
        <v>16</v>
      </c>
      <c r="F52" s="2">
        <v>1</v>
      </c>
      <c r="G52" s="50"/>
      <c r="H52" s="18"/>
    </row>
    <row r="53" spans="1:8" ht="15" thickBot="1" x14ac:dyDescent="0.25">
      <c r="A53" s="11"/>
      <c r="B53" s="46"/>
      <c r="C53" s="13" t="str">
        <f>C33</f>
        <v>Montážní materiál</v>
      </c>
      <c r="D53" s="12"/>
      <c r="E53" s="12"/>
      <c r="F53" s="12"/>
      <c r="G53" s="14"/>
      <c r="H53" s="15">
        <f>SUM(H34:H52)</f>
        <v>0</v>
      </c>
    </row>
    <row r="54" spans="1:8" ht="14.25" x14ac:dyDescent="0.2">
      <c r="A54" s="42" t="s">
        <v>15</v>
      </c>
      <c r="B54" s="43"/>
      <c r="C54" s="47" t="s">
        <v>13</v>
      </c>
      <c r="D54" s="82"/>
      <c r="E54" s="8"/>
      <c r="F54" s="8"/>
      <c r="G54" s="44"/>
      <c r="H54" s="45"/>
    </row>
    <row r="55" spans="1:8" x14ac:dyDescent="0.2">
      <c r="A55" s="6">
        <v>37</v>
      </c>
      <c r="B55" s="2"/>
      <c r="C55" s="10" t="str">
        <f>C34</f>
        <v>Trubka instalační PVC D21mm, pevná</v>
      </c>
      <c r="D55" s="10"/>
      <c r="E55" s="49" t="str">
        <f>E34</f>
        <v>m</v>
      </c>
      <c r="F55" s="49">
        <f>F34</f>
        <v>15</v>
      </c>
      <c r="G55" s="50"/>
      <c r="H55" s="51"/>
    </row>
    <row r="56" spans="1:8" x14ac:dyDescent="0.2">
      <c r="A56" s="17">
        <f t="shared" ref="A56:A77" si="4">A55+1</f>
        <v>38</v>
      </c>
      <c r="B56" s="2"/>
      <c r="C56" s="10" t="str">
        <f t="shared" ref="C56:C72" si="5">C35</f>
        <v>Trubka instalační PVC D25mm, ohebná</v>
      </c>
      <c r="D56" s="10"/>
      <c r="E56" s="49" t="str">
        <f t="shared" ref="E56:F56" si="6">E35</f>
        <v>m</v>
      </c>
      <c r="F56" s="49">
        <f t="shared" si="6"/>
        <v>80</v>
      </c>
      <c r="G56" s="50"/>
      <c r="H56" s="51"/>
    </row>
    <row r="57" spans="1:8" x14ac:dyDescent="0.2">
      <c r="A57" s="17">
        <f t="shared" si="4"/>
        <v>39</v>
      </c>
      <c r="B57" s="2"/>
      <c r="C57" s="10" t="str">
        <f t="shared" si="5"/>
        <v>Povrchová instalační lišta PVC, 40x20</v>
      </c>
      <c r="D57" s="10"/>
      <c r="E57" s="49" t="str">
        <f t="shared" ref="E57:F57" si="7">E36</f>
        <v>m</v>
      </c>
      <c r="F57" s="49">
        <f t="shared" si="7"/>
        <v>20</v>
      </c>
      <c r="G57" s="50"/>
      <c r="H57" s="51"/>
    </row>
    <row r="58" spans="1:8" x14ac:dyDescent="0.2">
      <c r="A58" s="17">
        <f t="shared" si="4"/>
        <v>40</v>
      </c>
      <c r="B58" s="2"/>
      <c r="C58" s="10" t="str">
        <f t="shared" si="5"/>
        <v>Povrchová instalační lišta PVC, 50x20</v>
      </c>
      <c r="D58" s="10"/>
      <c r="E58" s="49" t="str">
        <f t="shared" ref="E58:F59" si="8">E37</f>
        <v>m</v>
      </c>
      <c r="F58" s="49">
        <f t="shared" si="8"/>
        <v>30</v>
      </c>
      <c r="G58" s="50"/>
      <c r="H58" s="51"/>
    </row>
    <row r="59" spans="1:8" x14ac:dyDescent="0.2">
      <c r="A59" s="17">
        <f t="shared" si="4"/>
        <v>41</v>
      </c>
      <c r="B59" s="2"/>
      <c r="C59" s="10" t="str">
        <f t="shared" si="5"/>
        <v>Žlab kabelový plechový 62/50 včetně příslušenství a přepážky</v>
      </c>
      <c r="D59" s="10"/>
      <c r="E59" s="49" t="str">
        <f t="shared" si="8"/>
        <v>m</v>
      </c>
      <c r="F59" s="49">
        <f t="shared" si="8"/>
        <v>30</v>
      </c>
      <c r="G59" s="50"/>
      <c r="H59" s="51"/>
    </row>
    <row r="60" spans="1:8" x14ac:dyDescent="0.2">
      <c r="A60" s="17">
        <f t="shared" si="4"/>
        <v>42</v>
      </c>
      <c r="B60" s="2"/>
      <c r="C60" s="10" t="str">
        <f t="shared" si="5"/>
        <v>Žlab kabelový plechový 125/50 včetně příslušenství a přepážky</v>
      </c>
      <c r="D60" s="10"/>
      <c r="E60" s="49" t="str">
        <f t="shared" ref="E60:F61" si="9">E39</f>
        <v>m</v>
      </c>
      <c r="F60" s="49">
        <f t="shared" si="9"/>
        <v>25</v>
      </c>
      <c r="G60" s="50"/>
      <c r="H60" s="51"/>
    </row>
    <row r="61" spans="1:8" x14ac:dyDescent="0.2">
      <c r="A61" s="17">
        <f t="shared" si="4"/>
        <v>43</v>
      </c>
      <c r="B61" s="2"/>
      <c r="C61" s="10" t="str">
        <f t="shared" si="5"/>
        <v>Kabel silový, izolace PVC, jádro Cu,  3x1,5</v>
      </c>
      <c r="D61" s="10"/>
      <c r="E61" s="49" t="str">
        <f t="shared" si="9"/>
        <v>m</v>
      </c>
      <c r="F61" s="49">
        <f t="shared" si="9"/>
        <v>310</v>
      </c>
      <c r="G61" s="50"/>
      <c r="H61" s="51"/>
    </row>
    <row r="62" spans="1:8" x14ac:dyDescent="0.2">
      <c r="A62" s="17">
        <f t="shared" si="4"/>
        <v>44</v>
      </c>
      <c r="B62" s="2"/>
      <c r="C62" s="10" t="str">
        <f t="shared" si="5"/>
        <v>Kabel silový, izolace PVC, jádro Cu,  5x1,5</v>
      </c>
      <c r="D62" s="10"/>
      <c r="E62" s="49" t="str">
        <f t="shared" ref="E62:F63" si="10">E41</f>
        <v>m</v>
      </c>
      <c r="F62" s="49">
        <f t="shared" si="10"/>
        <v>50</v>
      </c>
      <c r="G62" s="50"/>
      <c r="H62" s="51"/>
    </row>
    <row r="63" spans="1:8" x14ac:dyDescent="0.2">
      <c r="A63" s="17">
        <f t="shared" si="4"/>
        <v>45</v>
      </c>
      <c r="B63" s="2"/>
      <c r="C63" s="10" t="str">
        <f t="shared" si="5"/>
        <v>Samoregulační topný kabel, 4m, 18W/m</v>
      </c>
      <c r="D63" s="10"/>
      <c r="E63" s="49" t="str">
        <f t="shared" si="10"/>
        <v>ks</v>
      </c>
      <c r="F63" s="49">
        <f t="shared" si="10"/>
        <v>3</v>
      </c>
      <c r="G63" s="50"/>
      <c r="H63" s="51"/>
    </row>
    <row r="64" spans="1:8" x14ac:dyDescent="0.2">
      <c r="A64" s="17">
        <f t="shared" si="4"/>
        <v>46</v>
      </c>
      <c r="B64" s="2"/>
      <c r="C64" s="10" t="str">
        <f t="shared" si="5"/>
        <v>Samoregulační topný kabel, 6m, 18W/m</v>
      </c>
      <c r="D64" s="10"/>
      <c r="E64" s="49" t="str">
        <f t="shared" ref="E64:F65" si="11">E43</f>
        <v>ks</v>
      </c>
      <c r="F64" s="49">
        <f t="shared" si="11"/>
        <v>2</v>
      </c>
      <c r="G64" s="50"/>
      <c r="H64" s="51"/>
    </row>
    <row r="65" spans="1:8" x14ac:dyDescent="0.2">
      <c r="A65" s="17">
        <f t="shared" si="4"/>
        <v>47</v>
      </c>
      <c r="B65" s="2"/>
      <c r="C65" s="10" t="str">
        <f t="shared" si="5"/>
        <v>Kabel stíněný datový, izolace PVC, jádro Cu, 2x1</v>
      </c>
      <c r="D65" s="10"/>
      <c r="E65" s="49" t="str">
        <f t="shared" si="11"/>
        <v>m</v>
      </c>
      <c r="F65" s="49">
        <f t="shared" si="11"/>
        <v>360</v>
      </c>
      <c r="G65" s="50"/>
      <c r="H65" s="51"/>
    </row>
    <row r="66" spans="1:8" x14ac:dyDescent="0.2">
      <c r="A66" s="17">
        <f t="shared" si="4"/>
        <v>48</v>
      </c>
      <c r="B66" s="2"/>
      <c r="C66" s="10" t="str">
        <f t="shared" si="5"/>
        <v>Kabel stíněný datový, izolace PVC, jádro Cu, 4x1</v>
      </c>
      <c r="D66" s="10"/>
      <c r="E66" s="49" t="str">
        <f t="shared" ref="E66:F67" si="12">E45</f>
        <v>m</v>
      </c>
      <c r="F66" s="49">
        <f t="shared" si="12"/>
        <v>365</v>
      </c>
      <c r="G66" s="50"/>
      <c r="H66" s="51"/>
    </row>
    <row r="67" spans="1:8" x14ac:dyDescent="0.2">
      <c r="A67" s="17">
        <f t="shared" si="4"/>
        <v>49</v>
      </c>
      <c r="B67" s="2"/>
      <c r="C67" s="10" t="str">
        <f t="shared" si="5"/>
        <v>Kabel stíněný datový, izolace PVC, jádro Cu, 2x2x0,8</v>
      </c>
      <c r="D67" s="10"/>
      <c r="E67" s="49" t="str">
        <f t="shared" si="12"/>
        <v>m</v>
      </c>
      <c r="F67" s="49">
        <f t="shared" si="12"/>
        <v>60</v>
      </c>
      <c r="G67" s="50"/>
      <c r="H67" s="51"/>
    </row>
    <row r="68" spans="1:8" x14ac:dyDescent="0.2">
      <c r="A68" s="17">
        <f t="shared" si="4"/>
        <v>50</v>
      </c>
      <c r="B68" s="2"/>
      <c r="C68" s="10" t="str">
        <f t="shared" si="5"/>
        <v>Kontrukce ocelová nosná</v>
      </c>
      <c r="D68" s="10"/>
      <c r="E68" s="49" t="str">
        <f t="shared" ref="E68:F69" si="13">E47</f>
        <v>soub.</v>
      </c>
      <c r="F68" s="49">
        <f t="shared" si="13"/>
        <v>1</v>
      </c>
      <c r="G68" s="50"/>
      <c r="H68" s="51"/>
    </row>
    <row r="69" spans="1:8" x14ac:dyDescent="0.2">
      <c r="A69" s="17">
        <f t="shared" si="4"/>
        <v>51</v>
      </c>
      <c r="B69" s="2"/>
      <c r="C69" s="10" t="str">
        <f>C48</f>
        <v>Protipožární ucpávky (do 10cm2)</v>
      </c>
      <c r="D69" s="10"/>
      <c r="E69" s="49" t="str">
        <f t="shared" si="13"/>
        <v>ks</v>
      </c>
      <c r="F69" s="49">
        <f t="shared" si="13"/>
        <v>10</v>
      </c>
      <c r="G69" s="50"/>
      <c r="H69" s="51"/>
    </row>
    <row r="70" spans="1:8" x14ac:dyDescent="0.2">
      <c r="A70" s="17">
        <f t="shared" si="4"/>
        <v>52</v>
      </c>
      <c r="B70" s="2"/>
      <c r="C70" s="10" t="str">
        <f t="shared" si="5"/>
        <v>Elektroinstalační krabice na omítku</v>
      </c>
      <c r="D70" s="10"/>
      <c r="E70" s="49" t="str">
        <f t="shared" ref="E70:F71" si="14">E49</f>
        <v>ks</v>
      </c>
      <c r="F70" s="49">
        <f t="shared" si="14"/>
        <v>45</v>
      </c>
      <c r="G70" s="50"/>
      <c r="H70" s="51"/>
    </row>
    <row r="71" spans="1:8" x14ac:dyDescent="0.2">
      <c r="A71" s="17">
        <f t="shared" si="4"/>
        <v>53</v>
      </c>
      <c r="B71" s="2"/>
      <c r="C71" s="10" t="str">
        <f t="shared" si="5"/>
        <v>Nástěnná zásuvka 230V/16A/3P, IP65</v>
      </c>
      <c r="D71" s="10"/>
      <c r="E71" s="49" t="str">
        <f t="shared" si="14"/>
        <v>ks</v>
      </c>
      <c r="F71" s="49">
        <f t="shared" si="14"/>
        <v>3</v>
      </c>
      <c r="G71" s="50"/>
      <c r="H71" s="51"/>
    </row>
    <row r="72" spans="1:8" x14ac:dyDescent="0.2">
      <c r="A72" s="17">
        <f t="shared" si="4"/>
        <v>54</v>
      </c>
      <c r="B72" s="2"/>
      <c r="C72" s="10" t="str">
        <f t="shared" si="5"/>
        <v>Havarijní STOP tlačítko, prosklené, rozpínací kontakt 230V</v>
      </c>
      <c r="D72" s="10"/>
      <c r="E72" s="49" t="str">
        <f t="shared" ref="E72:F72" si="15">E51</f>
        <v>ks</v>
      </c>
      <c r="F72" s="49">
        <f t="shared" si="15"/>
        <v>1</v>
      </c>
      <c r="G72" s="50"/>
      <c r="H72" s="51"/>
    </row>
    <row r="73" spans="1:8" x14ac:dyDescent="0.2">
      <c r="A73" s="17">
        <f t="shared" si="4"/>
        <v>55</v>
      </c>
      <c r="B73" s="2"/>
      <c r="C73" s="10" t="s">
        <v>94</v>
      </c>
      <c r="D73" s="10"/>
      <c r="E73" s="49" t="s">
        <v>2</v>
      </c>
      <c r="F73" s="49">
        <v>200</v>
      </c>
      <c r="G73" s="50"/>
      <c r="H73" s="51"/>
    </row>
    <row r="74" spans="1:8" x14ac:dyDescent="0.2">
      <c r="A74" s="17">
        <f t="shared" si="4"/>
        <v>56</v>
      </c>
      <c r="B74" s="2"/>
      <c r="C74" s="10" t="s">
        <v>118</v>
      </c>
      <c r="D74" s="10"/>
      <c r="E74" s="49" t="s">
        <v>2</v>
      </c>
      <c r="F74" s="49">
        <v>5</v>
      </c>
      <c r="G74" s="50"/>
      <c r="H74" s="51"/>
    </row>
    <row r="75" spans="1:8" x14ac:dyDescent="0.2">
      <c r="A75" s="17">
        <f t="shared" si="4"/>
        <v>57</v>
      </c>
      <c r="B75" s="2"/>
      <c r="C75" s="10" t="str">
        <f>C52</f>
        <v>Podružný pomocný materiál (železné konstrukce, držáky, hmoždinky, vruty…)</v>
      </c>
      <c r="D75" s="10"/>
      <c r="E75" s="49" t="str">
        <f>E52</f>
        <v>soub.</v>
      </c>
      <c r="F75" s="49">
        <f>F52</f>
        <v>1</v>
      </c>
      <c r="G75" s="50"/>
      <c r="H75" s="51"/>
    </row>
    <row r="76" spans="1:8" x14ac:dyDescent="0.2">
      <c r="A76" s="17">
        <f t="shared" si="4"/>
        <v>58</v>
      </c>
      <c r="B76" s="2"/>
      <c r="C76" s="10" t="s">
        <v>5</v>
      </c>
      <c r="D76" s="2"/>
      <c r="E76" s="2" t="s">
        <v>2</v>
      </c>
      <c r="F76" s="49">
        <v>1</v>
      </c>
      <c r="G76" s="50"/>
      <c r="H76" s="51"/>
    </row>
    <row r="77" spans="1:8" x14ac:dyDescent="0.2">
      <c r="A77" s="17">
        <f t="shared" si="4"/>
        <v>59</v>
      </c>
      <c r="B77" s="2"/>
      <c r="C77" s="10" t="s">
        <v>4</v>
      </c>
      <c r="D77" s="2"/>
      <c r="E77" s="2" t="s">
        <v>2</v>
      </c>
      <c r="F77" s="2">
        <v>16</v>
      </c>
      <c r="G77" s="50"/>
      <c r="H77" s="51"/>
    </row>
    <row r="78" spans="1:8" ht="15" thickBot="1" x14ac:dyDescent="0.25">
      <c r="A78" s="11"/>
      <c r="B78" s="46"/>
      <c r="C78" s="13" t="str">
        <f>C54</f>
        <v>Elektromontážní práce</v>
      </c>
      <c r="D78" s="12"/>
      <c r="E78" s="12"/>
      <c r="F78" s="12"/>
      <c r="G78" s="14"/>
      <c r="H78" s="15">
        <f>SUM(H55:H77)</f>
        <v>0</v>
      </c>
    </row>
    <row r="79" spans="1:8" ht="14.25" x14ac:dyDescent="0.2">
      <c r="A79" s="42" t="s">
        <v>15</v>
      </c>
      <c r="B79" s="43"/>
      <c r="C79" s="47" t="s">
        <v>14</v>
      </c>
      <c r="D79" s="82"/>
      <c r="E79" s="8"/>
      <c r="F79" s="8"/>
      <c r="G79" s="44"/>
      <c r="H79" s="45"/>
    </row>
    <row r="80" spans="1:8" x14ac:dyDescent="0.2">
      <c r="A80" s="6">
        <v>60</v>
      </c>
      <c r="B80" s="2"/>
      <c r="C80" s="10" t="s">
        <v>91</v>
      </c>
      <c r="D80" s="2"/>
      <c r="E80" s="2" t="s">
        <v>23</v>
      </c>
      <c r="F80" s="2">
        <v>30</v>
      </c>
      <c r="G80" s="50"/>
      <c r="H80" s="51"/>
    </row>
    <row r="81" spans="1:8" x14ac:dyDescent="0.2">
      <c r="A81" s="17">
        <f t="shared" ref="A81:A87" si="16">A80+1</f>
        <v>61</v>
      </c>
      <c r="B81" s="2"/>
      <c r="C81" s="10" t="s">
        <v>29</v>
      </c>
      <c r="D81" s="2"/>
      <c r="E81" s="2" t="s">
        <v>2</v>
      </c>
      <c r="F81" s="2">
        <v>38</v>
      </c>
      <c r="G81" s="50"/>
      <c r="H81" s="51"/>
    </row>
    <row r="82" spans="1:8" x14ac:dyDescent="0.2">
      <c r="A82" s="17">
        <f t="shared" si="16"/>
        <v>62</v>
      </c>
      <c r="B82" s="2"/>
      <c r="C82" s="53" t="s">
        <v>20</v>
      </c>
      <c r="D82" s="54"/>
      <c r="E82" s="54" t="s">
        <v>2</v>
      </c>
      <c r="F82" s="2">
        <v>1</v>
      </c>
      <c r="G82" s="50"/>
      <c r="H82" s="51"/>
    </row>
    <row r="83" spans="1:8" x14ac:dyDescent="0.2">
      <c r="A83" s="17">
        <f t="shared" si="16"/>
        <v>63</v>
      </c>
      <c r="B83" s="2"/>
      <c r="C83" s="10" t="s">
        <v>3</v>
      </c>
      <c r="D83" s="2"/>
      <c r="E83" s="2" t="s">
        <v>23</v>
      </c>
      <c r="F83" s="2">
        <v>3</v>
      </c>
      <c r="G83" s="50"/>
      <c r="H83" s="51"/>
    </row>
    <row r="84" spans="1:8" x14ac:dyDescent="0.2">
      <c r="A84" s="17">
        <f t="shared" si="16"/>
        <v>64</v>
      </c>
      <c r="B84" s="2"/>
      <c r="C84" s="10" t="s">
        <v>119</v>
      </c>
      <c r="D84" s="2"/>
      <c r="E84" s="2" t="s">
        <v>2</v>
      </c>
      <c r="F84" s="2">
        <v>1</v>
      </c>
      <c r="G84" s="50"/>
      <c r="H84" s="51"/>
    </row>
    <row r="85" spans="1:8" x14ac:dyDescent="0.2">
      <c r="A85" s="17">
        <f t="shared" si="16"/>
        <v>65</v>
      </c>
      <c r="B85" s="2"/>
      <c r="C85" s="10" t="s">
        <v>95</v>
      </c>
      <c r="D85" s="2"/>
      <c r="E85" s="2" t="s">
        <v>2</v>
      </c>
      <c r="F85" s="2">
        <v>1</v>
      </c>
      <c r="G85" s="50"/>
      <c r="H85" s="51"/>
    </row>
    <row r="86" spans="1:8" x14ac:dyDescent="0.2">
      <c r="A86" s="17">
        <f t="shared" si="16"/>
        <v>66</v>
      </c>
      <c r="B86" s="2"/>
      <c r="C86" s="10" t="s">
        <v>30</v>
      </c>
      <c r="D86" s="2"/>
      <c r="E86" s="2" t="s">
        <v>2</v>
      </c>
      <c r="F86" s="2">
        <v>1</v>
      </c>
      <c r="G86" s="50"/>
      <c r="H86" s="51"/>
    </row>
    <row r="87" spans="1:8" x14ac:dyDescent="0.2">
      <c r="A87" s="17">
        <f t="shared" si="16"/>
        <v>67</v>
      </c>
      <c r="B87" s="2"/>
      <c r="C87" s="10" t="s">
        <v>25</v>
      </c>
      <c r="D87" s="2"/>
      <c r="E87" s="2" t="s">
        <v>16</v>
      </c>
      <c r="F87" s="2">
        <v>1</v>
      </c>
      <c r="G87" s="50"/>
      <c r="H87" s="51"/>
    </row>
    <row r="88" spans="1:8" ht="15" thickBot="1" x14ac:dyDescent="0.25">
      <c r="A88" s="11"/>
      <c r="B88" s="46"/>
      <c r="C88" s="13" t="str">
        <f>C79</f>
        <v>Služby</v>
      </c>
      <c r="D88" s="12"/>
      <c r="E88" s="12"/>
      <c r="F88" s="12"/>
      <c r="G88" s="14"/>
      <c r="H88" s="15">
        <f>SUM(H80:H87)</f>
        <v>0</v>
      </c>
    </row>
    <row r="89" spans="1:8" ht="13.5" thickBot="1" x14ac:dyDescent="0.25"/>
    <row r="90" spans="1:8" ht="19.5" thickBot="1" x14ac:dyDescent="0.25">
      <c r="A90" s="57"/>
      <c r="B90" s="58"/>
      <c r="C90" s="59" t="s">
        <v>18</v>
      </c>
      <c r="D90" s="83"/>
      <c r="E90" s="60"/>
      <c r="F90" s="60"/>
      <c r="G90" s="61"/>
      <c r="H90" s="62">
        <f>SUM(H10:H88)/2</f>
        <v>0</v>
      </c>
    </row>
    <row r="91" spans="1:8" ht="20.25" thickTop="1" thickBot="1" x14ac:dyDescent="0.25">
      <c r="A91" s="63"/>
      <c r="B91" s="64"/>
      <c r="C91" s="65" t="s">
        <v>87</v>
      </c>
      <c r="D91" s="84"/>
      <c r="E91" s="66"/>
      <c r="F91" s="66"/>
      <c r="G91" s="67"/>
      <c r="H91" s="68">
        <f>H90*0.21</f>
        <v>0</v>
      </c>
    </row>
    <row r="92" spans="1:8" ht="20.25" thickTop="1" thickBot="1" x14ac:dyDescent="0.25">
      <c r="A92" s="69"/>
      <c r="B92" s="70"/>
      <c r="C92" s="71" t="s">
        <v>19</v>
      </c>
      <c r="D92" s="85"/>
      <c r="E92" s="72"/>
      <c r="F92" s="72"/>
      <c r="G92" s="73"/>
      <c r="H92" s="74">
        <f>H90+H91</f>
        <v>0</v>
      </c>
    </row>
    <row r="94" spans="1:8" x14ac:dyDescent="0.2">
      <c r="H94" s="75"/>
    </row>
  </sheetData>
  <mergeCells count="4">
    <mergeCell ref="A1:H1"/>
    <mergeCell ref="A3:B3"/>
    <mergeCell ref="A4:B4"/>
    <mergeCell ref="F4:H4"/>
  </mergeCells>
  <phoneticPr fontId="0" type="noConversion"/>
  <printOptions horizontalCentered="1"/>
  <pageMargins left="0.35433070866141736" right="0.31496062992125984" top="0.55118110236220474" bottom="0.6692913385826772" header="0.35433070866141736" footer="0.35433070866141736"/>
  <pageSetup paperSize="9" scale="70" fitToHeight="2" orientation="portrait" r:id="rId1"/>
  <headerFooter alignWithMargins="0">
    <oddFooter>&amp;RStránka &amp;P z &amp;N</oddFooter>
  </headerFooter>
  <rowBreaks count="1" manualBreakCount="1">
    <brk id="7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Titul</vt:lpstr>
      <vt:lpstr>Rozpočet</vt:lpstr>
      <vt:lpstr>Rozpočet!Názvy_tisku</vt:lpstr>
      <vt:lpstr>Rozpočet!Oblast_tisku</vt:lpstr>
      <vt:lpstr>Titul!Oblast_tisku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RomanV</cp:lastModifiedBy>
  <cp:lastPrinted>2016-12-12T22:26:24Z</cp:lastPrinted>
  <dcterms:created xsi:type="dcterms:W3CDTF">2002-12-03T20:14:03Z</dcterms:created>
  <dcterms:modified xsi:type="dcterms:W3CDTF">2016-12-12T22:26:27Z</dcterms:modified>
</cp:coreProperties>
</file>