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645" windowWidth="20775" windowHeight="11700"/>
  </bookViews>
  <sheets>
    <sheet name="Titul" sheetId="7" r:id="rId1"/>
    <sheet name="Souhrn" sheetId="5" r:id="rId2"/>
    <sheet name="Stavební část" sheetId="2" r:id="rId3"/>
    <sheet name="Vedlejší náklady" sheetId="6" r:id="rId4"/>
  </sheets>
  <definedNames>
    <definedName name="_xlnm.Print_Titles" localSheetId="2">'Stavební část'!$65:$65</definedName>
    <definedName name="_xlnm.Print_Area" localSheetId="1">Souhrn!$A$1:$D$28</definedName>
    <definedName name="_xlnm.Print_Area" localSheetId="2">'Stavební část'!#REF!,'Stavební část'!$C$3:$Q$49,'Stavební část'!$C$55:$Q$374</definedName>
    <definedName name="_xlnm.Print_Area" localSheetId="0">Titul!$A$1:$I$48</definedName>
  </definedNames>
  <calcPr calcId="125725"/>
</workbook>
</file>

<file path=xl/calcChain.xml><?xml version="1.0" encoding="utf-8"?>
<calcChain xmlns="http://schemas.openxmlformats.org/spreadsheetml/2006/main">
  <c r="BK19" i="6"/>
  <c r="BI19"/>
  <c r="BH19"/>
  <c r="BG19"/>
  <c r="BF19"/>
  <c r="AA19"/>
  <c r="Y19"/>
  <c r="W19"/>
  <c r="N19"/>
  <c r="BE19" s="1"/>
  <c r="BK18"/>
  <c r="BI18"/>
  <c r="BH18"/>
  <c r="BG18"/>
  <c r="BF18"/>
  <c r="AA18"/>
  <c r="Y18"/>
  <c r="W18"/>
  <c r="N18"/>
  <c r="BE18" s="1"/>
  <c r="BK17"/>
  <c r="BK15" s="1"/>
  <c r="N15" s="1"/>
  <c r="BI17"/>
  <c r="BH17"/>
  <c r="BG17"/>
  <c r="BF17"/>
  <c r="AA17"/>
  <c r="Y17"/>
  <c r="W17"/>
  <c r="N17"/>
  <c r="BE17" s="1"/>
  <c r="BK16"/>
  <c r="BI16"/>
  <c r="BH16"/>
  <c r="BG16"/>
  <c r="BF16"/>
  <c r="AA16"/>
  <c r="Y16"/>
  <c r="Y15" s="1"/>
  <c r="Y14" s="1"/>
  <c r="W16"/>
  <c r="N16"/>
  <c r="BE16" s="1"/>
  <c r="AA15"/>
  <c r="AA14" s="1"/>
  <c r="W15"/>
  <c r="W14" s="1"/>
  <c r="BI374" i="2"/>
  <c r="BH374"/>
  <c r="BG374"/>
  <c r="BF374"/>
  <c r="AA374"/>
  <c r="Y374"/>
  <c r="W374"/>
  <c r="BK374"/>
  <c r="N374"/>
  <c r="BE374" s="1"/>
  <c r="BI373"/>
  <c r="BH373"/>
  <c r="BG373"/>
  <c r="BF373"/>
  <c r="AA373"/>
  <c r="Y373"/>
  <c r="Y372" s="1"/>
  <c r="W373"/>
  <c r="W372" s="1"/>
  <c r="BK373"/>
  <c r="N373"/>
  <c r="BE373" s="1"/>
  <c r="BI371"/>
  <c r="BH371"/>
  <c r="BG371"/>
  <c r="BF371"/>
  <c r="AA371"/>
  <c r="Y371"/>
  <c r="W371"/>
  <c r="BK371"/>
  <c r="N371"/>
  <c r="BE371" s="1"/>
  <c r="BI370"/>
  <c r="BH370"/>
  <c r="BG370"/>
  <c r="BF370"/>
  <c r="AA370"/>
  <c r="Y370"/>
  <c r="W370"/>
  <c r="BK370"/>
  <c r="N370"/>
  <c r="BE370" s="1"/>
  <c r="BI369"/>
  <c r="BH369"/>
  <c r="BG369"/>
  <c r="BF369"/>
  <c r="BE369"/>
  <c r="AA369"/>
  <c r="Y369"/>
  <c r="W369"/>
  <c r="BK369"/>
  <c r="N369"/>
  <c r="BI368"/>
  <c r="BH368"/>
  <c r="BG368"/>
  <c r="BF368"/>
  <c r="AA368"/>
  <c r="Y368"/>
  <c r="W368"/>
  <c r="BK368"/>
  <c r="N368"/>
  <c r="BE368" s="1"/>
  <c r="BI367"/>
  <c r="BH367"/>
  <c r="BG367"/>
  <c r="BF367"/>
  <c r="AA367"/>
  <c r="Y367"/>
  <c r="W367"/>
  <c r="BK367"/>
  <c r="N367"/>
  <c r="BE367" s="1"/>
  <c r="BI366"/>
  <c r="BH366"/>
  <c r="BG366"/>
  <c r="BF366"/>
  <c r="AA366"/>
  <c r="Y366"/>
  <c r="Y365" s="1"/>
  <c r="W366"/>
  <c r="BK366"/>
  <c r="BK365" s="1"/>
  <c r="N365" s="1"/>
  <c r="N44" s="1"/>
  <c r="N366"/>
  <c r="BE366" s="1"/>
  <c r="BI364"/>
  <c r="BH364"/>
  <c r="BG364"/>
  <c r="BF364"/>
  <c r="AA364"/>
  <c r="Y364"/>
  <c r="W364"/>
  <c r="BK364"/>
  <c r="N364"/>
  <c r="BE364" s="1"/>
  <c r="BI363"/>
  <c r="BH363"/>
  <c r="BG363"/>
  <c r="BF363"/>
  <c r="AA363"/>
  <c r="AA362" s="1"/>
  <c r="Y363"/>
  <c r="W363"/>
  <c r="BK363"/>
  <c r="BK362" s="1"/>
  <c r="N362" s="1"/>
  <c r="N43" s="1"/>
  <c r="N363"/>
  <c r="BE363" s="1"/>
  <c r="BI361"/>
  <c r="BH361"/>
  <c r="BG361"/>
  <c r="BF361"/>
  <c r="AA361"/>
  <c r="Y361"/>
  <c r="W361"/>
  <c r="BK361"/>
  <c r="N361"/>
  <c r="BE361" s="1"/>
  <c r="BI360"/>
  <c r="BH360"/>
  <c r="BG360"/>
  <c r="BF360"/>
  <c r="AA360"/>
  <c r="Y360"/>
  <c r="W360"/>
  <c r="W359" s="1"/>
  <c r="BK360"/>
  <c r="BK359" s="1"/>
  <c r="N359" s="1"/>
  <c r="N42" s="1"/>
  <c r="N360"/>
  <c r="BE360" s="1"/>
  <c r="BI358"/>
  <c r="BH358"/>
  <c r="BG358"/>
  <c r="BF358"/>
  <c r="AA358"/>
  <c r="Y358"/>
  <c r="W358"/>
  <c r="BK358"/>
  <c r="N358"/>
  <c r="BE358" s="1"/>
  <c r="BI357"/>
  <c r="BH357"/>
  <c r="BG357"/>
  <c r="BF357"/>
  <c r="AA357"/>
  <c r="Y357"/>
  <c r="W357"/>
  <c r="BK357"/>
  <c r="N357"/>
  <c r="BE357" s="1"/>
  <c r="BI356"/>
  <c r="BH356"/>
  <c r="BG356"/>
  <c r="BF356"/>
  <c r="AA356"/>
  <c r="AA355" s="1"/>
  <c r="Y356"/>
  <c r="Y355" s="1"/>
  <c r="W356"/>
  <c r="W355" s="1"/>
  <c r="BK356"/>
  <c r="BK355" s="1"/>
  <c r="N355" s="1"/>
  <c r="N41" s="1"/>
  <c r="N356"/>
  <c r="BE356" s="1"/>
  <c r="BI354"/>
  <c r="BH354"/>
  <c r="BG354"/>
  <c r="BF354"/>
  <c r="AA354"/>
  <c r="Y354"/>
  <c r="W354"/>
  <c r="BK354"/>
  <c r="N354"/>
  <c r="BE354" s="1"/>
  <c r="BI353"/>
  <c r="BH353"/>
  <c r="BG353"/>
  <c r="BF353"/>
  <c r="AA353"/>
  <c r="Y353"/>
  <c r="W353"/>
  <c r="BK353"/>
  <c r="N353"/>
  <c r="BE353" s="1"/>
  <c r="BI352"/>
  <c r="BH352"/>
  <c r="BG352"/>
  <c r="BF352"/>
  <c r="AA352"/>
  <c r="Y352"/>
  <c r="W352"/>
  <c r="BK352"/>
  <c r="N352"/>
  <c r="BE352" s="1"/>
  <c r="BI351"/>
  <c r="BH351"/>
  <c r="BG351"/>
  <c r="BF351"/>
  <c r="AA351"/>
  <c r="Y351"/>
  <c r="W351"/>
  <c r="BK351"/>
  <c r="N351"/>
  <c r="BE351" s="1"/>
  <c r="BI350"/>
  <c r="BH350"/>
  <c r="BG350"/>
  <c r="BF350"/>
  <c r="AA350"/>
  <c r="Y350"/>
  <c r="W350"/>
  <c r="BK350"/>
  <c r="N350"/>
  <c r="BE350" s="1"/>
  <c r="BI349"/>
  <c r="BH349"/>
  <c r="BG349"/>
  <c r="BF349"/>
  <c r="AA349"/>
  <c r="Y349"/>
  <c r="W349"/>
  <c r="BK349"/>
  <c r="N349"/>
  <c r="BE349" s="1"/>
  <c r="BI348"/>
  <c r="BH348"/>
  <c r="BG348"/>
  <c r="BF348"/>
  <c r="AA348"/>
  <c r="Y348"/>
  <c r="W348"/>
  <c r="BK348"/>
  <c r="N348"/>
  <c r="BE348" s="1"/>
  <c r="BI347"/>
  <c r="BH347"/>
  <c r="BG347"/>
  <c r="BF347"/>
  <c r="AA347"/>
  <c r="Y347"/>
  <c r="W347"/>
  <c r="BK347"/>
  <c r="N347"/>
  <c r="BE347" s="1"/>
  <c r="BI346"/>
  <c r="BH346"/>
  <c r="BG346"/>
  <c r="BF346"/>
  <c r="AA346"/>
  <c r="Y346"/>
  <c r="W346"/>
  <c r="BK346"/>
  <c r="N346"/>
  <c r="BE346" s="1"/>
  <c r="BI345"/>
  <c r="BH345"/>
  <c r="BG345"/>
  <c r="BF345"/>
  <c r="AA345"/>
  <c r="Y345"/>
  <c r="W345"/>
  <c r="BK345"/>
  <c r="N345"/>
  <c r="BE345" s="1"/>
  <c r="BI344"/>
  <c r="BH344"/>
  <c r="BG344"/>
  <c r="BF344"/>
  <c r="AA344"/>
  <c r="Y344"/>
  <c r="W344"/>
  <c r="BK344"/>
  <c r="N344"/>
  <c r="BE344" s="1"/>
  <c r="BI343"/>
  <c r="BH343"/>
  <c r="BG343"/>
  <c r="BF343"/>
  <c r="AA343"/>
  <c r="Y343"/>
  <c r="W343"/>
  <c r="BK343"/>
  <c r="N343"/>
  <c r="BE343" s="1"/>
  <c r="BI342"/>
  <c r="BH342"/>
  <c r="BG342"/>
  <c r="BF342"/>
  <c r="AA342"/>
  <c r="Y342"/>
  <c r="W342"/>
  <c r="BK342"/>
  <c r="N342"/>
  <c r="BE342" s="1"/>
  <c r="BI341"/>
  <c r="BH341"/>
  <c r="BG341"/>
  <c r="BF341"/>
  <c r="AA341"/>
  <c r="Y341"/>
  <c r="W341"/>
  <c r="BK341"/>
  <c r="N341"/>
  <c r="BE341" s="1"/>
  <c r="BI340"/>
  <c r="BH340"/>
  <c r="BG340"/>
  <c r="BF340"/>
  <c r="AA340"/>
  <c r="Y340"/>
  <c r="W340"/>
  <c r="BK340"/>
  <c r="N340"/>
  <c r="BE340" s="1"/>
  <c r="BI339"/>
  <c r="BH339"/>
  <c r="BG339"/>
  <c r="BF339"/>
  <c r="AA339"/>
  <c r="Y339"/>
  <c r="W339"/>
  <c r="BK339"/>
  <c r="N339"/>
  <c r="BE339" s="1"/>
  <c r="BI338"/>
  <c r="BH338"/>
  <c r="BG338"/>
  <c r="BF338"/>
  <c r="AA338"/>
  <c r="Y338"/>
  <c r="W338"/>
  <c r="BK338"/>
  <c r="N338"/>
  <c r="BE338" s="1"/>
  <c r="BI337"/>
  <c r="BH337"/>
  <c r="BG337"/>
  <c r="BF337"/>
  <c r="AA337"/>
  <c r="Y337"/>
  <c r="W337"/>
  <c r="BK337"/>
  <c r="N337"/>
  <c r="BE337" s="1"/>
  <c r="BI336"/>
  <c r="BH336"/>
  <c r="BG336"/>
  <c r="BF336"/>
  <c r="AA336"/>
  <c r="Y336"/>
  <c r="W336"/>
  <c r="BK336"/>
  <c r="N336"/>
  <c r="BE336" s="1"/>
  <c r="BI335"/>
  <c r="BH335"/>
  <c r="BG335"/>
  <c r="BF335"/>
  <c r="AA335"/>
  <c r="Y335"/>
  <c r="W335"/>
  <c r="BK335"/>
  <c r="N335"/>
  <c r="BE335" s="1"/>
  <c r="BI334"/>
  <c r="BH334"/>
  <c r="BG334"/>
  <c r="BF334"/>
  <c r="AA334"/>
  <c r="Y334"/>
  <c r="W334"/>
  <c r="BK334"/>
  <c r="N334"/>
  <c r="BE334" s="1"/>
  <c r="BI333"/>
  <c r="BH333"/>
  <c r="BG333"/>
  <c r="BF333"/>
  <c r="AA333"/>
  <c r="Y333"/>
  <c r="W333"/>
  <c r="BK333"/>
  <c r="N333"/>
  <c r="BE333" s="1"/>
  <c r="BI332"/>
  <c r="BH332"/>
  <c r="BG332"/>
  <c r="BF332"/>
  <c r="AA332"/>
  <c r="Y332"/>
  <c r="W332"/>
  <c r="BK332"/>
  <c r="N332"/>
  <c r="BE332" s="1"/>
  <c r="BI331"/>
  <c r="BH331"/>
  <c r="BG331"/>
  <c r="BF331"/>
  <c r="BE331"/>
  <c r="AA331"/>
  <c r="Y331"/>
  <c r="W331"/>
  <c r="BK331"/>
  <c r="N331"/>
  <c r="BI330"/>
  <c r="BH330"/>
  <c r="BG330"/>
  <c r="BF330"/>
  <c r="AA330"/>
  <c r="Y330"/>
  <c r="W330"/>
  <c r="BK330"/>
  <c r="N330"/>
  <c r="BE330" s="1"/>
  <c r="BI329"/>
  <c r="BH329"/>
  <c r="BG329"/>
  <c r="BF329"/>
  <c r="AA329"/>
  <c r="Y329"/>
  <c r="W329"/>
  <c r="BK329"/>
  <c r="N329"/>
  <c r="BE329" s="1"/>
  <c r="BI328"/>
  <c r="BH328"/>
  <c r="BG328"/>
  <c r="BF328"/>
  <c r="AA328"/>
  <c r="AA327" s="1"/>
  <c r="Y328"/>
  <c r="Y327" s="1"/>
  <c r="W328"/>
  <c r="BK328"/>
  <c r="BK327" s="1"/>
  <c r="N327" s="1"/>
  <c r="N328"/>
  <c r="BE328" s="1"/>
  <c r="BI326"/>
  <c r="BH326"/>
  <c r="BG326"/>
  <c r="BF326"/>
  <c r="AA326"/>
  <c r="Y326"/>
  <c r="W326"/>
  <c r="BK326"/>
  <c r="N326"/>
  <c r="BE326" s="1"/>
  <c r="BI325"/>
  <c r="BH325"/>
  <c r="BG325"/>
  <c r="BF325"/>
  <c r="AA325"/>
  <c r="Y325"/>
  <c r="W325"/>
  <c r="BK325"/>
  <c r="N325"/>
  <c r="BE325" s="1"/>
  <c r="BI324"/>
  <c r="BH324"/>
  <c r="BG324"/>
  <c r="BF324"/>
  <c r="AA324"/>
  <c r="Y324"/>
  <c r="W324"/>
  <c r="BK324"/>
  <c r="N324"/>
  <c r="BE324" s="1"/>
  <c r="BI323"/>
  <c r="BH323"/>
  <c r="BG323"/>
  <c r="BF323"/>
  <c r="AA323"/>
  <c r="Y323"/>
  <c r="W323"/>
  <c r="BK323"/>
  <c r="N323"/>
  <c r="BE323" s="1"/>
  <c r="BI322"/>
  <c r="BH322"/>
  <c r="BG322"/>
  <c r="BF322"/>
  <c r="AA322"/>
  <c r="Y322"/>
  <c r="W322"/>
  <c r="BK322"/>
  <c r="N322"/>
  <c r="BE322" s="1"/>
  <c r="BI321"/>
  <c r="BH321"/>
  <c r="BG321"/>
  <c r="BF321"/>
  <c r="AA321"/>
  <c r="Y321"/>
  <c r="W321"/>
  <c r="BK321"/>
  <c r="N321"/>
  <c r="BE321" s="1"/>
  <c r="BI320"/>
  <c r="BH320"/>
  <c r="BG320"/>
  <c r="BF320"/>
  <c r="AA320"/>
  <c r="Y320"/>
  <c r="W320"/>
  <c r="BK320"/>
  <c r="N320"/>
  <c r="BE320" s="1"/>
  <c r="BI319"/>
  <c r="BH319"/>
  <c r="BG319"/>
  <c r="BF319"/>
  <c r="AA319"/>
  <c r="Y319"/>
  <c r="W319"/>
  <c r="BK319"/>
  <c r="N319"/>
  <c r="BE319" s="1"/>
  <c r="BI318"/>
  <c r="BH318"/>
  <c r="BG318"/>
  <c r="BF318"/>
  <c r="AA318"/>
  <c r="Y318"/>
  <c r="W318"/>
  <c r="BK318"/>
  <c r="N318"/>
  <c r="BE318" s="1"/>
  <c r="BI317"/>
  <c r="BH317"/>
  <c r="BG317"/>
  <c r="BF317"/>
  <c r="AA317"/>
  <c r="Y317"/>
  <c r="W317"/>
  <c r="BK317"/>
  <c r="N317"/>
  <c r="BE317" s="1"/>
  <c r="BI316"/>
  <c r="BH316"/>
  <c r="BG316"/>
  <c r="BF316"/>
  <c r="AA316"/>
  <c r="AA315" s="1"/>
  <c r="Y316"/>
  <c r="Y315" s="1"/>
  <c r="W316"/>
  <c r="W315" s="1"/>
  <c r="BK316"/>
  <c r="N316"/>
  <c r="BE316" s="1"/>
  <c r="BI314"/>
  <c r="BH314"/>
  <c r="BG314"/>
  <c r="BF314"/>
  <c r="AA314"/>
  <c r="Y314"/>
  <c r="W314"/>
  <c r="BK314"/>
  <c r="N314"/>
  <c r="BE314" s="1"/>
  <c r="BI313"/>
  <c r="BH313"/>
  <c r="BG313"/>
  <c r="BF313"/>
  <c r="AA313"/>
  <c r="Y313"/>
  <c r="W313"/>
  <c r="BK313"/>
  <c r="N313"/>
  <c r="BE313" s="1"/>
  <c r="BI312"/>
  <c r="BH312"/>
  <c r="BG312"/>
  <c r="BF312"/>
  <c r="AA312"/>
  <c r="Y312"/>
  <c r="W312"/>
  <c r="BK312"/>
  <c r="N312"/>
  <c r="BE312" s="1"/>
  <c r="BI311"/>
  <c r="BH311"/>
  <c r="BG311"/>
  <c r="BF311"/>
  <c r="AA311"/>
  <c r="Y311"/>
  <c r="W311"/>
  <c r="BK311"/>
  <c r="N311"/>
  <c r="BE311" s="1"/>
  <c r="BI310"/>
  <c r="BH310"/>
  <c r="BG310"/>
  <c r="BF310"/>
  <c r="AA310"/>
  <c r="Y310"/>
  <c r="W310"/>
  <c r="BK310"/>
  <c r="N310"/>
  <c r="BE310" s="1"/>
  <c r="BI309"/>
  <c r="BH309"/>
  <c r="BG309"/>
  <c r="BF309"/>
  <c r="AA309"/>
  <c r="Y309"/>
  <c r="W309"/>
  <c r="BK309"/>
  <c r="N309"/>
  <c r="BE309" s="1"/>
  <c r="BI308"/>
  <c r="BH308"/>
  <c r="BG308"/>
  <c r="BF308"/>
  <c r="AA308"/>
  <c r="Y308"/>
  <c r="W308"/>
  <c r="BK308"/>
  <c r="N308"/>
  <c r="BE308" s="1"/>
  <c r="BI307"/>
  <c r="BH307"/>
  <c r="BG307"/>
  <c r="BF307"/>
  <c r="AA307"/>
  <c r="Y307"/>
  <c r="W307"/>
  <c r="BK307"/>
  <c r="N307"/>
  <c r="BE307" s="1"/>
  <c r="BI306"/>
  <c r="BH306"/>
  <c r="BG306"/>
  <c r="BF306"/>
  <c r="AA306"/>
  <c r="Y306"/>
  <c r="W306"/>
  <c r="BK306"/>
  <c r="N306"/>
  <c r="BE306" s="1"/>
  <c r="BI305"/>
  <c r="BH305"/>
  <c r="BG305"/>
  <c r="BF305"/>
  <c r="AA305"/>
  <c r="Y305"/>
  <c r="W305"/>
  <c r="BK305"/>
  <c r="N305"/>
  <c r="BE305" s="1"/>
  <c r="BI304"/>
  <c r="BH304"/>
  <c r="BG304"/>
  <c r="BF304"/>
  <c r="AA304"/>
  <c r="Y304"/>
  <c r="W304"/>
  <c r="BK304"/>
  <c r="N304"/>
  <c r="BE304" s="1"/>
  <c r="BI303"/>
  <c r="BH303"/>
  <c r="BG303"/>
  <c r="BF303"/>
  <c r="AA303"/>
  <c r="Y303"/>
  <c r="W303"/>
  <c r="BK303"/>
  <c r="N303"/>
  <c r="BE303" s="1"/>
  <c r="BI302"/>
  <c r="BH302"/>
  <c r="BG302"/>
  <c r="BF302"/>
  <c r="BE302"/>
  <c r="AA302"/>
  <c r="Y302"/>
  <c r="W302"/>
  <c r="BK302"/>
  <c r="N302"/>
  <c r="BI301"/>
  <c r="BH301"/>
  <c r="BG301"/>
  <c r="BF301"/>
  <c r="AA301"/>
  <c r="Y301"/>
  <c r="W301"/>
  <c r="BK301"/>
  <c r="N301"/>
  <c r="BE301" s="1"/>
  <c r="BI300"/>
  <c r="BH300"/>
  <c r="BG300"/>
  <c r="BF300"/>
  <c r="AA300"/>
  <c r="Y300"/>
  <c r="W300"/>
  <c r="BK300"/>
  <c r="N300"/>
  <c r="BE300" s="1"/>
  <c r="BI299"/>
  <c r="BH299"/>
  <c r="BG299"/>
  <c r="BF299"/>
  <c r="AA299"/>
  <c r="Y299"/>
  <c r="W299"/>
  <c r="BK299"/>
  <c r="N299"/>
  <c r="BE299" s="1"/>
  <c r="BI298"/>
  <c r="BH298"/>
  <c r="BG298"/>
  <c r="BF298"/>
  <c r="AA298"/>
  <c r="Y298"/>
  <c r="W298"/>
  <c r="BK298"/>
  <c r="N298"/>
  <c r="BE298" s="1"/>
  <c r="BI297"/>
  <c r="BH297"/>
  <c r="BG297"/>
  <c r="BF297"/>
  <c r="AA297"/>
  <c r="AA296" s="1"/>
  <c r="Y297"/>
  <c r="Y296" s="1"/>
  <c r="W297"/>
  <c r="W296" s="1"/>
  <c r="BK297"/>
  <c r="N297"/>
  <c r="BE297" s="1"/>
  <c r="BI295"/>
  <c r="BH295"/>
  <c r="BG295"/>
  <c r="BF295"/>
  <c r="AA295"/>
  <c r="Y295"/>
  <c r="W295"/>
  <c r="BK295"/>
  <c r="N295"/>
  <c r="BE295" s="1"/>
  <c r="BI294"/>
  <c r="BH294"/>
  <c r="BG294"/>
  <c r="BF294"/>
  <c r="BE294"/>
  <c r="AA294"/>
  <c r="Y294"/>
  <c r="W294"/>
  <c r="BK294"/>
  <c r="N294"/>
  <c r="BI293"/>
  <c r="BH293"/>
  <c r="BG293"/>
  <c r="BF293"/>
  <c r="AA293"/>
  <c r="Y293"/>
  <c r="W293"/>
  <c r="BK293"/>
  <c r="N293"/>
  <c r="BE293" s="1"/>
  <c r="BI292"/>
  <c r="BH292"/>
  <c r="BG292"/>
  <c r="BF292"/>
  <c r="AA292"/>
  <c r="Y292"/>
  <c r="W292"/>
  <c r="BK292"/>
  <c r="N292"/>
  <c r="BE292" s="1"/>
  <c r="BI291"/>
  <c r="BH291"/>
  <c r="BG291"/>
  <c r="BF291"/>
  <c r="AA291"/>
  <c r="Y291"/>
  <c r="W291"/>
  <c r="BK291"/>
  <c r="N291"/>
  <c r="BE291" s="1"/>
  <c r="BI290"/>
  <c r="BH290"/>
  <c r="BG290"/>
  <c r="BF290"/>
  <c r="AA290"/>
  <c r="Y290"/>
  <c r="W290"/>
  <c r="BK290"/>
  <c r="N290"/>
  <c r="BE290" s="1"/>
  <c r="BI289"/>
  <c r="BH289"/>
  <c r="BG289"/>
  <c r="BF289"/>
  <c r="AA289"/>
  <c r="Y289"/>
  <c r="Y288" s="1"/>
  <c r="W289"/>
  <c r="W288" s="1"/>
  <c r="BK289"/>
  <c r="N289"/>
  <c r="BE289" s="1"/>
  <c r="BI287"/>
  <c r="BH287"/>
  <c r="BG287"/>
  <c r="BF287"/>
  <c r="AA287"/>
  <c r="Y287"/>
  <c r="W287"/>
  <c r="BK287"/>
  <c r="N287"/>
  <c r="BE287" s="1"/>
  <c r="BI286"/>
  <c r="BH286"/>
  <c r="BG286"/>
  <c r="BF286"/>
  <c r="AA286"/>
  <c r="Y286"/>
  <c r="W286"/>
  <c r="BK286"/>
  <c r="N286"/>
  <c r="BE286" s="1"/>
  <c r="BI285"/>
  <c r="BH285"/>
  <c r="BG285"/>
  <c r="BF285"/>
  <c r="BE285"/>
  <c r="AA285"/>
  <c r="AA284" s="1"/>
  <c r="Y285"/>
  <c r="Y284" s="1"/>
  <c r="W285"/>
  <c r="W284" s="1"/>
  <c r="BK285"/>
  <c r="BK284" s="1"/>
  <c r="N284" s="1"/>
  <c r="N34" s="1"/>
  <c r="N285"/>
  <c r="BI283"/>
  <c r="BH283"/>
  <c r="BG283"/>
  <c r="BF283"/>
  <c r="AA283"/>
  <c r="Y283"/>
  <c r="W283"/>
  <c r="BK283"/>
  <c r="N283"/>
  <c r="BE283" s="1"/>
  <c r="BI282"/>
  <c r="BH282"/>
  <c r="BG282"/>
  <c r="BF282"/>
  <c r="AA282"/>
  <c r="AA281" s="1"/>
  <c r="Y282"/>
  <c r="W282"/>
  <c r="W281" s="1"/>
  <c r="BK282"/>
  <c r="N282"/>
  <c r="BE282" s="1"/>
  <c r="BI280"/>
  <c r="BH280"/>
  <c r="BG280"/>
  <c r="BF280"/>
  <c r="AA280"/>
  <c r="Y280"/>
  <c r="W280"/>
  <c r="BK280"/>
  <c r="N280"/>
  <c r="BE280" s="1"/>
  <c r="BI279"/>
  <c r="BH279"/>
  <c r="BG279"/>
  <c r="BF279"/>
  <c r="AA279"/>
  <c r="Y279"/>
  <c r="Y278" s="1"/>
  <c r="W279"/>
  <c r="W278" s="1"/>
  <c r="BK279"/>
  <c r="N279"/>
  <c r="BE279" s="1"/>
  <c r="BI277"/>
  <c r="BH277"/>
  <c r="BG277"/>
  <c r="BF277"/>
  <c r="AA277"/>
  <c r="Y277"/>
  <c r="W277"/>
  <c r="BK277"/>
  <c r="N277"/>
  <c r="BE277" s="1"/>
  <c r="BI276"/>
  <c r="BH276"/>
  <c r="BG276"/>
  <c r="BF276"/>
  <c r="AA276"/>
  <c r="AA275" s="1"/>
  <c r="Y276"/>
  <c r="Y275" s="1"/>
  <c r="W276"/>
  <c r="W275" s="1"/>
  <c r="BK276"/>
  <c r="BK275" s="1"/>
  <c r="N275" s="1"/>
  <c r="N31" s="1"/>
  <c r="N276"/>
  <c r="BE276" s="1"/>
  <c r="BI274"/>
  <c r="BH274"/>
  <c r="BG274"/>
  <c r="BF274"/>
  <c r="AA274"/>
  <c r="Y274"/>
  <c r="W274"/>
  <c r="BK274"/>
  <c r="N274"/>
  <c r="BE274" s="1"/>
  <c r="BI273"/>
  <c r="BH273"/>
  <c r="BG273"/>
  <c r="BF273"/>
  <c r="AA273"/>
  <c r="Y273"/>
  <c r="W273"/>
  <c r="BK273"/>
  <c r="N273"/>
  <c r="BE273" s="1"/>
  <c r="BI272"/>
  <c r="BH272"/>
  <c r="BG272"/>
  <c r="BF272"/>
  <c r="AA272"/>
  <c r="Y272"/>
  <c r="W272"/>
  <c r="BK272"/>
  <c r="N272"/>
  <c r="BE272" s="1"/>
  <c r="BI271"/>
  <c r="BH271"/>
  <c r="BG271"/>
  <c r="BF271"/>
  <c r="AA271"/>
  <c r="Y271"/>
  <c r="W271"/>
  <c r="BK271"/>
  <c r="N271"/>
  <c r="BE271" s="1"/>
  <c r="BI270"/>
  <c r="BH270"/>
  <c r="BG270"/>
  <c r="BF270"/>
  <c r="AA270"/>
  <c r="Y270"/>
  <c r="W270"/>
  <c r="BK270"/>
  <c r="N270"/>
  <c r="BE270" s="1"/>
  <c r="BI269"/>
  <c r="BH269"/>
  <c r="BG269"/>
  <c r="BF269"/>
  <c r="AA269"/>
  <c r="Y269"/>
  <c r="W269"/>
  <c r="BK269"/>
  <c r="N269"/>
  <c r="BE269" s="1"/>
  <c r="BI268"/>
  <c r="BH268"/>
  <c r="BG268"/>
  <c r="BF268"/>
  <c r="AA268"/>
  <c r="Y268"/>
  <c r="W268"/>
  <c r="BK268"/>
  <c r="N268"/>
  <c r="BE268" s="1"/>
  <c r="BI267"/>
  <c r="BH267"/>
  <c r="BG267"/>
  <c r="BF267"/>
  <c r="AA267"/>
  <c r="Y267"/>
  <c r="W267"/>
  <c r="BK267"/>
  <c r="N267"/>
  <c r="BE267" s="1"/>
  <c r="BI266"/>
  <c r="BH266"/>
  <c r="BG266"/>
  <c r="BF266"/>
  <c r="AA266"/>
  <c r="Y266"/>
  <c r="W266"/>
  <c r="BK266"/>
  <c r="N266"/>
  <c r="BE266" s="1"/>
  <c r="BI265"/>
  <c r="BH265"/>
  <c r="BG265"/>
  <c r="BF265"/>
  <c r="AA265"/>
  <c r="Y265"/>
  <c r="W265"/>
  <c r="BK265"/>
  <c r="N265"/>
  <c r="BE265" s="1"/>
  <c r="BI264"/>
  <c r="BH264"/>
  <c r="BG264"/>
  <c r="BF264"/>
  <c r="AA264"/>
  <c r="Y264"/>
  <c r="W264"/>
  <c r="BK264"/>
  <c r="N264"/>
  <c r="BE264" s="1"/>
  <c r="BI263"/>
  <c r="BH263"/>
  <c r="BG263"/>
  <c r="BF263"/>
  <c r="AA263"/>
  <c r="Y263"/>
  <c r="W263"/>
  <c r="BK263"/>
  <c r="N263"/>
  <c r="BE263" s="1"/>
  <c r="BI262"/>
  <c r="BH262"/>
  <c r="BG262"/>
  <c r="BF262"/>
  <c r="AA262"/>
  <c r="Y262"/>
  <c r="W262"/>
  <c r="BK262"/>
  <c r="N262"/>
  <c r="BE262" s="1"/>
  <c r="BI261"/>
  <c r="BH261"/>
  <c r="BG261"/>
  <c r="BF261"/>
  <c r="AA261"/>
  <c r="Y261"/>
  <c r="W261"/>
  <c r="BK261"/>
  <c r="N261"/>
  <c r="BE261" s="1"/>
  <c r="BI260"/>
  <c r="BH260"/>
  <c r="BG260"/>
  <c r="BF260"/>
  <c r="AA260"/>
  <c r="Y260"/>
  <c r="W260"/>
  <c r="BK260"/>
  <c r="N260"/>
  <c r="BE260" s="1"/>
  <c r="BI259"/>
  <c r="BH259"/>
  <c r="BG259"/>
  <c r="BF259"/>
  <c r="AA259"/>
  <c r="AA258" s="1"/>
  <c r="Y259"/>
  <c r="Y258" s="1"/>
  <c r="W259"/>
  <c r="W258" s="1"/>
  <c r="BK259"/>
  <c r="N259"/>
  <c r="BE259" s="1"/>
  <c r="BI257"/>
  <c r="BH257"/>
  <c r="BG257"/>
  <c r="BF257"/>
  <c r="AA257"/>
  <c r="Y257"/>
  <c r="W257"/>
  <c r="BK257"/>
  <c r="N257"/>
  <c r="BE257" s="1"/>
  <c r="BI256"/>
  <c r="BH256"/>
  <c r="BG256"/>
  <c r="BF256"/>
  <c r="AA256"/>
  <c r="Y256"/>
  <c r="W256"/>
  <c r="BK256"/>
  <c r="N256"/>
  <c r="BE256" s="1"/>
  <c r="BI255"/>
  <c r="BH255"/>
  <c r="BG255"/>
  <c r="BF255"/>
  <c r="AA255"/>
  <c r="Y255"/>
  <c r="W255"/>
  <c r="BK255"/>
  <c r="N255"/>
  <c r="BE255" s="1"/>
  <c r="BI254"/>
  <c r="BH254"/>
  <c r="BG254"/>
  <c r="BF254"/>
  <c r="AA254"/>
  <c r="Y254"/>
  <c r="W254"/>
  <c r="BK254"/>
  <c r="N254"/>
  <c r="BE254" s="1"/>
  <c r="BI253"/>
  <c r="BH253"/>
  <c r="BG253"/>
  <c r="BF253"/>
  <c r="AA253"/>
  <c r="Y253"/>
  <c r="W253"/>
  <c r="BK253"/>
  <c r="N253"/>
  <c r="BE253" s="1"/>
  <c r="BI252"/>
  <c r="BH252"/>
  <c r="BG252"/>
  <c r="BF252"/>
  <c r="AA252"/>
  <c r="Y252"/>
  <c r="W252"/>
  <c r="BK252"/>
  <c r="N252"/>
  <c r="BE252" s="1"/>
  <c r="BI251"/>
  <c r="BH251"/>
  <c r="BG251"/>
  <c r="BF251"/>
  <c r="AA251"/>
  <c r="Y251"/>
  <c r="W251"/>
  <c r="BK251"/>
  <c r="N251"/>
  <c r="BE251" s="1"/>
  <c r="BI250"/>
  <c r="BH250"/>
  <c r="BG250"/>
  <c r="BF250"/>
  <c r="AA250"/>
  <c r="Y250"/>
  <c r="W250"/>
  <c r="BK250"/>
  <c r="N250"/>
  <c r="BE250" s="1"/>
  <c r="BI249"/>
  <c r="BH249"/>
  <c r="BG249"/>
  <c r="BF249"/>
  <c r="AA249"/>
  <c r="Y249"/>
  <c r="W249"/>
  <c r="BK249"/>
  <c r="N249"/>
  <c r="BE249" s="1"/>
  <c r="BI248"/>
  <c r="BH248"/>
  <c r="BG248"/>
  <c r="BF248"/>
  <c r="AA248"/>
  <c r="Y248"/>
  <c r="W248"/>
  <c r="BK248"/>
  <c r="N248"/>
  <c r="BE248" s="1"/>
  <c r="BI247"/>
  <c r="BH247"/>
  <c r="BG247"/>
  <c r="BF247"/>
  <c r="AA247"/>
  <c r="Y247"/>
  <c r="W247"/>
  <c r="BK247"/>
  <c r="N247"/>
  <c r="BE247" s="1"/>
  <c r="BI246"/>
  <c r="BH246"/>
  <c r="BG246"/>
  <c r="BF246"/>
  <c r="AA246"/>
  <c r="Y246"/>
  <c r="W246"/>
  <c r="BK246"/>
  <c r="N246"/>
  <c r="BE246" s="1"/>
  <c r="BI245"/>
  <c r="BH245"/>
  <c r="BG245"/>
  <c r="BF245"/>
  <c r="AA245"/>
  <c r="Y245"/>
  <c r="W245"/>
  <c r="BK245"/>
  <c r="N245"/>
  <c r="BE245" s="1"/>
  <c r="BI244"/>
  <c r="BH244"/>
  <c r="BG244"/>
  <c r="BF244"/>
  <c r="AA244"/>
  <c r="Y244"/>
  <c r="W244"/>
  <c r="BK244"/>
  <c r="N244"/>
  <c r="BE244" s="1"/>
  <c r="BI243"/>
  <c r="BH243"/>
  <c r="BG243"/>
  <c r="BF243"/>
  <c r="AA243"/>
  <c r="Y243"/>
  <c r="W243"/>
  <c r="BK243"/>
  <c r="N243"/>
  <c r="BE243" s="1"/>
  <c r="BI242"/>
  <c r="BH242"/>
  <c r="BG242"/>
  <c r="BF242"/>
  <c r="AA242"/>
  <c r="Y242"/>
  <c r="W242"/>
  <c r="BK242"/>
  <c r="N242"/>
  <c r="BE242" s="1"/>
  <c r="BI241"/>
  <c r="BH241"/>
  <c r="BG241"/>
  <c r="BF241"/>
  <c r="AA241"/>
  <c r="AA240" s="1"/>
  <c r="Y241"/>
  <c r="W241"/>
  <c r="BK241"/>
  <c r="N241"/>
  <c r="BE241" s="1"/>
  <c r="BI239"/>
  <c r="BH239"/>
  <c r="BG239"/>
  <c r="BF239"/>
  <c r="AA239"/>
  <c r="Y239"/>
  <c r="W239"/>
  <c r="BK239"/>
  <c r="N239"/>
  <c r="BE239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 s="1"/>
  <c r="BI236"/>
  <c r="BH236"/>
  <c r="BG236"/>
  <c r="BF236"/>
  <c r="AA236"/>
  <c r="Y236"/>
  <c r="W236"/>
  <c r="W235" s="1"/>
  <c r="BK236"/>
  <c r="N236"/>
  <c r="BE236" s="1"/>
  <c r="BI233"/>
  <c r="BH233"/>
  <c r="BG233"/>
  <c r="BF233"/>
  <c r="AA233"/>
  <c r="AA232" s="1"/>
  <c r="Y233"/>
  <c r="Y232" s="1"/>
  <c r="W233"/>
  <c r="W232" s="1"/>
  <c r="BK233"/>
  <c r="BK232" s="1"/>
  <c r="N232" s="1"/>
  <c r="N25" s="1"/>
  <c r="N233"/>
  <c r="BE233" s="1"/>
  <c r="BI231"/>
  <c r="BH231"/>
  <c r="BG231"/>
  <c r="BF231"/>
  <c r="AA231"/>
  <c r="Y231"/>
  <c r="W231"/>
  <c r="BK231"/>
  <c r="N231"/>
  <c r="BE231" s="1"/>
  <c r="BI230"/>
  <c r="BH230"/>
  <c r="BG230"/>
  <c r="BF230"/>
  <c r="AA230"/>
  <c r="Y230"/>
  <c r="W230"/>
  <c r="BK230"/>
  <c r="N230"/>
  <c r="BE230" s="1"/>
  <c r="BI229"/>
  <c r="BH229"/>
  <c r="BG229"/>
  <c r="BF229"/>
  <c r="BE229"/>
  <c r="AA229"/>
  <c r="Y229"/>
  <c r="W229"/>
  <c r="BK229"/>
  <c r="N229"/>
  <c r="BI228"/>
  <c r="BH228"/>
  <c r="BG228"/>
  <c r="BF228"/>
  <c r="AA228"/>
  <c r="Y228"/>
  <c r="W228"/>
  <c r="BK228"/>
  <c r="N228"/>
  <c r="BE228" s="1"/>
  <c r="BI227"/>
  <c r="BH227"/>
  <c r="BG227"/>
  <c r="BF227"/>
  <c r="BE227"/>
  <c r="AA227"/>
  <c r="Y227"/>
  <c r="W227"/>
  <c r="BK227"/>
  <c r="N227"/>
  <c r="BI226"/>
  <c r="BH226"/>
  <c r="BG226"/>
  <c r="BF226"/>
  <c r="AA226"/>
  <c r="Y226"/>
  <c r="W226"/>
  <c r="BK226"/>
  <c r="N226"/>
  <c r="BE226" s="1"/>
  <c r="BI225"/>
  <c r="BH225"/>
  <c r="BG225"/>
  <c r="BF225"/>
  <c r="BE225"/>
  <c r="AA225"/>
  <c r="AA224" s="1"/>
  <c r="Y225"/>
  <c r="W225"/>
  <c r="BK225"/>
  <c r="N225"/>
  <c r="BI223"/>
  <c r="BH223"/>
  <c r="BG223"/>
  <c r="BF223"/>
  <c r="AA223"/>
  <c r="Y223"/>
  <c r="W223"/>
  <c r="BK223"/>
  <c r="N223"/>
  <c r="BE223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 s="1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 s="1"/>
  <c r="BI216"/>
  <c r="BH216"/>
  <c r="BG216"/>
  <c r="BF216"/>
  <c r="AA216"/>
  <c r="Y216"/>
  <c r="W216"/>
  <c r="BK216"/>
  <c r="N216"/>
  <c r="BE216" s="1"/>
  <c r="BI215"/>
  <c r="BH215"/>
  <c r="BG215"/>
  <c r="BF215"/>
  <c r="AA215"/>
  <c r="Y215"/>
  <c r="W215"/>
  <c r="BK215"/>
  <c r="N215"/>
  <c r="BE215" s="1"/>
  <c r="BI214"/>
  <c r="BH214"/>
  <c r="BG214"/>
  <c r="BF214"/>
  <c r="AA214"/>
  <c r="Y214"/>
  <c r="W214"/>
  <c r="BK214"/>
  <c r="N214"/>
  <c r="BE214" s="1"/>
  <c r="BI213"/>
  <c r="BH213"/>
  <c r="BG213"/>
  <c r="BF213"/>
  <c r="AA213"/>
  <c r="Y213"/>
  <c r="W213"/>
  <c r="BK213"/>
  <c r="N213"/>
  <c r="BE213" s="1"/>
  <c r="BI212"/>
  <c r="BH212"/>
  <c r="BG212"/>
  <c r="BF212"/>
  <c r="AA212"/>
  <c r="Y212"/>
  <c r="W212"/>
  <c r="BK212"/>
  <c r="N212"/>
  <c r="BE212" s="1"/>
  <c r="BI211"/>
  <c r="BH211"/>
  <c r="BG211"/>
  <c r="BF211"/>
  <c r="AA211"/>
  <c r="Y211"/>
  <c r="W211"/>
  <c r="BK211"/>
  <c r="N211"/>
  <c r="BE211" s="1"/>
  <c r="BI210"/>
  <c r="BH210"/>
  <c r="BG210"/>
  <c r="BF210"/>
  <c r="AA210"/>
  <c r="Y210"/>
  <c r="W210"/>
  <c r="BK210"/>
  <c r="N210"/>
  <c r="BE210" s="1"/>
  <c r="BI209"/>
  <c r="BH209"/>
  <c r="BG209"/>
  <c r="BF209"/>
  <c r="AA209"/>
  <c r="Y209"/>
  <c r="W209"/>
  <c r="BK209"/>
  <c r="N209"/>
  <c r="BE209" s="1"/>
  <c r="BI208"/>
  <c r="BH208"/>
  <c r="BG208"/>
  <c r="BF208"/>
  <c r="BE208"/>
  <c r="AA208"/>
  <c r="Y208"/>
  <c r="W208"/>
  <c r="BK208"/>
  <c r="N208"/>
  <c r="BI207"/>
  <c r="BH207"/>
  <c r="BG207"/>
  <c r="BF207"/>
  <c r="AA207"/>
  <c r="Y207"/>
  <c r="W207"/>
  <c r="BK207"/>
  <c r="N207"/>
  <c r="BE207" s="1"/>
  <c r="BI206"/>
  <c r="BH206"/>
  <c r="BG206"/>
  <c r="BF206"/>
  <c r="AA206"/>
  <c r="Y206"/>
  <c r="W206"/>
  <c r="BK206"/>
  <c r="N206"/>
  <c r="BE206" s="1"/>
  <c r="BI205"/>
  <c r="BH205"/>
  <c r="BG205"/>
  <c r="BF205"/>
  <c r="AA205"/>
  <c r="Y205"/>
  <c r="W205"/>
  <c r="BK205"/>
  <c r="N205"/>
  <c r="BE205" s="1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 s="1"/>
  <c r="BI202"/>
  <c r="BH202"/>
  <c r="BG202"/>
  <c r="BF202"/>
  <c r="AA202"/>
  <c r="Y202"/>
  <c r="W202"/>
  <c r="BK202"/>
  <c r="N202"/>
  <c r="BE202" s="1"/>
  <c r="BI201"/>
  <c r="BH201"/>
  <c r="BG201"/>
  <c r="BF201"/>
  <c r="AA201"/>
  <c r="Y201"/>
  <c r="W201"/>
  <c r="BK201"/>
  <c r="N201"/>
  <c r="BE201" s="1"/>
  <c r="BI200"/>
  <c r="BH200"/>
  <c r="BG200"/>
  <c r="BF200"/>
  <c r="AA200"/>
  <c r="Y200"/>
  <c r="W200"/>
  <c r="BK200"/>
  <c r="N200"/>
  <c r="BE200" s="1"/>
  <c r="BI199"/>
  <c r="BH199"/>
  <c r="BG199"/>
  <c r="BF199"/>
  <c r="AA199"/>
  <c r="Y199"/>
  <c r="W199"/>
  <c r="BK199"/>
  <c r="N199"/>
  <c r="BE199" s="1"/>
  <c r="BI198"/>
  <c r="BH198"/>
  <c r="BG198"/>
  <c r="BF198"/>
  <c r="BE198"/>
  <c r="AA198"/>
  <c r="Y198"/>
  <c r="W198"/>
  <c r="BK198"/>
  <c r="N198"/>
  <c r="BI197"/>
  <c r="BH197"/>
  <c r="BG197"/>
  <c r="BF197"/>
  <c r="AA197"/>
  <c r="Y197"/>
  <c r="W197"/>
  <c r="BK197"/>
  <c r="N197"/>
  <c r="BE197" s="1"/>
  <c r="BI196"/>
  <c r="BH196"/>
  <c r="BG196"/>
  <c r="BF196"/>
  <c r="AA196"/>
  <c r="Y196"/>
  <c r="W196"/>
  <c r="BK196"/>
  <c r="N196"/>
  <c r="BE196" s="1"/>
  <c r="BI195"/>
  <c r="BH195"/>
  <c r="BG195"/>
  <c r="BF195"/>
  <c r="AA195"/>
  <c r="Y195"/>
  <c r="W195"/>
  <c r="BK195"/>
  <c r="N195"/>
  <c r="BE195" s="1"/>
  <c r="BI194"/>
  <c r="BH194"/>
  <c r="BG194"/>
  <c r="BF194"/>
  <c r="AA194"/>
  <c r="Y194"/>
  <c r="W194"/>
  <c r="BK194"/>
  <c r="N194"/>
  <c r="BE194" s="1"/>
  <c r="BI193"/>
  <c r="BH193"/>
  <c r="BG193"/>
  <c r="BF193"/>
  <c r="AA193"/>
  <c r="Y193"/>
  <c r="W193"/>
  <c r="BK193"/>
  <c r="N193"/>
  <c r="BE193" s="1"/>
  <c r="BI192"/>
  <c r="BH192"/>
  <c r="BG192"/>
  <c r="BF192"/>
  <c r="BE192"/>
  <c r="AA192"/>
  <c r="Y192"/>
  <c r="W192"/>
  <c r="BK192"/>
  <c r="N192"/>
  <c r="BI191"/>
  <c r="BH191"/>
  <c r="BG191"/>
  <c r="BF191"/>
  <c r="AA191"/>
  <c r="Y191"/>
  <c r="W191"/>
  <c r="BK191"/>
  <c r="N191"/>
  <c r="BE191" s="1"/>
  <c r="BI190"/>
  <c r="BH190"/>
  <c r="BG190"/>
  <c r="BF190"/>
  <c r="AA190"/>
  <c r="Y190"/>
  <c r="W190"/>
  <c r="BK190"/>
  <c r="N190"/>
  <c r="BE190" s="1"/>
  <c r="BI189"/>
  <c r="BH189"/>
  <c r="BG189"/>
  <c r="BF189"/>
  <c r="AA189"/>
  <c r="Y189"/>
  <c r="W189"/>
  <c r="BK189"/>
  <c r="N189"/>
  <c r="BE189" s="1"/>
  <c r="BI188"/>
  <c r="BH188"/>
  <c r="BG188"/>
  <c r="BF188"/>
  <c r="AA188"/>
  <c r="Y188"/>
  <c r="W188"/>
  <c r="BK188"/>
  <c r="N188"/>
  <c r="BE188" s="1"/>
  <c r="BI187"/>
  <c r="BH187"/>
  <c r="BG187"/>
  <c r="BF187"/>
  <c r="AA187"/>
  <c r="Y187"/>
  <c r="W187"/>
  <c r="BK187"/>
  <c r="N187"/>
  <c r="BE187" s="1"/>
  <c r="BI186"/>
  <c r="BH186"/>
  <c r="BG186"/>
  <c r="BF186"/>
  <c r="AA186"/>
  <c r="Y186"/>
  <c r="W186"/>
  <c r="BK186"/>
  <c r="N186"/>
  <c r="BE186" s="1"/>
  <c r="BI185"/>
  <c r="BH185"/>
  <c r="BG185"/>
  <c r="BF185"/>
  <c r="AA185"/>
  <c r="Y185"/>
  <c r="W185"/>
  <c r="BK185"/>
  <c r="N185"/>
  <c r="BE185" s="1"/>
  <c r="BI184"/>
  <c r="BH184"/>
  <c r="BG184"/>
  <c r="BF184"/>
  <c r="AA184"/>
  <c r="Y184"/>
  <c r="W184"/>
  <c r="BK184"/>
  <c r="N184"/>
  <c r="BE184" s="1"/>
  <c r="BI183"/>
  <c r="BH183"/>
  <c r="BG183"/>
  <c r="BF183"/>
  <c r="AA183"/>
  <c r="Y183"/>
  <c r="W183"/>
  <c r="BK183"/>
  <c r="N183"/>
  <c r="BE183" s="1"/>
  <c r="BI182"/>
  <c r="BH182"/>
  <c r="BG182"/>
  <c r="BF182"/>
  <c r="AA182"/>
  <c r="Y182"/>
  <c r="W182"/>
  <c r="BK182"/>
  <c r="N182"/>
  <c r="BE182" s="1"/>
  <c r="BI181"/>
  <c r="BH181"/>
  <c r="BG181"/>
  <c r="BF181"/>
  <c r="AA181"/>
  <c r="Y181"/>
  <c r="W181"/>
  <c r="BK181"/>
  <c r="N181"/>
  <c r="BE181" s="1"/>
  <c r="BI180"/>
  <c r="BH180"/>
  <c r="BG180"/>
  <c r="BF180"/>
  <c r="AA180"/>
  <c r="Y180"/>
  <c r="W180"/>
  <c r="BK180"/>
  <c r="N180"/>
  <c r="BE180" s="1"/>
  <c r="BI179"/>
  <c r="BH179"/>
  <c r="BG179"/>
  <c r="BF179"/>
  <c r="AA179"/>
  <c r="Y179"/>
  <c r="W179"/>
  <c r="BK179"/>
  <c r="N179"/>
  <c r="BE179" s="1"/>
  <c r="BI178"/>
  <c r="BH178"/>
  <c r="BG178"/>
  <c r="BF178"/>
  <c r="AA178"/>
  <c r="Y178"/>
  <c r="W178"/>
  <c r="BK178"/>
  <c r="N178"/>
  <c r="BE178" s="1"/>
  <c r="BI177"/>
  <c r="BH177"/>
  <c r="BG177"/>
  <c r="BF177"/>
  <c r="AA177"/>
  <c r="Y177"/>
  <c r="W177"/>
  <c r="BK177"/>
  <c r="N177"/>
  <c r="BE177" s="1"/>
  <c r="BI176"/>
  <c r="BH176"/>
  <c r="BG176"/>
  <c r="BF176"/>
  <c r="AA176"/>
  <c r="Y176"/>
  <c r="W176"/>
  <c r="BK176"/>
  <c r="N176"/>
  <c r="BE176" s="1"/>
  <c r="BI175"/>
  <c r="BH175"/>
  <c r="BG175"/>
  <c r="BF175"/>
  <c r="AA175"/>
  <c r="Y175"/>
  <c r="W175"/>
  <c r="BK175"/>
  <c r="N175"/>
  <c r="BE175" s="1"/>
  <c r="BI174"/>
  <c r="BH174"/>
  <c r="BG174"/>
  <c r="BF174"/>
  <c r="AA174"/>
  <c r="Y174"/>
  <c r="W174"/>
  <c r="BK174"/>
  <c r="N174"/>
  <c r="BE174" s="1"/>
  <c r="BI173"/>
  <c r="BH173"/>
  <c r="BG173"/>
  <c r="BF173"/>
  <c r="AA173"/>
  <c r="Y173"/>
  <c r="W173"/>
  <c r="BK173"/>
  <c r="N173"/>
  <c r="BE173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 s="1"/>
  <c r="BI170"/>
  <c r="BH170"/>
  <c r="BG170"/>
  <c r="BF170"/>
  <c r="AA170"/>
  <c r="Y170"/>
  <c r="W170"/>
  <c r="BK170"/>
  <c r="N170"/>
  <c r="BE170" s="1"/>
  <c r="BI169"/>
  <c r="BH169"/>
  <c r="BG169"/>
  <c r="BF169"/>
  <c r="AA169"/>
  <c r="Y169"/>
  <c r="W169"/>
  <c r="BK169"/>
  <c r="N169"/>
  <c r="BE169" s="1"/>
  <c r="BI168"/>
  <c r="BH168"/>
  <c r="BG168"/>
  <c r="BF168"/>
  <c r="AA168"/>
  <c r="Y168"/>
  <c r="W168"/>
  <c r="BK168"/>
  <c r="N168"/>
  <c r="BE168" s="1"/>
  <c r="BI167"/>
  <c r="BH167"/>
  <c r="BG167"/>
  <c r="BF167"/>
  <c r="AA167"/>
  <c r="Y167"/>
  <c r="W167"/>
  <c r="BK167"/>
  <c r="N167"/>
  <c r="BE167" s="1"/>
  <c r="BI166"/>
  <c r="BH166"/>
  <c r="BG166"/>
  <c r="BF166"/>
  <c r="AA166"/>
  <c r="Y166"/>
  <c r="W166"/>
  <c r="BK166"/>
  <c r="N166"/>
  <c r="BE166" s="1"/>
  <c r="BI165"/>
  <c r="BH165"/>
  <c r="BG165"/>
  <c r="BF165"/>
  <c r="AA165"/>
  <c r="Y165"/>
  <c r="W165"/>
  <c r="BK165"/>
  <c r="N165"/>
  <c r="BE165" s="1"/>
  <c r="BI164"/>
  <c r="BH164"/>
  <c r="BG164"/>
  <c r="BF164"/>
  <c r="AA164"/>
  <c r="Y164"/>
  <c r="W164"/>
  <c r="BK164"/>
  <c r="N164"/>
  <c r="BE164" s="1"/>
  <c r="BI163"/>
  <c r="BH163"/>
  <c r="BG163"/>
  <c r="BF163"/>
  <c r="AA163"/>
  <c r="Y163"/>
  <c r="W163"/>
  <c r="BK163"/>
  <c r="N163"/>
  <c r="BE163" s="1"/>
  <c r="BI162"/>
  <c r="BH162"/>
  <c r="BG162"/>
  <c r="BF162"/>
  <c r="AA162"/>
  <c r="Y162"/>
  <c r="W162"/>
  <c r="BK162"/>
  <c r="N162"/>
  <c r="BE162" s="1"/>
  <c r="BI161"/>
  <c r="BH161"/>
  <c r="BG161"/>
  <c r="BF161"/>
  <c r="AA161"/>
  <c r="Y161"/>
  <c r="W161"/>
  <c r="BK161"/>
  <c r="N161"/>
  <c r="BE161" s="1"/>
  <c r="BI160"/>
  <c r="BH160"/>
  <c r="BG160"/>
  <c r="BF160"/>
  <c r="AA160"/>
  <c r="Y160"/>
  <c r="W160"/>
  <c r="BK160"/>
  <c r="N160"/>
  <c r="BE160" s="1"/>
  <c r="BI159"/>
  <c r="BH159"/>
  <c r="BG159"/>
  <c r="BF159"/>
  <c r="AA159"/>
  <c r="Y159"/>
  <c r="W159"/>
  <c r="BK159"/>
  <c r="N159"/>
  <c r="BE159" s="1"/>
  <c r="BI158"/>
  <c r="BH158"/>
  <c r="BG158"/>
  <c r="BF158"/>
  <c r="BE158"/>
  <c r="AA158"/>
  <c r="Y158"/>
  <c r="W158"/>
  <c r="BK158"/>
  <c r="N158"/>
  <c r="BI157"/>
  <c r="BH157"/>
  <c r="BG157"/>
  <c r="BF157"/>
  <c r="AA157"/>
  <c r="Y157"/>
  <c r="W157"/>
  <c r="BK157"/>
  <c r="N157"/>
  <c r="BE157" s="1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Y153" s="1"/>
  <c r="W154"/>
  <c r="W153" s="1"/>
  <c r="BK154"/>
  <c r="N154"/>
  <c r="BE154" s="1"/>
  <c r="BI152"/>
  <c r="BH152"/>
  <c r="BG152"/>
  <c r="BF152"/>
  <c r="BE152"/>
  <c r="AA152"/>
  <c r="Y152"/>
  <c r="W152"/>
  <c r="BK152"/>
  <c r="N152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9"/>
  <c r="BH149"/>
  <c r="BG149"/>
  <c r="BF149"/>
  <c r="AA149"/>
  <c r="Y149"/>
  <c r="W149"/>
  <c r="BK149"/>
  <c r="N149"/>
  <c r="BE149" s="1"/>
  <c r="BI148"/>
  <c r="BH148"/>
  <c r="BG148"/>
  <c r="BF148"/>
  <c r="BE148"/>
  <c r="AA148"/>
  <c r="Y148"/>
  <c r="W148"/>
  <c r="BK148"/>
  <c r="N148"/>
  <c r="BI147"/>
  <c r="BH147"/>
  <c r="BG147"/>
  <c r="BF147"/>
  <c r="AA147"/>
  <c r="Y147"/>
  <c r="W147"/>
  <c r="BK147"/>
  <c r="N147"/>
  <c r="BE147" s="1"/>
  <c r="BI146"/>
  <c r="BH146"/>
  <c r="BG146"/>
  <c r="BF146"/>
  <c r="AA146"/>
  <c r="Y146"/>
  <c r="W146"/>
  <c r="BK146"/>
  <c r="N146"/>
  <c r="BE146" s="1"/>
  <c r="BI145"/>
  <c r="BH145"/>
  <c r="BG145"/>
  <c r="BF145"/>
  <c r="AA145"/>
  <c r="Y145"/>
  <c r="W145"/>
  <c r="BK145"/>
  <c r="N145"/>
  <c r="BE145" s="1"/>
  <c r="BI144"/>
  <c r="BH144"/>
  <c r="BG144"/>
  <c r="BF144"/>
  <c r="AA144"/>
  <c r="Y144"/>
  <c r="W144"/>
  <c r="BK144"/>
  <c r="N144"/>
  <c r="BE144" s="1"/>
  <c r="BI143"/>
  <c r="BH143"/>
  <c r="BG143"/>
  <c r="BF143"/>
  <c r="AA143"/>
  <c r="Y143"/>
  <c r="W143"/>
  <c r="BK143"/>
  <c r="N143"/>
  <c r="BE143" s="1"/>
  <c r="BI142"/>
  <c r="BH142"/>
  <c r="BG142"/>
  <c r="BF142"/>
  <c r="AA142"/>
  <c r="Y142"/>
  <c r="W142"/>
  <c r="BK142"/>
  <c r="N142"/>
  <c r="BE142" s="1"/>
  <c r="BI141"/>
  <c r="BH141"/>
  <c r="BG141"/>
  <c r="BF141"/>
  <c r="AA141"/>
  <c r="Y141"/>
  <c r="W141"/>
  <c r="BK141"/>
  <c r="N141"/>
  <c r="BE141" s="1"/>
  <c r="BI140"/>
  <c r="BH140"/>
  <c r="BG140"/>
  <c r="BF140"/>
  <c r="AA140"/>
  <c r="Y140"/>
  <c r="W140"/>
  <c r="BK140"/>
  <c r="N140"/>
  <c r="BE140" s="1"/>
  <c r="BI139"/>
  <c r="BH139"/>
  <c r="BG139"/>
  <c r="BF139"/>
  <c r="AA139"/>
  <c r="Y139"/>
  <c r="W139"/>
  <c r="BK139"/>
  <c r="N139"/>
  <c r="BE139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BE136"/>
  <c r="AA136"/>
  <c r="Y136"/>
  <c r="W136"/>
  <c r="BK136"/>
  <c r="N136"/>
  <c r="BI135"/>
  <c r="BH135"/>
  <c r="BG135"/>
  <c r="BF135"/>
  <c r="AA135"/>
  <c r="Y135"/>
  <c r="W135"/>
  <c r="BK135"/>
  <c r="N135"/>
  <c r="BE135" s="1"/>
  <c r="BI134"/>
  <c r="BH134"/>
  <c r="BG134"/>
  <c r="BF134"/>
  <c r="AA134"/>
  <c r="Y134"/>
  <c r="W134"/>
  <c r="BK134"/>
  <c r="N134"/>
  <c r="BE134" s="1"/>
  <c r="BI133"/>
  <c r="BH133"/>
  <c r="BG133"/>
  <c r="BF133"/>
  <c r="AA133"/>
  <c r="Y133"/>
  <c r="W133"/>
  <c r="BK133"/>
  <c r="N133"/>
  <c r="BE133" s="1"/>
  <c r="BI132"/>
  <c r="BH132"/>
  <c r="BG132"/>
  <c r="BF132"/>
  <c r="BE132"/>
  <c r="AA132"/>
  <c r="Y132"/>
  <c r="W132"/>
  <c r="BK132"/>
  <c r="N132"/>
  <c r="BI131"/>
  <c r="BH131"/>
  <c r="BG131"/>
  <c r="BF131"/>
  <c r="AA131"/>
  <c r="Y131"/>
  <c r="W131"/>
  <c r="BK131"/>
  <c r="N131"/>
  <c r="BE131" s="1"/>
  <c r="BI130"/>
  <c r="BH130"/>
  <c r="BG130"/>
  <c r="BF130"/>
  <c r="AA130"/>
  <c r="Y130"/>
  <c r="W130"/>
  <c r="BK130"/>
  <c r="N130"/>
  <c r="BE130" s="1"/>
  <c r="BI129"/>
  <c r="BH129"/>
  <c r="BG129"/>
  <c r="BF129"/>
  <c r="AA129"/>
  <c r="Y129"/>
  <c r="W129"/>
  <c r="BK129"/>
  <c r="N129"/>
  <c r="BE129" s="1"/>
  <c r="BI128"/>
  <c r="BH128"/>
  <c r="BG128"/>
  <c r="BF128"/>
  <c r="AA128"/>
  <c r="Y128"/>
  <c r="W128"/>
  <c r="BK128"/>
  <c r="N128"/>
  <c r="BE128" s="1"/>
  <c r="BI127"/>
  <c r="BH127"/>
  <c r="BG127"/>
  <c r="BF127"/>
  <c r="AA127"/>
  <c r="Y127"/>
  <c r="W127"/>
  <c r="BK127"/>
  <c r="N127"/>
  <c r="BE127" s="1"/>
  <c r="BI126"/>
  <c r="BH126"/>
  <c r="BG126"/>
  <c r="BF126"/>
  <c r="AA126"/>
  <c r="Y126"/>
  <c r="W126"/>
  <c r="BK126"/>
  <c r="N126"/>
  <c r="BE126" s="1"/>
  <c r="BI125"/>
  <c r="BH125"/>
  <c r="BG125"/>
  <c r="BF125"/>
  <c r="AA125"/>
  <c r="Y125"/>
  <c r="W125"/>
  <c r="BK125"/>
  <c r="N125"/>
  <c r="BE125" s="1"/>
  <c r="BI124"/>
  <c r="BH124"/>
  <c r="BG124"/>
  <c r="BF124"/>
  <c r="AA124"/>
  <c r="Y124"/>
  <c r="W124"/>
  <c r="BK124"/>
  <c r="N124"/>
  <c r="BE124" s="1"/>
  <c r="BI123"/>
  <c r="BH123"/>
  <c r="BG123"/>
  <c r="BF123"/>
  <c r="AA123"/>
  <c r="Y123"/>
  <c r="W123"/>
  <c r="BK123"/>
  <c r="N123"/>
  <c r="BE123" s="1"/>
  <c r="BI122"/>
  <c r="BH122"/>
  <c r="BG122"/>
  <c r="BF122"/>
  <c r="AA122"/>
  <c r="Y122"/>
  <c r="W122"/>
  <c r="BK122"/>
  <c r="N122"/>
  <c r="BE122" s="1"/>
  <c r="BI121"/>
  <c r="BH121"/>
  <c r="BG121"/>
  <c r="BF121"/>
  <c r="AA121"/>
  <c r="Y121"/>
  <c r="W121"/>
  <c r="BK121"/>
  <c r="N121"/>
  <c r="BE121" s="1"/>
  <c r="BI120"/>
  <c r="BH120"/>
  <c r="BG120"/>
  <c r="BF120"/>
  <c r="AA120"/>
  <c r="Y120"/>
  <c r="W120"/>
  <c r="BK120"/>
  <c r="N120"/>
  <c r="BE120" s="1"/>
  <c r="BI119"/>
  <c r="BH119"/>
  <c r="BG119"/>
  <c r="BF119"/>
  <c r="BE119"/>
  <c r="AA119"/>
  <c r="Y119"/>
  <c r="W119"/>
  <c r="BK119"/>
  <c r="N119"/>
  <c r="BI118"/>
  <c r="BH118"/>
  <c r="BG118"/>
  <c r="BF118"/>
  <c r="BE118"/>
  <c r="AA118"/>
  <c r="Y118"/>
  <c r="W118"/>
  <c r="BK118"/>
  <c r="N118"/>
  <c r="N22" s="1"/>
  <c r="BI117"/>
  <c r="BH117"/>
  <c r="BG117"/>
  <c r="BF117"/>
  <c r="BE117"/>
  <c r="AA117"/>
  <c r="Y117"/>
  <c r="W117"/>
  <c r="BK117"/>
  <c r="N117"/>
  <c r="BI116"/>
  <c r="BH116"/>
  <c r="BG116"/>
  <c r="BF116"/>
  <c r="BE116"/>
  <c r="AA116"/>
  <c r="Y116"/>
  <c r="W116"/>
  <c r="BK116"/>
  <c r="N116"/>
  <c r="BI115"/>
  <c r="BH115"/>
  <c r="BG115"/>
  <c r="BF115"/>
  <c r="BE115"/>
  <c r="AA115"/>
  <c r="Y115"/>
  <c r="W115"/>
  <c r="BK115"/>
  <c r="N115"/>
  <c r="BI114"/>
  <c r="BH114"/>
  <c r="BG114"/>
  <c r="BF114"/>
  <c r="BE114"/>
  <c r="AA114"/>
  <c r="Y114"/>
  <c r="W114"/>
  <c r="BK114"/>
  <c r="N114"/>
  <c r="BI113"/>
  <c r="BH113"/>
  <c r="BG113"/>
  <c r="BF113"/>
  <c r="BE113"/>
  <c r="AA113"/>
  <c r="Y113"/>
  <c r="W113"/>
  <c r="BK113"/>
  <c r="N113"/>
  <c r="BI112"/>
  <c r="BH112"/>
  <c r="BG112"/>
  <c r="BF112"/>
  <c r="BE112"/>
  <c r="AA112"/>
  <c r="Y112"/>
  <c r="W112"/>
  <c r="BK112"/>
  <c r="N112"/>
  <c r="BI111"/>
  <c r="BH111"/>
  <c r="BG111"/>
  <c r="BF111"/>
  <c r="BE111"/>
  <c r="AA111"/>
  <c r="AA110" s="1"/>
  <c r="Y111"/>
  <c r="Y110" s="1"/>
  <c r="W111"/>
  <c r="W110" s="1"/>
  <c r="BK111"/>
  <c r="N111"/>
  <c r="BI109"/>
  <c r="BH109"/>
  <c r="BG109"/>
  <c r="BF109"/>
  <c r="BE109"/>
  <c r="AA109"/>
  <c r="Y109"/>
  <c r="W109"/>
  <c r="BK109"/>
  <c r="N109"/>
  <c r="BI108"/>
  <c r="BH108"/>
  <c r="BG108"/>
  <c r="BF108"/>
  <c r="AA108"/>
  <c r="Y108"/>
  <c r="W108"/>
  <c r="BK108"/>
  <c r="N108"/>
  <c r="BE108" s="1"/>
  <c r="BI107"/>
  <c r="BH107"/>
  <c r="BG107"/>
  <c r="BF107"/>
  <c r="AA107"/>
  <c r="Y107"/>
  <c r="W107"/>
  <c r="BK107"/>
  <c r="N107"/>
  <c r="BE107" s="1"/>
  <c r="BI106"/>
  <c r="BH106"/>
  <c r="BG106"/>
  <c r="BF106"/>
  <c r="AA106"/>
  <c r="Y106"/>
  <c r="W106"/>
  <c r="BK106"/>
  <c r="N106"/>
  <c r="BE106" s="1"/>
  <c r="BI105"/>
  <c r="BH105"/>
  <c r="BG105"/>
  <c r="BF105"/>
  <c r="AA105"/>
  <c r="Y105"/>
  <c r="W105"/>
  <c r="BK105"/>
  <c r="N105"/>
  <c r="BE105" s="1"/>
  <c r="BI104"/>
  <c r="BH104"/>
  <c r="BG104"/>
  <c r="BF104"/>
  <c r="AA104"/>
  <c r="AA103" s="1"/>
  <c r="Y104"/>
  <c r="W104"/>
  <c r="BK104"/>
  <c r="N104"/>
  <c r="BE104" s="1"/>
  <c r="BI102"/>
  <c r="BH102"/>
  <c r="BG102"/>
  <c r="BF102"/>
  <c r="AA102"/>
  <c r="Y102"/>
  <c r="W102"/>
  <c r="BK102"/>
  <c r="N102"/>
  <c r="BE102" s="1"/>
  <c r="BI101"/>
  <c r="BH101"/>
  <c r="BG101"/>
  <c r="BF101"/>
  <c r="BE101"/>
  <c r="AA101"/>
  <c r="Y101"/>
  <c r="W101"/>
  <c r="BK101"/>
  <c r="N101"/>
  <c r="BI100"/>
  <c r="BH100"/>
  <c r="BG100"/>
  <c r="BF100"/>
  <c r="AA100"/>
  <c r="Y100"/>
  <c r="W100"/>
  <c r="BK100"/>
  <c r="N100"/>
  <c r="BE100" s="1"/>
  <c r="BI99"/>
  <c r="BH99"/>
  <c r="BG99"/>
  <c r="BF99"/>
  <c r="BE99"/>
  <c r="AA99"/>
  <c r="Y99"/>
  <c r="W99"/>
  <c r="BK99"/>
  <c r="N99"/>
  <c r="BI98"/>
  <c r="BH98"/>
  <c r="BG98"/>
  <c r="BF98"/>
  <c r="AA98"/>
  <c r="Y98"/>
  <c r="W98"/>
  <c r="BK98"/>
  <c r="N98"/>
  <c r="BE98" s="1"/>
  <c r="BI97"/>
  <c r="BH97"/>
  <c r="BG97"/>
  <c r="BF97"/>
  <c r="BE97"/>
  <c r="AA97"/>
  <c r="Y97"/>
  <c r="W97"/>
  <c r="BK97"/>
  <c r="N97"/>
  <c r="BI96"/>
  <c r="BH96"/>
  <c r="BG96"/>
  <c r="BF96"/>
  <c r="AA96"/>
  <c r="Y96"/>
  <c r="W96"/>
  <c r="BK96"/>
  <c r="N96"/>
  <c r="BE96" s="1"/>
  <c r="BI95"/>
  <c r="BH95"/>
  <c r="BG95"/>
  <c r="BF95"/>
  <c r="BE95"/>
  <c r="AA95"/>
  <c r="Y95"/>
  <c r="W95"/>
  <c r="BK95"/>
  <c r="N95"/>
  <c r="BI94"/>
  <c r="BH94"/>
  <c r="BG94"/>
  <c r="BF94"/>
  <c r="AA94"/>
  <c r="Y94"/>
  <c r="W94"/>
  <c r="BK94"/>
  <c r="N94"/>
  <c r="BE94" s="1"/>
  <c r="BI93"/>
  <c r="BH93"/>
  <c r="BG93"/>
  <c r="BF93"/>
  <c r="BE93"/>
  <c r="AA93"/>
  <c r="AA92" s="1"/>
  <c r="Y93"/>
  <c r="W93"/>
  <c r="W92" s="1"/>
  <c r="BK93"/>
  <c r="BK92" s="1"/>
  <c r="N92" s="1"/>
  <c r="N19" s="1"/>
  <c r="N93"/>
  <c r="BI91"/>
  <c r="BH91"/>
  <c r="BG91"/>
  <c r="BF91"/>
  <c r="AA91"/>
  <c r="Y91"/>
  <c r="W91"/>
  <c r="BK91"/>
  <c r="N91"/>
  <c r="BE91" s="1"/>
  <c r="BI90"/>
  <c r="BH90"/>
  <c r="BG90"/>
  <c r="BF90"/>
  <c r="AA90"/>
  <c r="Y90"/>
  <c r="W90"/>
  <c r="BK90"/>
  <c r="N90"/>
  <c r="BE90" s="1"/>
  <c r="BI89"/>
  <c r="BH89"/>
  <c r="BG89"/>
  <c r="BF89"/>
  <c r="AA89"/>
  <c r="Y89"/>
  <c r="W89"/>
  <c r="BK89"/>
  <c r="N89"/>
  <c r="BE89" s="1"/>
  <c r="BI88"/>
  <c r="BH88"/>
  <c r="BG88"/>
  <c r="BF88"/>
  <c r="AA88"/>
  <c r="Y88"/>
  <c r="W88"/>
  <c r="BK88"/>
  <c r="N88"/>
  <c r="BE88" s="1"/>
  <c r="BI87"/>
  <c r="BH87"/>
  <c r="BG87"/>
  <c r="BF87"/>
  <c r="AA87"/>
  <c r="Y87"/>
  <c r="W87"/>
  <c r="BK87"/>
  <c r="N87"/>
  <c r="BE87" s="1"/>
  <c r="BI86"/>
  <c r="BH86"/>
  <c r="BG86"/>
  <c r="BF86"/>
  <c r="AA86"/>
  <c r="Y86"/>
  <c r="W86"/>
  <c r="BK86"/>
  <c r="N86"/>
  <c r="BE86" s="1"/>
  <c r="BI85"/>
  <c r="BH85"/>
  <c r="BG85"/>
  <c r="BF85"/>
  <c r="AA85"/>
  <c r="Y85"/>
  <c r="W85"/>
  <c r="BK85"/>
  <c r="N85"/>
  <c r="BE85" s="1"/>
  <c r="BI84"/>
  <c r="BH84"/>
  <c r="BG84"/>
  <c r="BF84"/>
  <c r="AA84"/>
  <c r="Y84"/>
  <c r="W84"/>
  <c r="BK84"/>
  <c r="N84"/>
  <c r="BE84" s="1"/>
  <c r="BI83"/>
  <c r="BH83"/>
  <c r="BG83"/>
  <c r="BF83"/>
  <c r="AA83"/>
  <c r="Y83"/>
  <c r="W83"/>
  <c r="BK83"/>
  <c r="N83"/>
  <c r="BE83" s="1"/>
  <c r="BI82"/>
  <c r="BH82"/>
  <c r="BG82"/>
  <c r="BF82"/>
  <c r="AA82"/>
  <c r="Y82"/>
  <c r="W82"/>
  <c r="W81" s="1"/>
  <c r="BK82"/>
  <c r="N82"/>
  <c r="BE82" s="1"/>
  <c r="BI80"/>
  <c r="BH80"/>
  <c r="BG80"/>
  <c r="BF80"/>
  <c r="AA80"/>
  <c r="Y80"/>
  <c r="W80"/>
  <c r="BK80"/>
  <c r="N80"/>
  <c r="BE80" s="1"/>
  <c r="BI79"/>
  <c r="BH79"/>
  <c r="BG79"/>
  <c r="BF79"/>
  <c r="AA79"/>
  <c r="Y79"/>
  <c r="W79"/>
  <c r="BK79"/>
  <c r="N79"/>
  <c r="BE79" s="1"/>
  <c r="BI78"/>
  <c r="BH78"/>
  <c r="BG78"/>
  <c r="BF78"/>
  <c r="BE78"/>
  <c r="AA78"/>
  <c r="Y78"/>
  <c r="W78"/>
  <c r="BK78"/>
  <c r="N78"/>
  <c r="BI77"/>
  <c r="BH77"/>
  <c r="BG77"/>
  <c r="BF77"/>
  <c r="AA77"/>
  <c r="Y77"/>
  <c r="W77"/>
  <c r="BK77"/>
  <c r="N77"/>
  <c r="BE77" s="1"/>
  <c r="BI76"/>
  <c r="BH76"/>
  <c r="BG76"/>
  <c r="BF76"/>
  <c r="AA76"/>
  <c r="Y76"/>
  <c r="W76"/>
  <c r="BK76"/>
  <c r="N76"/>
  <c r="BE76" s="1"/>
  <c r="BI75"/>
  <c r="BH75"/>
  <c r="BG75"/>
  <c r="BF75"/>
  <c r="AA75"/>
  <c r="Y75"/>
  <c r="W75"/>
  <c r="BK75"/>
  <c r="N75"/>
  <c r="BE75" s="1"/>
  <c r="BI74"/>
  <c r="BH74"/>
  <c r="BG74"/>
  <c r="BF74"/>
  <c r="AA74"/>
  <c r="Y74"/>
  <c r="W74"/>
  <c r="BK74"/>
  <c r="N74"/>
  <c r="BE74" s="1"/>
  <c r="BI73"/>
  <c r="BH73"/>
  <c r="BG73"/>
  <c r="BF73"/>
  <c r="AA73"/>
  <c r="Y73"/>
  <c r="W73"/>
  <c r="BK73"/>
  <c r="N73"/>
  <c r="BE73" s="1"/>
  <c r="BI72"/>
  <c r="BH72"/>
  <c r="BG72"/>
  <c r="BF72"/>
  <c r="AA72"/>
  <c r="Y72"/>
  <c r="W72"/>
  <c r="BK72"/>
  <c r="N72"/>
  <c r="BE72" s="1"/>
  <c r="BI71"/>
  <c r="BH71"/>
  <c r="BG71"/>
  <c r="BF71"/>
  <c r="AA71"/>
  <c r="Y71"/>
  <c r="W71"/>
  <c r="BK71"/>
  <c r="N71"/>
  <c r="BE71" s="1"/>
  <c r="BI70"/>
  <c r="BH70"/>
  <c r="BG70"/>
  <c r="BF70"/>
  <c r="AA70"/>
  <c r="Y70"/>
  <c r="W70"/>
  <c r="BK70"/>
  <c r="N70"/>
  <c r="BE70" s="1"/>
  <c r="BI69"/>
  <c r="BH69"/>
  <c r="BG69"/>
  <c r="BF69"/>
  <c r="AA69"/>
  <c r="AA68" s="1"/>
  <c r="Y69"/>
  <c r="Y68" s="1"/>
  <c r="W69"/>
  <c r="W68" s="1"/>
  <c r="BK69"/>
  <c r="N69"/>
  <c r="BE69" s="1"/>
  <c r="BK14" i="6" l="1"/>
  <c r="N14" s="1"/>
  <c r="C19" i="5" s="1"/>
  <c r="C18" s="1"/>
  <c r="BK315" i="2"/>
  <c r="N315" s="1"/>
  <c r="BK68"/>
  <c r="BK110"/>
  <c r="N110" s="1"/>
  <c r="N21" s="1"/>
  <c r="BK153"/>
  <c r="N153" s="1"/>
  <c r="N23" s="1"/>
  <c r="BK224"/>
  <c r="N224" s="1"/>
  <c r="N24" s="1"/>
  <c r="N38"/>
  <c r="C5" i="5" s="1"/>
  <c r="BK235" i="2"/>
  <c r="BK240"/>
  <c r="N240" s="1"/>
  <c r="N28" s="1"/>
  <c r="N40"/>
  <c r="N39" s="1"/>
  <c r="BK258"/>
  <c r="N258" s="1"/>
  <c r="N30"/>
  <c r="C4" i="5" s="1"/>
  <c r="AA81" i="2"/>
  <c r="AA235"/>
  <c r="W240"/>
  <c r="W234" s="1"/>
  <c r="BK296"/>
  <c r="N296" s="1"/>
  <c r="N36" s="1"/>
  <c r="W327"/>
  <c r="AA359"/>
  <c r="AA365"/>
  <c r="BK81"/>
  <c r="N81" s="1"/>
  <c r="N18" s="1"/>
  <c r="Y103"/>
  <c r="W103"/>
  <c r="AA153"/>
  <c r="AA67" s="1"/>
  <c r="Y224"/>
  <c r="Y235"/>
  <c r="BK278"/>
  <c r="N278" s="1"/>
  <c r="N32" s="1"/>
  <c r="Y281"/>
  <c r="Y359"/>
  <c r="W365"/>
  <c r="BK372"/>
  <c r="N372" s="1"/>
  <c r="N45" s="1"/>
  <c r="Y92"/>
  <c r="W224"/>
  <c r="BK288"/>
  <c r="N288" s="1"/>
  <c r="N35" s="1"/>
  <c r="Y362"/>
  <c r="AA372"/>
  <c r="W67"/>
  <c r="Y81"/>
  <c r="BK103"/>
  <c r="N103" s="1"/>
  <c r="N20" s="1"/>
  <c r="Y240"/>
  <c r="AA278"/>
  <c r="BK281"/>
  <c r="N281" s="1"/>
  <c r="N33" s="1"/>
  <c r="AA288"/>
  <c r="W362"/>
  <c r="BK67"/>
  <c r="N68"/>
  <c r="N17" s="1"/>
  <c r="N235"/>
  <c r="N27" s="1"/>
  <c r="Y67"/>
  <c r="Y66" s="1"/>
  <c r="Y234"/>
  <c r="N29" l="1"/>
  <c r="N37"/>
  <c r="BK234"/>
  <c r="N234" s="1"/>
  <c r="N26" s="1"/>
  <c r="W66"/>
  <c r="AA234"/>
  <c r="AA66" s="1"/>
  <c r="N67"/>
  <c r="N16" s="1"/>
  <c r="BK66" l="1"/>
  <c r="N66" s="1"/>
  <c r="N15" s="1"/>
  <c r="L49" l="1"/>
  <c r="C6" i="5"/>
  <c r="C3" s="1"/>
  <c r="C21" s="1"/>
  <c r="C23" s="1"/>
  <c r="C25" s="1"/>
</calcChain>
</file>

<file path=xl/sharedStrings.xml><?xml version="1.0" encoding="utf-8"?>
<sst xmlns="http://schemas.openxmlformats.org/spreadsheetml/2006/main" count="4314" uniqueCount="1263">
  <si>
    <t/>
  </si>
  <si>
    <t>21</t>
  </si>
  <si>
    <t>15</t>
  </si>
  <si>
    <t>Stavba:</t>
  </si>
  <si>
    <t>ZATEPLENÍ BUDOVY TEREZY NOVÁKOVÉ 62A, BRNO - ŘEČKOVICE</t>
  </si>
  <si>
    <t>1</t>
  </si>
  <si>
    <t>Místo:</t>
  </si>
  <si>
    <t>k.ú. Řečkovice /611646/, č.parc. 231/2</t>
  </si>
  <si>
    <t>Datum:</t>
  </si>
  <si>
    <t>6.12.2016</t>
  </si>
  <si>
    <t>10</t>
  </si>
  <si>
    <t>100</t>
  </si>
  <si>
    <t>Objednatel:</t>
  </si>
  <si>
    <t>MPSV, Na Poříčním právu 376/1, 128 01  Praha 2</t>
  </si>
  <si>
    <t>Zhotovitel:</t>
  </si>
  <si>
    <t xml:space="preserve"> </t>
  </si>
  <si>
    <t>Projektant:</t>
  </si>
  <si>
    <t>Ing. Arch. Petr Múčka</t>
  </si>
  <si>
    <t>Zpracovatel:</t>
  </si>
  <si>
    <t>Ing. Jiří Lebeda</t>
  </si>
  <si>
    <t>DPH</t>
  </si>
  <si>
    <t>základní</t>
  </si>
  <si>
    <t>Kód</t>
  </si>
  <si>
    <t>D</t>
  </si>
  <si>
    <t>0</t>
  </si>
  <si>
    <t>Celkové náklady za stavbu 1) + 2)</t>
  </si>
  <si>
    <t>2</t>
  </si>
  <si>
    <t>Objekt:</t>
  </si>
  <si>
    <t>D.1.1 - ARCHITEKTONICKO-STAVEBNÍ ČÁST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</si>
  <si>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</si>
  <si>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</si>
  <si>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</si>
  <si>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</si>
  <si>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</si>
  <si>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</si>
  <si>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</si>
  <si>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</si>
  <si>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</si>
  <si>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</si>
  <si>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</si>
  <si>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</si>
  <si>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</si>
  <si>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</si>
  <si>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</si>
  <si>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</si>
  <si>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</si>
  <si>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</si>
  <si>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</si>
  <si>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722 - Zdravotechnika</t>
  </si>
  <si>
    <t xml:space="preserve">    733 - Ústřední vytápění</t>
  </si>
  <si>
    <t xml:space="preserve">    742 - Elektromontáže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</si>
  <si>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</si>
  <si>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</si>
  <si>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</si>
  <si>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 vč. přesunu hmot</t>
  </si>
  <si>
    <t xml:space="preserve">    767 - Konstrukce zámečnické vč. přesunu hmot</t>
  </si>
  <si>
    <t xml:space="preserve">    773 - Podlahy z litého teraca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</si>
  <si>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</si>
  <si>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</si>
  <si>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</si>
  <si>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</si>
  <si>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</si>
  <si>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</si>
  <si>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</si>
  <si>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</si>
  <si>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</si>
  <si>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</si>
  <si>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</si>
  <si>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</si>
  <si>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</si>
  <si>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</si>
  <si>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</si>
  <si>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</si>
  <si>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</si>
  <si>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</si>
  <si>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</si>
  <si>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</si>
  <si>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</si>
  <si>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</t>
  </si>
  <si>
    <t>Šetrné rozebrání dlažeb komunikací pro pěší z betonových nebo kamenných dlaždic a zpětného položení do beton. lože</t>
  </si>
  <si>
    <t>m2</t>
  </si>
  <si>
    <t>4</t>
  </si>
  <si>
    <t>-1402906977</t>
  </si>
  <si>
    <t>113106130</t>
  </si>
  <si>
    <t>Očištění rozebrané dlažby, vnitrostaveništní manipulace na deponii</t>
  </si>
  <si>
    <t>1992211318</t>
  </si>
  <si>
    <t>3</t>
  </si>
  <si>
    <t>11310614</t>
  </si>
  <si>
    <t>Příplatek na doplnění zámkové dlažby pro předláždění</t>
  </si>
  <si>
    <t>-589811216</t>
  </si>
  <si>
    <t>122201101</t>
  </si>
  <si>
    <t>Odkopávky a prokopávky nezapažené v hornině tř. 3 objem do 100 m3</t>
  </si>
  <si>
    <t>m3</t>
  </si>
  <si>
    <t>768965949</t>
  </si>
  <si>
    <t>5</t>
  </si>
  <si>
    <t>131203101</t>
  </si>
  <si>
    <t>Hloubení jam ručním nebo pneum nářadím v soudržných horninách tř. 3</t>
  </si>
  <si>
    <t>2022160780</t>
  </si>
  <si>
    <t>6</t>
  </si>
  <si>
    <t>132201201</t>
  </si>
  <si>
    <t>Hloubení rýh š do 2000 mm v hornině tř. 3 objemu do 100 m3</t>
  </si>
  <si>
    <t>54062487</t>
  </si>
  <si>
    <t>7</t>
  </si>
  <si>
    <t>16270110</t>
  </si>
  <si>
    <t>Vodorovné přemístění výkopku/sypaniny z horniny tř. 1 až 4 na skládku dodavatele</t>
  </si>
  <si>
    <t>-1756380761</t>
  </si>
  <si>
    <t>8</t>
  </si>
  <si>
    <t>167101101</t>
  </si>
  <si>
    <t>Nakládání výkopku z hornin tř. 1 až 4 do 100 m3</t>
  </si>
  <si>
    <t>-2089306923</t>
  </si>
  <si>
    <t>9</t>
  </si>
  <si>
    <t>171201211.1</t>
  </si>
  <si>
    <t>Poplatek za uložení odpadu ze sypaniny na skládce (skládkovné)</t>
  </si>
  <si>
    <t>t</t>
  </si>
  <si>
    <t>-1222134939</t>
  </si>
  <si>
    <t>174101101.1</t>
  </si>
  <si>
    <t>Zásyp jam, šachet rýh nebo kolem objektů sypaninou se zhutněním</t>
  </si>
  <si>
    <t>-1477247865</t>
  </si>
  <si>
    <t>11</t>
  </si>
  <si>
    <t>181951101</t>
  </si>
  <si>
    <t>Úprava pláně v hornině tř. 1 až 4 bez zhutnění</t>
  </si>
  <si>
    <t>711096555</t>
  </si>
  <si>
    <t>12</t>
  </si>
  <si>
    <t>564231111</t>
  </si>
  <si>
    <t>Podklad nebo podsyp ze štěrkopísku ŠP tl 100 mm</t>
  </si>
  <si>
    <t>1324239324</t>
  </si>
  <si>
    <t>13</t>
  </si>
  <si>
    <t>212532111</t>
  </si>
  <si>
    <t>Lože pro trativody z kameniva hrubého drceného frakce 16 až 32 mm</t>
  </si>
  <si>
    <t>1323014016</t>
  </si>
  <si>
    <t>14</t>
  </si>
  <si>
    <t>273321411</t>
  </si>
  <si>
    <t>Základové desky ze ŽB bez zvýšených nároků na prostředí tř. C 20/25</t>
  </si>
  <si>
    <t>183738861</t>
  </si>
  <si>
    <t>273351215</t>
  </si>
  <si>
    <t>Zřízení bednění stěn základových desek</t>
  </si>
  <si>
    <t>-175018909</t>
  </si>
  <si>
    <t>16</t>
  </si>
  <si>
    <t>273351216</t>
  </si>
  <si>
    <t>Odstranění bednění stěn základových desek</t>
  </si>
  <si>
    <t>599992234</t>
  </si>
  <si>
    <t>17</t>
  </si>
  <si>
    <t>273362021</t>
  </si>
  <si>
    <t>Výztuž základových desek svařovanými sítěmi Kari</t>
  </si>
  <si>
    <t>2023509548</t>
  </si>
  <si>
    <t>18</t>
  </si>
  <si>
    <t>274321411</t>
  </si>
  <si>
    <t>Základové pasy ze ŽB bez zvýšených nároků na prostředí tř. C 20/25</t>
  </si>
  <si>
    <t>1873948310</t>
  </si>
  <si>
    <t>19</t>
  </si>
  <si>
    <t>274351215</t>
  </si>
  <si>
    <t>Zřízení bednění stěn základových pasů</t>
  </si>
  <si>
    <t>-884047225</t>
  </si>
  <si>
    <t>20</t>
  </si>
  <si>
    <t>274351216</t>
  </si>
  <si>
    <t>Odstranění bednění stěn základových pasů</t>
  </si>
  <si>
    <t>269850498</t>
  </si>
  <si>
    <t>274361821</t>
  </si>
  <si>
    <t>Výztuž základových pásů betonářskou ocelí 10 505 (R)</t>
  </si>
  <si>
    <t>-1876416493</t>
  </si>
  <si>
    <t>22</t>
  </si>
  <si>
    <t>27532141</t>
  </si>
  <si>
    <t>Doplnění základových patek ze ŽB bez zvýšených nároků na prostředí tř. C 20/25 vč. zřízení a odstranění bednění a výztuže</t>
  </si>
  <si>
    <t>-1996016415</t>
  </si>
  <si>
    <t>23</t>
  </si>
  <si>
    <t>310236261</t>
  </si>
  <si>
    <t>Zazdívka otvorů pl do 0,09 m2 ve zdivu nadzákladovém cihlami pálenými tl do 600 mm</t>
  </si>
  <si>
    <t>kus</t>
  </si>
  <si>
    <t>629095790</t>
  </si>
  <si>
    <t>24</t>
  </si>
  <si>
    <t>311272323</t>
  </si>
  <si>
    <t>Zdivo nosné tl 300 mm z pórobetonových přesných hladkých z porobetonových tvárnic</t>
  </si>
  <si>
    <t>1206792579</t>
  </si>
  <si>
    <t>25</t>
  </si>
  <si>
    <t>311321511</t>
  </si>
  <si>
    <t>Nosná zeď ze ŽB tř. C 20/25 bez výztuže</t>
  </si>
  <si>
    <t>-10463689</t>
  </si>
  <si>
    <t>26</t>
  </si>
  <si>
    <t>311351101</t>
  </si>
  <si>
    <t>Zřízení jednostranného bednění zdí nosných</t>
  </si>
  <si>
    <t>-1753047800</t>
  </si>
  <si>
    <t>27</t>
  </si>
  <si>
    <t>311351106</t>
  </si>
  <si>
    <t>Odstranění oboustranného bednění zdí nosných</t>
  </si>
  <si>
    <t>-1158364202</t>
  </si>
  <si>
    <t>28</t>
  </si>
  <si>
    <t>311361821</t>
  </si>
  <si>
    <t>Výztuž nosných zdí betonářskou ocelí 10 505</t>
  </si>
  <si>
    <t>518633168</t>
  </si>
  <si>
    <t>29</t>
  </si>
  <si>
    <t>317944323</t>
  </si>
  <si>
    <t>Válcované nosníky č.14 až 22 dodatečně osazované do připravených otvorů</t>
  </si>
  <si>
    <t>792118107</t>
  </si>
  <si>
    <t>30</t>
  </si>
  <si>
    <t>319201321</t>
  </si>
  <si>
    <t>Vyrovnání nerovného povrchu zdiva tl do 30 mm maltou</t>
  </si>
  <si>
    <t>-1641829470</t>
  </si>
  <si>
    <t>31</t>
  </si>
  <si>
    <t>3402382</t>
  </si>
  <si>
    <t>Zazdívka otvorů pl do 1 m2 v příčkách nebo stěnách z příčkovek porobetonových tvárnic tl 300 mm</t>
  </si>
  <si>
    <t>1156152824</t>
  </si>
  <si>
    <t>32</t>
  </si>
  <si>
    <t>346244381</t>
  </si>
  <si>
    <t>Plentování jednostranné v do 200 mm válcovaných nosníků cihlami</t>
  </si>
  <si>
    <t>721666394</t>
  </si>
  <si>
    <t>33</t>
  </si>
  <si>
    <t>413232221</t>
  </si>
  <si>
    <t>Zazdívka zhlaví válcovaných nosníků v do 300 mm</t>
  </si>
  <si>
    <t>-1530185874</t>
  </si>
  <si>
    <t>34</t>
  </si>
  <si>
    <t>417321414</t>
  </si>
  <si>
    <t>Ztužující pásy a věnce ze ŽB tř. C 20/25</t>
  </si>
  <si>
    <t>1167221910</t>
  </si>
  <si>
    <t>35</t>
  </si>
  <si>
    <t>417351115</t>
  </si>
  <si>
    <t>Zřízení bednění ztužujících věnců</t>
  </si>
  <si>
    <t>-1877392986</t>
  </si>
  <si>
    <t>36</t>
  </si>
  <si>
    <t>417351116</t>
  </si>
  <si>
    <t>Odstranění bednění ztužujících věnců</t>
  </si>
  <si>
    <t>-195815440</t>
  </si>
  <si>
    <t>37</t>
  </si>
  <si>
    <t>417361821</t>
  </si>
  <si>
    <t>Výztuž ztužujících pásů a věnců betonářskou ocelí 10 505</t>
  </si>
  <si>
    <t>2130417820</t>
  </si>
  <si>
    <t>38</t>
  </si>
  <si>
    <t>45157787</t>
  </si>
  <si>
    <t>Podklad nebo lože pod dlažbu vodorovný nebo do sklonu 1:5 ze štěrkopísku tl do 5 mm</t>
  </si>
  <si>
    <t>-1965330983</t>
  </si>
  <si>
    <t>39</t>
  </si>
  <si>
    <t>61132542</t>
  </si>
  <si>
    <t>Oprava vnitřní vápenocementové štukové omítky stropů v rozsahu plochy do 30%</t>
  </si>
  <si>
    <t>432862356</t>
  </si>
  <si>
    <t>40</t>
  </si>
  <si>
    <t>612135101</t>
  </si>
  <si>
    <t>Hrubá výplň rýh ve stěnách maltou jakékoli šířky rýhy</t>
  </si>
  <si>
    <t>-318846951</t>
  </si>
  <si>
    <t>41</t>
  </si>
  <si>
    <t>612321141</t>
  </si>
  <si>
    <t>Vápenocementová omítka štuková dvouvrstvá vnitřních stěn nanášená ručně</t>
  </si>
  <si>
    <t>-2085626204</t>
  </si>
  <si>
    <t>42</t>
  </si>
  <si>
    <t>612325102</t>
  </si>
  <si>
    <t>Vápenocementová hrubá omítka rýh ve stěnách šířky do 300 mm</t>
  </si>
  <si>
    <t>-893873280</t>
  </si>
  <si>
    <t>43</t>
  </si>
  <si>
    <t>612325302</t>
  </si>
  <si>
    <t>Vápenocementová štuková omítka ostění nebo nadpraží</t>
  </si>
  <si>
    <t>-1599086553</t>
  </si>
  <si>
    <t>44</t>
  </si>
  <si>
    <t>61232542</t>
  </si>
  <si>
    <t>Oprava vnitřní vápenocementové štukové omítky stěn v rozsahu plochy do 30%</t>
  </si>
  <si>
    <t>-760536663</t>
  </si>
  <si>
    <t>45</t>
  </si>
  <si>
    <t>615142002</t>
  </si>
  <si>
    <t>Potažení vnitřních nosníků sklovláknitým pletivem</t>
  </si>
  <si>
    <t>651520508</t>
  </si>
  <si>
    <t>46</t>
  </si>
  <si>
    <t>621221001</t>
  </si>
  <si>
    <t>Montáž kontaktního zateplení vnějších podhledů z minerální vlny s podélnou orientací tl do 40 mm</t>
  </si>
  <si>
    <t>1834033985</t>
  </si>
  <si>
    <t>47</t>
  </si>
  <si>
    <t>M</t>
  </si>
  <si>
    <t>6315151</t>
  </si>
  <si>
    <t>deska minerální tl. 40 mm, λd=0,041 W/mK</t>
  </si>
  <si>
    <t>-3503854</t>
  </si>
  <si>
    <t>48</t>
  </si>
  <si>
    <t>621221041</t>
  </si>
  <si>
    <t>Montáž kontaktního zateplení vnějších podhledů z minerální vlny s podélnou orientací tl přes 160 mm</t>
  </si>
  <si>
    <t>-544134293</t>
  </si>
  <si>
    <t>49</t>
  </si>
  <si>
    <t>63140315</t>
  </si>
  <si>
    <t>deska omítková 500x1000x200 mm nehořlavá, λd=0,041 W/mK</t>
  </si>
  <si>
    <t>205641582</t>
  </si>
  <si>
    <t>50</t>
  </si>
  <si>
    <t>62153101</t>
  </si>
  <si>
    <t>Tenkovrstvá silikonová zrnitá omítka tl. 1,5 mm paropropustná se samočistící schopností včetně penetrace vnějších podhledů</t>
  </si>
  <si>
    <t>-402042171</t>
  </si>
  <si>
    <t>51</t>
  </si>
  <si>
    <t>622131</t>
  </si>
  <si>
    <t xml:space="preserve">Penetrační nátěr vnějších stěn nanášený celoplošně </t>
  </si>
  <si>
    <t>-400526916</t>
  </si>
  <si>
    <t>52</t>
  </si>
  <si>
    <t>622131121</t>
  </si>
  <si>
    <t>Penetrace vnějších stěn nanášená ručně</t>
  </si>
  <si>
    <t>-1976549644</t>
  </si>
  <si>
    <t>53</t>
  </si>
  <si>
    <t>6221350</t>
  </si>
  <si>
    <t>Vyrovnání rovinnosti obvodového pláště před provedením zateplení kzs, vyspravení omítky v nutném rozsahu</t>
  </si>
  <si>
    <t>-150712242</t>
  </si>
  <si>
    <t>54</t>
  </si>
  <si>
    <t>622142001</t>
  </si>
  <si>
    <t>Potažení vnějších stěn sklovláknitým pletivem vtlačeným do tenkovrstvé hmoty</t>
  </si>
  <si>
    <t>-1469902506</t>
  </si>
  <si>
    <t>622221021</t>
  </si>
  <si>
    <t>Montáž kontaktního zateplení vnějších stěn z minerální vlny s podélnou orientací vláken tl do 120 mm</t>
  </si>
  <si>
    <t>-892401619</t>
  </si>
  <si>
    <t>63151527</t>
  </si>
  <si>
    <t>deska minerální izolační tl. 100 mm nehořlavá, λd=0,041 W/mK</t>
  </si>
  <si>
    <t>254203928</t>
  </si>
  <si>
    <t>622221041</t>
  </si>
  <si>
    <t>Montáž kontaktního zateplení vnějších stěn z minerální vlny s podélnou orientací tl přes 160 mm</t>
  </si>
  <si>
    <t>-89425168</t>
  </si>
  <si>
    <t>63151539</t>
  </si>
  <si>
    <t>deska minerální izolační tl. 180 mm nehořlavá, λd=0,041 W/mK</t>
  </si>
  <si>
    <t>-1546024453</t>
  </si>
  <si>
    <t>622222051</t>
  </si>
  <si>
    <t>Montáž kontaktního zateplení vnějšího ostění hl. špalety do 400 mm z minerální vlny tl do 40 mm</t>
  </si>
  <si>
    <t>m</t>
  </si>
  <si>
    <t>-1898263442</t>
  </si>
  <si>
    <t>63151518</t>
  </si>
  <si>
    <t>deska minerální izolační tl. 20-40 mm - ostění, nadpraží, λd=0,041 W/mK</t>
  </si>
  <si>
    <t>-8934172</t>
  </si>
  <si>
    <t>61</t>
  </si>
  <si>
    <t>62225200</t>
  </si>
  <si>
    <t>Montáž zakládacích soklových lišt zateplení vč. utěsnění lepící hmotou</t>
  </si>
  <si>
    <t>-102911033</t>
  </si>
  <si>
    <t>62</t>
  </si>
  <si>
    <t>590516340</t>
  </si>
  <si>
    <t>lišta zakládací</t>
  </si>
  <si>
    <t>976841138</t>
  </si>
  <si>
    <t>63</t>
  </si>
  <si>
    <t>622252002</t>
  </si>
  <si>
    <t>Montáž ostatních lišt zateplení</t>
  </si>
  <si>
    <t>2133697849</t>
  </si>
  <si>
    <t>64</t>
  </si>
  <si>
    <t>59051470</t>
  </si>
  <si>
    <t xml:space="preserve">lišta rohová Al </t>
  </si>
  <si>
    <t>2061587270</t>
  </si>
  <si>
    <t>65</t>
  </si>
  <si>
    <t>590514750</t>
  </si>
  <si>
    <t>lišta APU</t>
  </si>
  <si>
    <t>943759362</t>
  </si>
  <si>
    <t>66</t>
  </si>
  <si>
    <t>590514920</t>
  </si>
  <si>
    <t xml:space="preserve">profil zakončovací s okapničkou a tkaninou </t>
  </si>
  <si>
    <t>1791379843</t>
  </si>
  <si>
    <t>67</t>
  </si>
  <si>
    <t>622321121</t>
  </si>
  <si>
    <t>Vápenocementová omítka hladká jednovrstvá vnějších stěn nanášená ručně</t>
  </si>
  <si>
    <t>1562924192</t>
  </si>
  <si>
    <t>68</t>
  </si>
  <si>
    <t>622321191</t>
  </si>
  <si>
    <t>Příplatek k vápenocementové omítce vnějších stěn za každých dalších 5 mm tloušťky ručně</t>
  </si>
  <si>
    <t>1687411599</t>
  </si>
  <si>
    <t>69</t>
  </si>
  <si>
    <t>62233211</t>
  </si>
  <si>
    <t>Omítková směs přírodního kameniva různých zrnitostí</t>
  </si>
  <si>
    <t>-336874014</t>
  </si>
  <si>
    <t>62253101</t>
  </si>
  <si>
    <t>Tenkovrstvá silikonová zrnitá omítka tl. 1,5 mm paropropustná se samočistící schopností včetně penetrace vnějších stěn</t>
  </si>
  <si>
    <t>359279920</t>
  </si>
  <si>
    <t>71</t>
  </si>
  <si>
    <t>629995101</t>
  </si>
  <si>
    <t>Očištění vnějších ploch tlakovou vodou (omítky i sanované žb konstrukce)</t>
  </si>
  <si>
    <t>1893429901</t>
  </si>
  <si>
    <t>72</t>
  </si>
  <si>
    <t>629995200</t>
  </si>
  <si>
    <t>Očištění vnějších ploch omítek mechanické (kartáč, koště)</t>
  </si>
  <si>
    <t>-2023651172</t>
  </si>
  <si>
    <t>73</t>
  </si>
  <si>
    <t>629995201</t>
  </si>
  <si>
    <t>Očištění vnějších ploch otryskáním sušeným křemičitým pískem</t>
  </si>
  <si>
    <t>-1141100971</t>
  </si>
  <si>
    <t>74</t>
  </si>
  <si>
    <t>6313111</t>
  </si>
  <si>
    <t>Doplnění dosavadní podlahové konstrukce vč. případné nášlapné vrstvy okolo nově zřízených otvorů</t>
  </si>
  <si>
    <t>-883557322</t>
  </si>
  <si>
    <t>75</t>
  </si>
  <si>
    <t>632450123</t>
  </si>
  <si>
    <t>Vyrovnávací cementový potěr tl do 40 mm ze suchých směsí provedený v pásu</t>
  </si>
  <si>
    <t>-484555434</t>
  </si>
  <si>
    <t>76</t>
  </si>
  <si>
    <t>632451032</t>
  </si>
  <si>
    <t>Vyrovnávací potěr tl do 30 mm z MC 15 provedený v ploše</t>
  </si>
  <si>
    <t>-1800001571</t>
  </si>
  <si>
    <t>77</t>
  </si>
  <si>
    <t>63245912</t>
  </si>
  <si>
    <t>Příplatek k potěrům tl do 30 mm za vyspádování 1,5%</t>
  </si>
  <si>
    <t>-88069493</t>
  </si>
  <si>
    <t>78</t>
  </si>
  <si>
    <t>63245914</t>
  </si>
  <si>
    <t>Příplatek zásyp spar jemným pískem podlah balkónů</t>
  </si>
  <si>
    <t>-495300107</t>
  </si>
  <si>
    <t>79</t>
  </si>
  <si>
    <t>6372111</t>
  </si>
  <si>
    <t>Montáž a dodávka betonových dlaždic vel. 500x500x50mm volně kladených</t>
  </si>
  <si>
    <t>1278260546</t>
  </si>
  <si>
    <t>80</t>
  </si>
  <si>
    <t>9968111</t>
  </si>
  <si>
    <t>Kladení a dodávka betonové dlažby tl. 36mm vel. min. 120x240mm vč. zasypáním jemným pískem</t>
  </si>
  <si>
    <t>-1007209029</t>
  </si>
  <si>
    <t>81</t>
  </si>
  <si>
    <t>941111132</t>
  </si>
  <si>
    <t>Montáž lešení řadového trubkového lehkého s podlahami zatížení do 200 kg/m2 š do 1,5 m v do 25 m</t>
  </si>
  <si>
    <t>747122964</t>
  </si>
  <si>
    <t>82</t>
  </si>
  <si>
    <t>9411112</t>
  </si>
  <si>
    <t>Příplatek k lešení řadovému trubkovému lehkému s podlahami š 1,5 m v 25 m za pronájem po dobu stavby</t>
  </si>
  <si>
    <t>1453675461</t>
  </si>
  <si>
    <t>83</t>
  </si>
  <si>
    <t>941111832</t>
  </si>
  <si>
    <t>Demontáž lešení řadového trubkového lehkého s podlahami zatížení do 200 kg/m2 š do 1,5 m v do 25 m</t>
  </si>
  <si>
    <t>1678389333</t>
  </si>
  <si>
    <t>84</t>
  </si>
  <si>
    <t>944511111</t>
  </si>
  <si>
    <t>Montáž ochranné sítě z textilie z umělých vláken</t>
  </si>
  <si>
    <t>-1084511748</t>
  </si>
  <si>
    <t>85</t>
  </si>
  <si>
    <t>94451121</t>
  </si>
  <si>
    <t>Příplatek k ochranné síti za pronájem po dobu stavby</t>
  </si>
  <si>
    <t>-734430297</t>
  </si>
  <si>
    <t>86</t>
  </si>
  <si>
    <t>944511811</t>
  </si>
  <si>
    <t>Demontáž ochranné sítě z textilie z umělých vláken</t>
  </si>
  <si>
    <t>1277715857</t>
  </si>
  <si>
    <t>87</t>
  </si>
  <si>
    <t>944711112</t>
  </si>
  <si>
    <t>Montáž záchytné stříšky š do 2 m</t>
  </si>
  <si>
    <t>-1538472111</t>
  </si>
  <si>
    <t>88</t>
  </si>
  <si>
    <t>94471121</t>
  </si>
  <si>
    <t>Příplatek k záchytné stříšce š do 2 m za pronájem po dobu stavby</t>
  </si>
  <si>
    <t>-664241645</t>
  </si>
  <si>
    <t>89</t>
  </si>
  <si>
    <t>944711812</t>
  </si>
  <si>
    <t>Demontáž záchytné stříšky š do 2 m</t>
  </si>
  <si>
    <t>1513083952</t>
  </si>
  <si>
    <t>90</t>
  </si>
  <si>
    <t>949101111</t>
  </si>
  <si>
    <t>Lešení pomocné pro objekty pozemních staveb s lešeňovou podlahou v do 1,9 m zatížení do 150 kg/m2</t>
  </si>
  <si>
    <t>973174206</t>
  </si>
  <si>
    <t>91</t>
  </si>
  <si>
    <t>952901111</t>
  </si>
  <si>
    <t>Vyčištění budov bytové a občanské výstavby při výšce podlaží do 4 m</t>
  </si>
  <si>
    <t>1365511264</t>
  </si>
  <si>
    <t>92</t>
  </si>
  <si>
    <t>95290212</t>
  </si>
  <si>
    <t>Čištění střech zametením před aplikací nových skladeb</t>
  </si>
  <si>
    <t>-20672827</t>
  </si>
  <si>
    <t>93</t>
  </si>
  <si>
    <t>9539612</t>
  </si>
  <si>
    <t>Chemické kotvy do betonu, ŽB nebo kamene s vyvrtáním otvoru a kotevních ploten</t>
  </si>
  <si>
    <t>262820981</t>
  </si>
  <si>
    <t>94</t>
  </si>
  <si>
    <t>961055111</t>
  </si>
  <si>
    <t>Bourání základů ze ŽB</t>
  </si>
  <si>
    <t>-100776266</t>
  </si>
  <si>
    <t>95</t>
  </si>
  <si>
    <t>962032241</t>
  </si>
  <si>
    <t>Bourání zdiva z cihel pálených nebo vápenopískových na MC přes 1 m3</t>
  </si>
  <si>
    <t>1420165542</t>
  </si>
  <si>
    <t>96</t>
  </si>
  <si>
    <t>962052211</t>
  </si>
  <si>
    <t>Bourání zdiva nadzákladového ze ŽB přes 1 m3</t>
  </si>
  <si>
    <t>-1131052103</t>
  </si>
  <si>
    <t>97</t>
  </si>
  <si>
    <t>962081131</t>
  </si>
  <si>
    <t>Bourání příček ze skleněných tvárnic tl do 100 mm</t>
  </si>
  <si>
    <t>477608374</t>
  </si>
  <si>
    <t>98</t>
  </si>
  <si>
    <t>962081141</t>
  </si>
  <si>
    <t>Bourání příček ze skleněných tvárnic tl do 150 mm</t>
  </si>
  <si>
    <t>1164486154</t>
  </si>
  <si>
    <t>99</t>
  </si>
  <si>
    <t>963051210</t>
  </si>
  <si>
    <t>Bourání ŽB schodiště a rampy</t>
  </si>
  <si>
    <t>109254162</t>
  </si>
  <si>
    <t>965043330</t>
  </si>
  <si>
    <t>Bourání skladby podlahy balkonů na nosnou konstrukci</t>
  </si>
  <si>
    <t>1189489491</t>
  </si>
  <si>
    <t>101</t>
  </si>
  <si>
    <t>966074113</t>
  </si>
  <si>
    <t>Demontáž prosvětlovacích pásů stěn z ocelových rámů s výplní polykarbonátovou deskou pl do 15 m2</t>
  </si>
  <si>
    <t>797813522</t>
  </si>
  <si>
    <t>102</t>
  </si>
  <si>
    <t>968062244</t>
  </si>
  <si>
    <t>Vybourání dřevěných rámů oken jednoduchých včetně křídel pl do 1 m2</t>
  </si>
  <si>
    <t>1489645277</t>
  </si>
  <si>
    <t>103</t>
  </si>
  <si>
    <t>968062246</t>
  </si>
  <si>
    <t>Vybourání dřevěných rámů oken jednoduchých včetně křídel pl do 4 m2</t>
  </si>
  <si>
    <t>590797358</t>
  </si>
  <si>
    <t>104</t>
  </si>
  <si>
    <t>968072244</t>
  </si>
  <si>
    <t>Vybourání kovových rámů oken jednoduchých včetně křídel pl do 1 m2</t>
  </si>
  <si>
    <t>-735295047</t>
  </si>
  <si>
    <t>105</t>
  </si>
  <si>
    <t>968072245</t>
  </si>
  <si>
    <t>Vybourání kovových rámů oken jednoduchých včetně křídel pl do 2 m2</t>
  </si>
  <si>
    <t>1920642325</t>
  </si>
  <si>
    <t>106</t>
  </si>
  <si>
    <t>968072357</t>
  </si>
  <si>
    <t>Vybourání kovových rámů oken dvojitých včetně křídel pl přes 4 m2 (rámy skleněných tvarovek)</t>
  </si>
  <si>
    <t>318211763</t>
  </si>
  <si>
    <t>107</t>
  </si>
  <si>
    <t>968072455</t>
  </si>
  <si>
    <t>Vybourání kovových dveřních zárubní pl do 2 m2</t>
  </si>
  <si>
    <t>478163844</t>
  </si>
  <si>
    <t>108</t>
  </si>
  <si>
    <t>968072456</t>
  </si>
  <si>
    <t>Vybourání kovových dveřních zárubní pl přes 2 m2</t>
  </si>
  <si>
    <t>752247938</t>
  </si>
  <si>
    <t>109</t>
  </si>
  <si>
    <t>968082015</t>
  </si>
  <si>
    <t>Vybourání plastových rámů oken zdvojených včetně křídel plochy do 1 m2</t>
  </si>
  <si>
    <t>836700788</t>
  </si>
  <si>
    <t>110</t>
  </si>
  <si>
    <t>971033351</t>
  </si>
  <si>
    <t>Vybourání otvorů ve zdivu cihelném pl do 0,09 m2 na MVC nebo MV tl do 450 mm</t>
  </si>
  <si>
    <t>-451776105</t>
  </si>
  <si>
    <t>111</t>
  </si>
  <si>
    <t>971033461</t>
  </si>
  <si>
    <t>Vybourání otvorů ve zdivu cihelném pl do 0,25 m2 na MVC nebo MV tl do 600 mm</t>
  </si>
  <si>
    <t>-1891341993</t>
  </si>
  <si>
    <t>112</t>
  </si>
  <si>
    <t>973031345</t>
  </si>
  <si>
    <t>Vysekání kapes ve zdivu cihelném na MV nebo MVC pl do 0,25 m2 hl do 300 mm</t>
  </si>
  <si>
    <t>-1625574436</t>
  </si>
  <si>
    <t>113</t>
  </si>
  <si>
    <t>974031155</t>
  </si>
  <si>
    <t>Vysekání rýh ve zdivu cihelném hl do 100 mm š do 200 mm</t>
  </si>
  <si>
    <t>-871976197</t>
  </si>
  <si>
    <t>114</t>
  </si>
  <si>
    <t>974031666</t>
  </si>
  <si>
    <t>Vysekání rýh ve zdivu cihelném pro vtahování nosníků hl do 150 mm v do 250 mm</t>
  </si>
  <si>
    <t>699646128</t>
  </si>
  <si>
    <t>115</t>
  </si>
  <si>
    <t>977151127</t>
  </si>
  <si>
    <t>Jádrové vrty diamantovými korunkami do D 250 mm do stavebních materiálů</t>
  </si>
  <si>
    <t>781836528</t>
  </si>
  <si>
    <t>116</t>
  </si>
  <si>
    <t>979009020</t>
  </si>
  <si>
    <t>Demontáž potrubí pro odvětrání a odfuk plynu</t>
  </si>
  <si>
    <t>-459834116</t>
  </si>
  <si>
    <t>117</t>
  </si>
  <si>
    <t>979009030</t>
  </si>
  <si>
    <t>Demontáž větrací mřížky</t>
  </si>
  <si>
    <t>1470406126</t>
  </si>
  <si>
    <t>118</t>
  </si>
  <si>
    <t>979009035</t>
  </si>
  <si>
    <t>Demontáž elektro rozvaděče</t>
  </si>
  <si>
    <t>567220355</t>
  </si>
  <si>
    <t>119</t>
  </si>
  <si>
    <t>979009040</t>
  </si>
  <si>
    <t>Demontáž střešního výlezu</t>
  </si>
  <si>
    <t>-1070122325</t>
  </si>
  <si>
    <t>120</t>
  </si>
  <si>
    <t>979009050</t>
  </si>
  <si>
    <t>Demontáž  mříže anglického dvorku</t>
  </si>
  <si>
    <t>1522660182</t>
  </si>
  <si>
    <t>121</t>
  </si>
  <si>
    <t>979009060</t>
  </si>
  <si>
    <t>Demontáž odvětrávacího komínku střechy</t>
  </si>
  <si>
    <t>1348512778</t>
  </si>
  <si>
    <t>122</t>
  </si>
  <si>
    <t>979009070</t>
  </si>
  <si>
    <t>Demontáž střešní vpusti</t>
  </si>
  <si>
    <t>1125470518</t>
  </si>
  <si>
    <t>123</t>
  </si>
  <si>
    <t>979009080</t>
  </si>
  <si>
    <t>Demontáž odvětrávacího komínku kanalizace</t>
  </si>
  <si>
    <t>925247701</t>
  </si>
  <si>
    <t>124</t>
  </si>
  <si>
    <t>979009090</t>
  </si>
  <si>
    <t>Demontáž odvětrávacího komínku wc</t>
  </si>
  <si>
    <t>2137102163</t>
  </si>
  <si>
    <t>125</t>
  </si>
  <si>
    <t>979009100</t>
  </si>
  <si>
    <t>Demontáž informační tabule, označení budovy</t>
  </si>
  <si>
    <t>-466376796</t>
  </si>
  <si>
    <t>126</t>
  </si>
  <si>
    <t>979009110</t>
  </si>
  <si>
    <t>Demontáž televizních vysílačů</t>
  </si>
  <si>
    <t>-1225198755</t>
  </si>
  <si>
    <t>127</t>
  </si>
  <si>
    <t>985311113</t>
  </si>
  <si>
    <t>Reprofilace stěn cementovými sanačními maltami tl 30 mm</t>
  </si>
  <si>
    <t>-701156211</t>
  </si>
  <si>
    <t>128</t>
  </si>
  <si>
    <t>98532411</t>
  </si>
  <si>
    <t>Krystalizační nátěr betonu anglického dvorku</t>
  </si>
  <si>
    <t>1965035715</t>
  </si>
  <si>
    <t>129</t>
  </si>
  <si>
    <t>985421151</t>
  </si>
  <si>
    <t>Injektáž trhlin š 20 mm v cihelném zdivu tl do 300 mm aktivovanou cementovou maltou včetně vrtů</t>
  </si>
  <si>
    <t>1748235770</t>
  </si>
  <si>
    <t>130</t>
  </si>
  <si>
    <t>990100130</t>
  </si>
  <si>
    <t>Ochrana stávajících výplní otvorů před poškozením a zašpiněním</t>
  </si>
  <si>
    <t>1749025252</t>
  </si>
  <si>
    <t>131</t>
  </si>
  <si>
    <t>999800100</t>
  </si>
  <si>
    <t>Montáž a dodávka dvoujúrovňové sanační vpusti s integrovanou bitumenou manžetou předpoklad DN 110mm, ozn.1</t>
  </si>
  <si>
    <t>ks</t>
  </si>
  <si>
    <t>151717023</t>
  </si>
  <si>
    <t>132</t>
  </si>
  <si>
    <t>999800110</t>
  </si>
  <si>
    <t xml:space="preserve">Montáž a dodávka odvětrávacího komínku s integrovanou bitumenou manžetou, předpoklad DN 250mm, ozn.2 </t>
  </si>
  <si>
    <t>1038342686</t>
  </si>
  <si>
    <t>133</t>
  </si>
  <si>
    <t>999800120</t>
  </si>
  <si>
    <t>Montáž a dodávka odvětrání kanalizace s integrovanou bitumenou manžetou předpoklad DN 110mm, ozn. 3</t>
  </si>
  <si>
    <t>-581078914</t>
  </si>
  <si>
    <t>134</t>
  </si>
  <si>
    <t>999800130</t>
  </si>
  <si>
    <t>Montáž a dodávka plastového potrubí pro vedení elektro k rekuperační jednotce , ozn. 4</t>
  </si>
  <si>
    <t>-9798956</t>
  </si>
  <si>
    <t>135</t>
  </si>
  <si>
    <t>999800140</t>
  </si>
  <si>
    <t>Montáž a dodávka plastového potrubí pro vedení elektro k tepelnému čerpadlu, ozn. 5</t>
  </si>
  <si>
    <t>1638623896</t>
  </si>
  <si>
    <t>136</t>
  </si>
  <si>
    <t>999800150</t>
  </si>
  <si>
    <t>Montáž a dodávka uzavřená 4hranná těsnící manžeta vel. 70x70mm z homogení folie tl. 1,5mm, výška tvarovky 150mm, ozn.6</t>
  </si>
  <si>
    <t>571716274</t>
  </si>
  <si>
    <t>137</t>
  </si>
  <si>
    <t>999800160</t>
  </si>
  <si>
    <t>Montáž a dodávka dvoujúrovňové vyhřívaná vpusti s integrovanou bitumenou manžetou předpoklad DN 110mm, ozn.7</t>
  </si>
  <si>
    <t>84505011</t>
  </si>
  <si>
    <t>138</t>
  </si>
  <si>
    <t>999800170</t>
  </si>
  <si>
    <t>Montáž a dodávka uzavřená kruhová těsnící manžeta 80mm z homogení folie tl. 1,5mm, výška tvarovky 150mm, ozn.8</t>
  </si>
  <si>
    <t>1909664678</t>
  </si>
  <si>
    <t>139</t>
  </si>
  <si>
    <t>999800180</t>
  </si>
  <si>
    <t>Montáž a dodávka uzavřená kruhová těsnící manžeta 30mm z homogení folie tl. 1,5mm, výška tvarovky 150mm, ozn.9</t>
  </si>
  <si>
    <t>-2029048136</t>
  </si>
  <si>
    <t>140</t>
  </si>
  <si>
    <t>999910100</t>
  </si>
  <si>
    <t xml:space="preserve">Zpětné osazení informační tabule a označení domu </t>
  </si>
  <si>
    <t>1854495728</t>
  </si>
  <si>
    <t>141</t>
  </si>
  <si>
    <t>999910110</t>
  </si>
  <si>
    <t>Příplatek na přesun systému pro otevíraní dveří na ostění vstupních dveří</t>
  </si>
  <si>
    <t>-1865791059</t>
  </si>
  <si>
    <t>142</t>
  </si>
  <si>
    <t>999920100</t>
  </si>
  <si>
    <t>Montáž a dodávka budky pro rorýse 8komorová vel. 2600x270x230mm vč. oplechování a systémových detailů</t>
  </si>
  <si>
    <t>-30826364</t>
  </si>
  <si>
    <t>143</t>
  </si>
  <si>
    <t>999920110</t>
  </si>
  <si>
    <t>Montáž a dodávka budky pro rorýse 4komorová vel. 1300x270x230mm vč. oplechování a systémových detailů</t>
  </si>
  <si>
    <t>-1207495699</t>
  </si>
  <si>
    <t>144</t>
  </si>
  <si>
    <t>999920120</t>
  </si>
  <si>
    <t>Montáž a dodávka budky pro netopýry vel. 350x100x400mm</t>
  </si>
  <si>
    <t>484747344</t>
  </si>
  <si>
    <t>145</t>
  </si>
  <si>
    <t>999930010</t>
  </si>
  <si>
    <t>Zednické výpomoci specialistům TZB</t>
  </si>
  <si>
    <t>hod</t>
  </si>
  <si>
    <t>-1681458696</t>
  </si>
  <si>
    <t>146</t>
  </si>
  <si>
    <t>999930012</t>
  </si>
  <si>
    <t>Opracování prostupů instalací střešním a fasádním pláštěm</t>
  </si>
  <si>
    <t>-812425889</t>
  </si>
  <si>
    <t>147</t>
  </si>
  <si>
    <t>999930020</t>
  </si>
  <si>
    <t>Požární ucpávky konstrukcí dle návrhu PBŘ</t>
  </si>
  <si>
    <t>-714590944</t>
  </si>
  <si>
    <t>148</t>
  </si>
  <si>
    <t>999930030</t>
  </si>
  <si>
    <t>Přenosný hasící přístroj CO2 s hasicí schopností 55 B (montáž a dodávka)</t>
  </si>
  <si>
    <t>-1067655963</t>
  </si>
  <si>
    <t>149</t>
  </si>
  <si>
    <t>978014900</t>
  </si>
  <si>
    <t>Ostatní bourací a demontážní práce samostatně neuvedené</t>
  </si>
  <si>
    <t>-1144929240</t>
  </si>
  <si>
    <t>150</t>
  </si>
  <si>
    <t>97801590</t>
  </si>
  <si>
    <t>Ostatní drobné konstrukce a práce, které vyplynou z realizace fasády (předpokládaný rozsah, bude účtováno dle skutečnosti, pokud se vyskytnou velké odlišnosti oproti předpokládanému řešení)</t>
  </si>
  <si>
    <t>699152043</t>
  </si>
  <si>
    <t>151</t>
  </si>
  <si>
    <t>997013112</t>
  </si>
  <si>
    <t>Vnitrostaveništní doprava suti a vybouraných hmot pro budovy v do 9 m s použitím mechanizace</t>
  </si>
  <si>
    <t>-628992306</t>
  </si>
  <si>
    <t>152</t>
  </si>
  <si>
    <t>997013500</t>
  </si>
  <si>
    <t>Odvoz suti a vybouraných hmot na skládku dle možností dodavatele</t>
  </si>
  <si>
    <t>1087284509</t>
  </si>
  <si>
    <t>153</t>
  </si>
  <si>
    <t>997013801</t>
  </si>
  <si>
    <t>Poplatek za uložení stavebního betonového odpadu na skládce (skládkovné)</t>
  </si>
  <si>
    <t>-114523776</t>
  </si>
  <si>
    <t>154</t>
  </si>
  <si>
    <t>997013804</t>
  </si>
  <si>
    <t>Poplatek za uložení stavebního odpadu ze skla na skládce (skládkovné)</t>
  </si>
  <si>
    <t>-372424658</t>
  </si>
  <si>
    <t>155</t>
  </si>
  <si>
    <t>997013810</t>
  </si>
  <si>
    <t>Poplatek za uložení ostatního tříděného stavebního odpadu na skládce (skládkovné)</t>
  </si>
  <si>
    <t>117797282</t>
  </si>
  <si>
    <t>156</t>
  </si>
  <si>
    <t>997013813</t>
  </si>
  <si>
    <t>Poplatek za uložení stavebního odpadu z plastických hmot na skládce (skládkovné)</t>
  </si>
  <si>
    <t>314992817</t>
  </si>
  <si>
    <t>157</t>
  </si>
  <si>
    <t>997013820</t>
  </si>
  <si>
    <t>Poplatek za uložení ostatního směsného stavebního odpadu na skládce (skládkovné)</t>
  </si>
  <si>
    <t>-228442873</t>
  </si>
  <si>
    <t>158</t>
  </si>
  <si>
    <t>998011003</t>
  </si>
  <si>
    <t>Přesun hmot pro budovy zděné v do 24 m</t>
  </si>
  <si>
    <t>1497093974</t>
  </si>
  <si>
    <t>159</t>
  </si>
  <si>
    <t>711112001</t>
  </si>
  <si>
    <t>Provedení izolace proti zemní vlhkosti svislé za studena nátěrem penetračním</t>
  </si>
  <si>
    <t>1934900648</t>
  </si>
  <si>
    <t>160</t>
  </si>
  <si>
    <t>11163150</t>
  </si>
  <si>
    <t xml:space="preserve">lak asfaltový </t>
  </si>
  <si>
    <t>2041908927</t>
  </si>
  <si>
    <t>161</t>
  </si>
  <si>
    <t>71113581</t>
  </si>
  <si>
    <t xml:space="preserve">Obnova svislé hydroizolace stávajícího zdiva </t>
  </si>
  <si>
    <t>-1839165970</t>
  </si>
  <si>
    <t>162</t>
  </si>
  <si>
    <t>998711103</t>
  </si>
  <si>
    <t>Přesun hmot tonážní pro izolace proti vodě, vlhkosti a plynům v objektech výšky do 60 m</t>
  </si>
  <si>
    <t>2081544672</t>
  </si>
  <si>
    <t>163</t>
  </si>
  <si>
    <t>712300800</t>
  </si>
  <si>
    <t>Očištění povlakové krytiny střechy</t>
  </si>
  <si>
    <t>1729454367</t>
  </si>
  <si>
    <t>164</t>
  </si>
  <si>
    <t>712300810</t>
  </si>
  <si>
    <t>Proříznutí bublin střešní povlakové krytiny v předpokládáném rozsahu 25% plochy</t>
  </si>
  <si>
    <t>-225523077</t>
  </si>
  <si>
    <t>165</t>
  </si>
  <si>
    <t>712300830</t>
  </si>
  <si>
    <t>Odstranění povlakové krytiny střech do 10° v celé skladbě hydroizolace a případné tepelné izolace vyříznutím</t>
  </si>
  <si>
    <t>-270365821</t>
  </si>
  <si>
    <t>166</t>
  </si>
  <si>
    <t>712311101</t>
  </si>
  <si>
    <t>Provedení povlakové krytiny střech do 10° za studena lakem penetračním nebo asfaltovým</t>
  </si>
  <si>
    <t>-1777797009</t>
  </si>
  <si>
    <t>167</t>
  </si>
  <si>
    <t>111631500</t>
  </si>
  <si>
    <t>lak asfaltový ALP/9 (t) bal 9 kg</t>
  </si>
  <si>
    <t>-2013013084</t>
  </si>
  <si>
    <t>168</t>
  </si>
  <si>
    <t>712321132</t>
  </si>
  <si>
    <t>Provedení povlakové krytiny penetračním nátěrem Ardex</t>
  </si>
  <si>
    <t>626693358</t>
  </si>
  <si>
    <t>169</t>
  </si>
  <si>
    <t>1116316</t>
  </si>
  <si>
    <t>penetrační nátěr</t>
  </si>
  <si>
    <t>-891825457</t>
  </si>
  <si>
    <t>170</t>
  </si>
  <si>
    <t>712341559</t>
  </si>
  <si>
    <t>Provedení povlakové krytiny střech do 10° pásy NAIP přitavením v plné ploše</t>
  </si>
  <si>
    <t>-1713063943</t>
  </si>
  <si>
    <t>171</t>
  </si>
  <si>
    <t>628321000</t>
  </si>
  <si>
    <t>pás asfaltovaný střešní</t>
  </si>
  <si>
    <t>-1496757482</t>
  </si>
  <si>
    <t>172</t>
  </si>
  <si>
    <t>7123617</t>
  </si>
  <si>
    <t>Provedení povlakové krytiny střech do 10° fólií mechanicky kotvenou</t>
  </si>
  <si>
    <t>161010242</t>
  </si>
  <si>
    <t>173</t>
  </si>
  <si>
    <t>2832201</t>
  </si>
  <si>
    <t xml:space="preserve">fólie hydroizolační střešní mPVC tl 1,5 mm </t>
  </si>
  <si>
    <t>-1687092733</t>
  </si>
  <si>
    <t>174</t>
  </si>
  <si>
    <t>712361702</t>
  </si>
  <si>
    <t>Provedení povlakové krytiny střech do 10° fólií přilepenou bodově</t>
  </si>
  <si>
    <t>-862991070</t>
  </si>
  <si>
    <t>175</t>
  </si>
  <si>
    <t>69311005</t>
  </si>
  <si>
    <t>separační geotextilie 300 g/m2</t>
  </si>
  <si>
    <t>-1735776309</t>
  </si>
  <si>
    <t>176</t>
  </si>
  <si>
    <t>712361703</t>
  </si>
  <si>
    <t>Provedení povlakové krytiny střech do 10° fólií přilepenou v plné ploše</t>
  </si>
  <si>
    <t>-404805349</t>
  </si>
  <si>
    <t>177</t>
  </si>
  <si>
    <t>6282200</t>
  </si>
  <si>
    <t>izolační pás pro nalepení dlažby v exteriéru</t>
  </si>
  <si>
    <t>-1040912233</t>
  </si>
  <si>
    <t>178</t>
  </si>
  <si>
    <t>71299910</t>
  </si>
  <si>
    <t>Montáž a dodávka drenážní rohože tl. 8mm vč. systémových doplňků a detailů</t>
  </si>
  <si>
    <t>770326804</t>
  </si>
  <si>
    <t>179</t>
  </si>
  <si>
    <t>998712103</t>
  </si>
  <si>
    <t>Přesun hmot tonážní tonážní pro krytiny povlakové v objektech v do 24 m</t>
  </si>
  <si>
    <t>-615653203</t>
  </si>
  <si>
    <t>180</t>
  </si>
  <si>
    <t>713121111</t>
  </si>
  <si>
    <t>Montáž izolace tepelné podlah volně kladenými rohožemi, pásy, dílci, deskami 1 vrstva</t>
  </si>
  <si>
    <t>-1908078061</t>
  </si>
  <si>
    <t>28376383</t>
  </si>
  <si>
    <t>tepelná izolace PUR 1250 x 600 x 120 mm</t>
  </si>
  <si>
    <t>1751481006</t>
  </si>
  <si>
    <t>182</t>
  </si>
  <si>
    <t>71313114</t>
  </si>
  <si>
    <t>Montáž izolace tepelné stěn a základů lepením celoplošně i kotvením rohoží, pásů, dílců, desek</t>
  </si>
  <si>
    <t>442315506</t>
  </si>
  <si>
    <t>2837635</t>
  </si>
  <si>
    <t>deska fasádní polystyrénová izolační Perimeter 1250 x 600 x 100 mm</t>
  </si>
  <si>
    <t>1261504928</t>
  </si>
  <si>
    <t>184</t>
  </si>
  <si>
    <t>713131141</t>
  </si>
  <si>
    <t>Montáž izolace tepelné stěn a základů lepením celoplošně rohoží, pásů, dílců, desek</t>
  </si>
  <si>
    <t>-1266751502</t>
  </si>
  <si>
    <t>63148150</t>
  </si>
  <si>
    <t>deska minerálnítl. 20-40 mm - parapety</t>
  </si>
  <si>
    <t>-1483126088</t>
  </si>
  <si>
    <t>63148151</t>
  </si>
  <si>
    <t>deska minerální izolační 600x1200 mm tl. 50 mm</t>
  </si>
  <si>
    <t>-1850694842</t>
  </si>
  <si>
    <t>187</t>
  </si>
  <si>
    <t>713141111</t>
  </si>
  <si>
    <t>Montáž izolace tepelné střech plochých lepené asfaltem plně 1 vrstva rohoží, pásů, dílců, desek</t>
  </si>
  <si>
    <t>720747909</t>
  </si>
  <si>
    <t>63148153</t>
  </si>
  <si>
    <t>deska minerální izolační, vysoká odolonost proti mechanickému namáhání, tl. 100 mm</t>
  </si>
  <si>
    <t>1503955334</t>
  </si>
  <si>
    <t>63148155</t>
  </si>
  <si>
    <t>deska minerální izolační, vysoká odolonost proti mechanickému namáhání, tl. 140 mm</t>
  </si>
  <si>
    <t>1046364410</t>
  </si>
  <si>
    <t>63148160</t>
  </si>
  <si>
    <t>deska minerální izolační, vysoká odolonost proti mechanickému namáhání, tl. 150 mm</t>
  </si>
  <si>
    <t>-1324059345</t>
  </si>
  <si>
    <t>191</t>
  </si>
  <si>
    <t>713141151</t>
  </si>
  <si>
    <t>Montáž a dodávka detailů izolace tepelné kolem atiky a střechy</t>
  </si>
  <si>
    <t>-1149466922</t>
  </si>
  <si>
    <t>192</t>
  </si>
  <si>
    <t>713153100</t>
  </si>
  <si>
    <t>Zapravení větrání střechy lehkou stříkanou PUR pěnou</t>
  </si>
  <si>
    <t>737162662</t>
  </si>
  <si>
    <t>193</t>
  </si>
  <si>
    <t>713411111</t>
  </si>
  <si>
    <t>Montáž izolace tepelné potrubí pásy nebo rohožemi bez úpravy staženými drátem 1x</t>
  </si>
  <si>
    <t>-82231437</t>
  </si>
  <si>
    <t>194</t>
  </si>
  <si>
    <t>631516710</t>
  </si>
  <si>
    <t>tepelná izolace potrubí tl.40 mm</t>
  </si>
  <si>
    <t>-1902006716</t>
  </si>
  <si>
    <t>195</t>
  </si>
  <si>
    <t>998713103</t>
  </si>
  <si>
    <t>Přesun hmot tonážní pro izolace tepelné v objektech v do 24 m</t>
  </si>
  <si>
    <t>-917226361</t>
  </si>
  <si>
    <t>196</t>
  </si>
  <si>
    <t>722110100</t>
  </si>
  <si>
    <t>Zdravotní technika - úprava instalací nad podhledem (dle fotodokumentace a dodatečného průzkumu na místě, plocha podhledu zakrývajícího upravované instalace = 136 m2)</t>
  </si>
  <si>
    <t>-658881528</t>
  </si>
  <si>
    <t>197</t>
  </si>
  <si>
    <t>722110200</t>
  </si>
  <si>
    <t>Zdravotní technika - práce související s úpravou instalací nad podhledem - vypuštění a napuštění systému, zkoušky, desinfekce atd.</t>
  </si>
  <si>
    <t>725676162</t>
  </si>
  <si>
    <t>198</t>
  </si>
  <si>
    <t>733111100</t>
  </si>
  <si>
    <t>Vytápění - úprava instalací nad podhledem (dle fotodokumentace a dodatečného průzkumu na místě, plocha podhledu zakrývajícího upravované instalace = 136 m2)</t>
  </si>
  <si>
    <t>1425533949</t>
  </si>
  <si>
    <t>199</t>
  </si>
  <si>
    <t>733111200</t>
  </si>
  <si>
    <t>Vytápění - práce související s úpravou instalací nad podhledem - vypuštění a napuštění systému, zkoušky atd.</t>
  </si>
  <si>
    <t>-1960602986</t>
  </si>
  <si>
    <t>200</t>
  </si>
  <si>
    <t>742111000</t>
  </si>
  <si>
    <t>Elektroinstalace - úprava instalací nad podhledem (dle fotodokumentace a dodatečného průzkumu na místě, plocha podhledu zakrývajícího upravované instalace = 136 m2)</t>
  </si>
  <si>
    <t>575327574</t>
  </si>
  <si>
    <t>201</t>
  </si>
  <si>
    <t>742112000</t>
  </si>
  <si>
    <t>Elektroinstalace - práce související s úpravou instalací nad podhledem - revize, zkoušky atd.</t>
  </si>
  <si>
    <t>-1689183166</t>
  </si>
  <si>
    <t>202</t>
  </si>
  <si>
    <t>76243102</t>
  </si>
  <si>
    <t>Obložení stěn z desek OSB tl 18 mm kotvených na ocel. kci</t>
  </si>
  <si>
    <t>-686396894</t>
  </si>
  <si>
    <t>203</t>
  </si>
  <si>
    <t>7628100</t>
  </si>
  <si>
    <t>Záklop atiky z desek OSB tl 18 mm  mechanicky kotvený</t>
  </si>
  <si>
    <t>-116188166</t>
  </si>
  <si>
    <t>204</t>
  </si>
  <si>
    <t>998762103</t>
  </si>
  <si>
    <t>Přesun hmot tonážní pro kce tesařské v objektech v do 24 m</t>
  </si>
  <si>
    <t>-1479211701</t>
  </si>
  <si>
    <t>205</t>
  </si>
  <si>
    <t>7631314</t>
  </si>
  <si>
    <t>Podhled kazetový minerální 600x600mm vč. nosného roštu</t>
  </si>
  <si>
    <t>994866034</t>
  </si>
  <si>
    <t>206</t>
  </si>
  <si>
    <t>763131411</t>
  </si>
  <si>
    <t>SDK podhled desky 1xA 12,5 bez TI dvouvrstvá spodní kce profil CD+UD</t>
  </si>
  <si>
    <t>350036809</t>
  </si>
  <si>
    <t>207</t>
  </si>
  <si>
    <t>763131431</t>
  </si>
  <si>
    <t>SDK podhled deska 1xDF 12,5 bez TI dvouvrstvá spodní kce profil CD+UD</t>
  </si>
  <si>
    <t>-2051887386</t>
  </si>
  <si>
    <t>208</t>
  </si>
  <si>
    <t>763131451</t>
  </si>
  <si>
    <t>SDK podhled deska 1xH2 12,5 bez TI dvouvrstvá spodní kce profil CD+UD</t>
  </si>
  <si>
    <t>-1367986438</t>
  </si>
  <si>
    <t>209</t>
  </si>
  <si>
    <t>763135812</t>
  </si>
  <si>
    <t>Demontáž podhledu sádrokartonového kazetového na roštu polozapuštěném</t>
  </si>
  <si>
    <t>487832217</t>
  </si>
  <si>
    <t>210</t>
  </si>
  <si>
    <t>763164555</t>
  </si>
  <si>
    <t>SDK obklad kovových kcí tvaru L š přes 0,8 m desky 1xDF 12,5</t>
  </si>
  <si>
    <t>-1726188101</t>
  </si>
  <si>
    <t>211</t>
  </si>
  <si>
    <t>998763303</t>
  </si>
  <si>
    <t>Přesun hmot tonážní pro sádrokartonové konstrukce v objektech v do 24 m</t>
  </si>
  <si>
    <t>301580376</t>
  </si>
  <si>
    <t>212</t>
  </si>
  <si>
    <t>764001821</t>
  </si>
  <si>
    <t>Demontáž krytiny ze svitků nebo tabulí do suti (oplechování stříšky nad balkonem)</t>
  </si>
  <si>
    <t>1581060515</t>
  </si>
  <si>
    <t>213</t>
  </si>
  <si>
    <t>764002841</t>
  </si>
  <si>
    <t>Demontáž oplechování horních ploch zdí a nadezdívek do suti</t>
  </si>
  <si>
    <t>-1785562454</t>
  </si>
  <si>
    <t>214</t>
  </si>
  <si>
    <t>764002851</t>
  </si>
  <si>
    <t>Demontáž oplechování parapetů do suti</t>
  </si>
  <si>
    <t>-1285045178</t>
  </si>
  <si>
    <t>215</t>
  </si>
  <si>
    <t>764004801</t>
  </si>
  <si>
    <t>Demontáž podokapního žlabu do suti</t>
  </si>
  <si>
    <t>-752823233</t>
  </si>
  <si>
    <t>216</t>
  </si>
  <si>
    <t>764004861</t>
  </si>
  <si>
    <t>Demontáž svodu do suti</t>
  </si>
  <si>
    <t>1261447384</t>
  </si>
  <si>
    <t>217</t>
  </si>
  <si>
    <t>999800190</t>
  </si>
  <si>
    <t>Montáž a dodávka těsnící manžeta DN 110mm z homogení folie tl. 1,5mm, výška tvarovky 300mm, výška podstavy 150mm, ozn.10</t>
  </si>
  <si>
    <t>-985215996</t>
  </si>
  <si>
    <t>218</t>
  </si>
  <si>
    <t>7642244</t>
  </si>
  <si>
    <t>Oplechování stříšky nad balkonem z poplastovaného Al plechu mechanicky kotvené rš 650 mm vč. kotvení, připojovacího materiálu, šroubů a nýtů</t>
  </si>
  <si>
    <t>206439708</t>
  </si>
  <si>
    <t>219</t>
  </si>
  <si>
    <t>76422440</t>
  </si>
  <si>
    <t>Oplechování horních ploch a nadezdívek (atik) bez rohů z poplastovaného Al plechu mechanicky kotvené rš 270 mm vč. kotvení, připojovacího materiálu, šroubů a nýtů</t>
  </si>
  <si>
    <t>-380124581</t>
  </si>
  <si>
    <t>220</t>
  </si>
  <si>
    <t>76422441</t>
  </si>
  <si>
    <t>Oplechování stříšky u strojovny z poplastovaného Al plechu mechanicky kotvené rš  přes 800mm vč. kotvení, připojovacího materiálu, šroubů a nýtů</t>
  </si>
  <si>
    <t>-851695944</t>
  </si>
  <si>
    <t>221</t>
  </si>
  <si>
    <t>7642246</t>
  </si>
  <si>
    <t>Oplechování VZT potrubí z poplastovaného Al plechu mechanicky kotvené rš 615 mm vč. kotvení, připojovacího materiálu, šroubů a nýtů</t>
  </si>
  <si>
    <t>-527596708</t>
  </si>
  <si>
    <t>222</t>
  </si>
  <si>
    <t>764226</t>
  </si>
  <si>
    <t>Oplechování parapetů rovných mechanicky kotvené z poplastovaného Al plechu  rš 420 mm</t>
  </si>
  <si>
    <t>1992950643</t>
  </si>
  <si>
    <t>223</t>
  </si>
  <si>
    <t>7642264</t>
  </si>
  <si>
    <t>Oplechování parapetů rovných mechanicky kotvené z poplastovaného Al plechu  rš 350 mm</t>
  </si>
  <si>
    <t>1458390913</t>
  </si>
  <si>
    <t>224</t>
  </si>
  <si>
    <t>76422640</t>
  </si>
  <si>
    <t>Oplechování parapetů rovných mechanicky kotvené z poplastovaného Al plechu  rš 500 mm</t>
  </si>
  <si>
    <t>-811049404</t>
  </si>
  <si>
    <t>225</t>
  </si>
  <si>
    <t>764511403</t>
  </si>
  <si>
    <t>Žlab podokapní půlkruhový z Pz plechu rš 250 mm</t>
  </si>
  <si>
    <t>711309922</t>
  </si>
  <si>
    <t>226</t>
  </si>
  <si>
    <t>764518422</t>
  </si>
  <si>
    <t>Svody kruhové včetně objímek, kolen, odskoků z Pz plechu průměru 100 mm</t>
  </si>
  <si>
    <t>1211325341</t>
  </si>
  <si>
    <t>227</t>
  </si>
  <si>
    <t>764999100</t>
  </si>
  <si>
    <t>Systémové oplechování balkonů - viz detail balkonu</t>
  </si>
  <si>
    <t>1968396958</t>
  </si>
  <si>
    <t>228</t>
  </si>
  <si>
    <t>764999120</t>
  </si>
  <si>
    <t>Systémový okap - viz detail balkónu</t>
  </si>
  <si>
    <t>-1494711827</t>
  </si>
  <si>
    <t>229</t>
  </si>
  <si>
    <t>998764103</t>
  </si>
  <si>
    <t>Přesun hmot tonážní pro konstrukce klempířské v objektech v do 24 m</t>
  </si>
  <si>
    <t>468907350</t>
  </si>
  <si>
    <t>230</t>
  </si>
  <si>
    <t>766441822</t>
  </si>
  <si>
    <t xml:space="preserve">Demontáž parapetních desek dřevěných nebo plastových </t>
  </si>
  <si>
    <t>604103048</t>
  </si>
  <si>
    <t>231</t>
  </si>
  <si>
    <t>766622800</t>
  </si>
  <si>
    <t>Demontáž vstupních plastových dveří vel. 3,8x3,5 m vč. otevíracího systému a lehkého zastřešení dl. 4 m</t>
  </si>
  <si>
    <t>-1294464569</t>
  </si>
  <si>
    <t>7666800110</t>
  </si>
  <si>
    <t>Montáž a dodávka plastového výlezu na plochou střechu vel. 500x900mm vč. systémových detailů, ozn. P\5</t>
  </si>
  <si>
    <t>-792422819</t>
  </si>
  <si>
    <t>7666900100</t>
  </si>
  <si>
    <t>Montáž a dodávka dřevěného okna otevíravého vel.1430x1450mm, U=1,2 W/m2K vč. vnitřního parapetu a systémových detailů, ozn. T\1</t>
  </si>
  <si>
    <t>1472495268</t>
  </si>
  <si>
    <t>7666900110</t>
  </si>
  <si>
    <t>Montáž a dodávka dřevěného okna otevíravého vel.600x600mm, U=1,2 W/m2K  vč. vnitřního parapetu a systémových detailů, ozn. T\3</t>
  </si>
  <si>
    <t>-1464460582</t>
  </si>
  <si>
    <t>7666900120</t>
  </si>
  <si>
    <t>Montáž a dodávka dřevěného okna sklápěcího vel.2600x700mm, U=1,2 W/m2K  vč. vnitřního parapetu a systémových detailů, ozn. T\2</t>
  </si>
  <si>
    <t>-855472541</t>
  </si>
  <si>
    <t>7666900130</t>
  </si>
  <si>
    <t>Montáž a dodávka dřevěného okna sklápěcího vel.1720x700mm, U=1,2 W/m2K  vč. vnitřního parapetu a systémových detailů, ozn. T\4</t>
  </si>
  <si>
    <t>1832858742</t>
  </si>
  <si>
    <t>7666900140</t>
  </si>
  <si>
    <t>Montáž a dodávka dřevěného okna sklápěcího vel.1200x500mm, U=1,2 W/m2K  vč. vnitřního parapetu a systémových detailů, ozn. T\5</t>
  </si>
  <si>
    <t>876842869</t>
  </si>
  <si>
    <t>7666900150</t>
  </si>
  <si>
    <t>Montáž a dodávka dřevěného vnitřního okna sklápěcího vel.1700x700mm, U=1,2 W/m2K  vč. 2x vnitřního parapetu a systémových detailů, ozn. T\6</t>
  </si>
  <si>
    <t>2082904740</t>
  </si>
  <si>
    <t>239</t>
  </si>
  <si>
    <t>766691911</t>
  </si>
  <si>
    <t>Vyvěšení nebo zavěšení dřevěných křídel oken pl do 1,5 m2</t>
  </si>
  <si>
    <t>332430340</t>
  </si>
  <si>
    <t>240</t>
  </si>
  <si>
    <t>766691921</t>
  </si>
  <si>
    <t>Vyvěšení nebo zavěšení křídel plastových oken jednoduchých plochy do 1 m2</t>
  </si>
  <si>
    <t>-1461020235</t>
  </si>
  <si>
    <t>241</t>
  </si>
  <si>
    <t>767691812</t>
  </si>
  <si>
    <t>Vyvěšení nebo zavěšení kovových křídel oken do 1,5 m2</t>
  </si>
  <si>
    <t>174138567</t>
  </si>
  <si>
    <t>242</t>
  </si>
  <si>
    <t>764999110</t>
  </si>
  <si>
    <t>Systémový spádový profil -  viz detail balkónu</t>
  </si>
  <si>
    <t>2095909956</t>
  </si>
  <si>
    <t>243</t>
  </si>
  <si>
    <t>767691813</t>
  </si>
  <si>
    <t>Vyvěšení nebo zavěšení kovových křídel oken přes 1,5 m2</t>
  </si>
  <si>
    <t>-1255173570</t>
  </si>
  <si>
    <t>244</t>
  </si>
  <si>
    <t>767691822</t>
  </si>
  <si>
    <t>Vyvěšení nebo zavěšení kovových křídel dveří do 2 m2</t>
  </si>
  <si>
    <t>-1996154038</t>
  </si>
  <si>
    <t>245</t>
  </si>
  <si>
    <t>767691823</t>
  </si>
  <si>
    <t>Vyvěšení nebo zavěšení kovových křídel dveří přes 2 m2</t>
  </si>
  <si>
    <t>-2062564463</t>
  </si>
  <si>
    <t>246</t>
  </si>
  <si>
    <t>767888100</t>
  </si>
  <si>
    <t xml:space="preserve">Montáž a dodávka žebříku s ochranným košem dl. do cca 5,2m, žárový pozink, ozn. Z.1 </t>
  </si>
  <si>
    <t>-1424228061</t>
  </si>
  <si>
    <t>247</t>
  </si>
  <si>
    <t>767888110</t>
  </si>
  <si>
    <t xml:space="preserve">Montáž a dodávka celokovového schodiště - žárový pozink vč. výplně z pororoštů (celková hmotnost cca 250 kg), ozn. Z.2 </t>
  </si>
  <si>
    <t>-1416703758</t>
  </si>
  <si>
    <t>248</t>
  </si>
  <si>
    <t>767888120</t>
  </si>
  <si>
    <t>Montáž a dodávka celokovového bálkonového zábradlí v - 1,0m,  žárový pozink + nátěr vč. výplně ze svařované ocel. sítě kotvené do čel balkonů, ozn. Z.4</t>
  </si>
  <si>
    <t>-1522342346</t>
  </si>
  <si>
    <t>249</t>
  </si>
  <si>
    <t>767888130</t>
  </si>
  <si>
    <t>Montáž a dodávka trubkového zábradlí ocelového, žárový pozink + nátěr, TR ∅43mm, tl. stěny 1,5mm vč. madla, ozn. Z.5</t>
  </si>
  <si>
    <t>-1684338707</t>
  </si>
  <si>
    <t>250</t>
  </si>
  <si>
    <t>767888140</t>
  </si>
  <si>
    <t>Montáž a dodávka revizních dvířek elektro tepelně izolačních vel 1000x500mm, pozink plech + lak , ozn. Z.6</t>
  </si>
  <si>
    <t>678330956</t>
  </si>
  <si>
    <t>251</t>
  </si>
  <si>
    <t>767888150</t>
  </si>
  <si>
    <t>Montáž a dodávka AL větrací mřížky vel. 150x300mm (protidešťové žaluzie) vč. povrchové úpravy, ozn. Z.8</t>
  </si>
  <si>
    <t>-853479058</t>
  </si>
  <si>
    <t>252</t>
  </si>
  <si>
    <t>767888160</t>
  </si>
  <si>
    <t>Montáž a dodávka mřížky anglického dvorku, žárově zinkovaná ocel + nátěr ozn. Z.9</t>
  </si>
  <si>
    <t>1560509207</t>
  </si>
  <si>
    <t>253</t>
  </si>
  <si>
    <t>767888170</t>
  </si>
  <si>
    <t>Montáž a dodávka svařované ocel. konstrukce z jacklu 3900x1800mm, v-650mm, kotveno pomocí sloupků  100\100\4 s kotevními plotnami 200\200\4mm, (celková hmotnost cca 250 kg), ozn. Z.10</t>
  </si>
  <si>
    <t>176225661</t>
  </si>
  <si>
    <t>254</t>
  </si>
  <si>
    <t>767888180</t>
  </si>
  <si>
    <t>Montáž a dodávka svařované ocel. konstrukce z jacklu 2800x1500mm, v-650mm, kotveno pomocí sloupků  100\100\4 s kotevními plotnami 200\200\4mm, kotevní profily 50\50\4mm (celková hmotnost cca 380 kg), ozn. Z.11</t>
  </si>
  <si>
    <t>858381162</t>
  </si>
  <si>
    <t>255</t>
  </si>
  <si>
    <t>767888190</t>
  </si>
  <si>
    <t>Montáž a dodávka ocel. konstrukce z žárově pozinkovaných T-profilů 40\40\5mm vč. kotevních ploten 100\100\3mm a chemických kotev, celková hmotnost cca 440 kg, ozn. Z.12</t>
  </si>
  <si>
    <t>403761834</t>
  </si>
  <si>
    <t>256</t>
  </si>
  <si>
    <t>767888210</t>
  </si>
  <si>
    <t>Montáž a dodávka AL větrací mřížky s uzavíratelnou klapkou vel.1200x500mm a síťkou proti hmyzu vč. povrchové úpravy, ozn. Z.14</t>
  </si>
  <si>
    <t>-1772873812</t>
  </si>
  <si>
    <t>257</t>
  </si>
  <si>
    <t>767888220</t>
  </si>
  <si>
    <t>Montáž a dodávka AL větrací mřížky vel. 60x40mm (protidešťové žaluzie) vč. povrchové úpravy, ozn. Z.15</t>
  </si>
  <si>
    <t>-784870819</t>
  </si>
  <si>
    <t>258</t>
  </si>
  <si>
    <t>767888230</t>
  </si>
  <si>
    <t>Montáž a dodávka AL větrací mřížky DN70mm (protidešťové žaluzie) vč. povrchové úpravy, ozn. Z.16</t>
  </si>
  <si>
    <t>282697014</t>
  </si>
  <si>
    <t>259</t>
  </si>
  <si>
    <t>767996800</t>
  </si>
  <si>
    <t>Demontáž ocelového schodiště v jz fasádě, šetrná pro zpětnou montáž, dočasné uskladnění (odhad hmotnosti cca 1 t)</t>
  </si>
  <si>
    <t>1455525327</t>
  </si>
  <si>
    <t>260</t>
  </si>
  <si>
    <t>767996810</t>
  </si>
  <si>
    <t>Demontáž ocelového zábradlí</t>
  </si>
  <si>
    <t>1852604069</t>
  </si>
  <si>
    <t>261</t>
  </si>
  <si>
    <t>767996820</t>
  </si>
  <si>
    <t>Demontáž žebříku na strojovnu výtahu, dl. cca 4,3 m</t>
  </si>
  <si>
    <t>412357356</t>
  </si>
  <si>
    <t>767999100</t>
  </si>
  <si>
    <t>Montáž a dodávka vstupních AL dveří vel.1100x1970mm s bočním otevíravým křídlem vel. 470x1970mm, celoprosklené bezbečnostním sklem, vodorovné madlo, panikové madlo a systémových detailů, ozn. H\1</t>
  </si>
  <si>
    <t>1814336664</t>
  </si>
  <si>
    <t>767999110</t>
  </si>
  <si>
    <t>Montáž a dodávka vnitřních AL otevíravých dveří vel.1100x1970mm s bočním otevíravým křídlem vel. 350x1970mm, celoprosklené bezbečnostním sklem vč. vodorovného madla a systémových detailů, ozn. H\4</t>
  </si>
  <si>
    <t>-1572112174</t>
  </si>
  <si>
    <t>767999120</t>
  </si>
  <si>
    <t>Montáž a dodávka dvoukřídlých Al posuvných dveří vel.1800x2200mm s bočním fix oknem vel. 875x2285mm po obou stranách + nadsvětlík fix vel. 1800x815mm a 2x875x815mm, celoprosklené bezbečnostním sklem vč. otevírání na čidlo a systémových detailů, ozn. H\2</t>
  </si>
  <si>
    <t>1377775163</t>
  </si>
  <si>
    <t>767999130</t>
  </si>
  <si>
    <t>Montáž a dodávka zástěny z bezpečnostního skla vel. 600x3000mm vč. rektif. nožky a systémových detailů, ozn. H\3</t>
  </si>
  <si>
    <t>-510166959</t>
  </si>
  <si>
    <t>767999140</t>
  </si>
  <si>
    <t>Montáž a dodávka vstupních dveří vel. 900x1970mm, provedení z Al profilů, plné, U=1,7W/m2K  vč. panikového kování a systémových detailů, ozn. H\5</t>
  </si>
  <si>
    <t>1811049165</t>
  </si>
  <si>
    <t>267</t>
  </si>
  <si>
    <t>999900100</t>
  </si>
  <si>
    <t>Zpětná montáž venkovního schodiště po provedení KZS vč. dovozu z deponie, lokálních úprav a nutného prodloužení kotvení</t>
  </si>
  <si>
    <t>-1626212034</t>
  </si>
  <si>
    <t>268</t>
  </si>
  <si>
    <t>773511361</t>
  </si>
  <si>
    <t>Dodávka a zřízení podlahy z přírodního litého teraca zřízení podlahy prosté tl 30 mm (kompletní provedení vč. detailů a lišt)</t>
  </si>
  <si>
    <t>1481768639</t>
  </si>
  <si>
    <t>269</t>
  </si>
  <si>
    <t>77351212</t>
  </si>
  <si>
    <t>Zřízení a dodávka obruby pro podlahy teraco lité tloušťky 30 mm a do šířky 200 mm</t>
  </si>
  <si>
    <t>-2116652128</t>
  </si>
  <si>
    <t>270</t>
  </si>
  <si>
    <t>998773101</t>
  </si>
  <si>
    <t>Přesun hmot tonážní pro podlahy teracové lité v objektech v do 6 m</t>
  </si>
  <si>
    <t>-147943135</t>
  </si>
  <si>
    <t>271</t>
  </si>
  <si>
    <t>7773150</t>
  </si>
  <si>
    <t>Stěrka finální pochozí betonové rampy</t>
  </si>
  <si>
    <t>1914315604</t>
  </si>
  <si>
    <t>272</t>
  </si>
  <si>
    <t>998777101</t>
  </si>
  <si>
    <t>Přesun hmot tonážní pro podlahy lité v objektech v do 6 m</t>
  </si>
  <si>
    <t>-1313932481</t>
  </si>
  <si>
    <t>273</t>
  </si>
  <si>
    <t>781441810</t>
  </si>
  <si>
    <t>Demontáž obkladů z obkladaček hutných kladených do malty (kabřinec)</t>
  </si>
  <si>
    <t>556066399</t>
  </si>
  <si>
    <t>274</t>
  </si>
  <si>
    <t>767888200</t>
  </si>
  <si>
    <t>Montáž a dodávka AL větrací mřížky vel. 200x200mm (protidešťové žaluzie) vč. povrchové úpravy, ozn. Z.13</t>
  </si>
  <si>
    <t>521282035</t>
  </si>
  <si>
    <t>275</t>
  </si>
  <si>
    <t>783301311</t>
  </si>
  <si>
    <t>Odmaštění zámečnických konstrukcí vodou ředitelným odmašťovačem</t>
  </si>
  <si>
    <t>1279837384</t>
  </si>
  <si>
    <t>276</t>
  </si>
  <si>
    <t>783306805</t>
  </si>
  <si>
    <t>Odstranění nátěru ze zámečnických konstrukcí opálením</t>
  </si>
  <si>
    <t>1741926156</t>
  </si>
  <si>
    <t>277</t>
  </si>
  <si>
    <t>783306809</t>
  </si>
  <si>
    <t>Odstranění nátěru ze zámečnických konstrukcí okartáčováním</t>
  </si>
  <si>
    <t>-1422096185</t>
  </si>
  <si>
    <t>278</t>
  </si>
  <si>
    <t>783314101</t>
  </si>
  <si>
    <t>Základní jednonásobný syntetický nátěr zámečnických konstrukcí</t>
  </si>
  <si>
    <t>-348541248</t>
  </si>
  <si>
    <t>279</t>
  </si>
  <si>
    <t>783317101</t>
  </si>
  <si>
    <t>Krycí jednonásobný syntetický standardní nátěr zámečnických konstrukcí</t>
  </si>
  <si>
    <t>-248299119</t>
  </si>
  <si>
    <t>280</t>
  </si>
  <si>
    <t>783913</t>
  </si>
  <si>
    <t>Penetrační nátěr hladkých betonových podlah</t>
  </si>
  <si>
    <t>1692352359</t>
  </si>
  <si>
    <t>281</t>
  </si>
  <si>
    <t>784111001</t>
  </si>
  <si>
    <t>Oprášení (ometení ) podkladu v místnostech výšky do 3,80 m, příprava podkladu</t>
  </si>
  <si>
    <t>-1753282636</t>
  </si>
  <si>
    <t>282</t>
  </si>
  <si>
    <t>784299100</t>
  </si>
  <si>
    <t>Malba stěn a stropů 1x penetrací a 2x kvalitním otěruvzdorným nátěrem v barvě bílé</t>
  </si>
  <si>
    <t>-2016620026</t>
  </si>
  <si>
    <t>VRN - VEDLEJŠÍ ROZPOČTOVÉ NÁKLADY</t>
  </si>
  <si>
    <t>VRN - Vedlejší rozpočtové náklady</t>
  </si>
  <si>
    <t>013254000</t>
  </si>
  <si>
    <t>Dokumentace skutečného provedení stavby (specialisté tzb)</t>
  </si>
  <si>
    <t>Kč</t>
  </si>
  <si>
    <t>1024</t>
  </si>
  <si>
    <t>-2031339743</t>
  </si>
  <si>
    <t>030001000</t>
  </si>
  <si>
    <t>Zařízení staveniště vč. informačních tabulí</t>
  </si>
  <si>
    <t>522385420</t>
  </si>
  <si>
    <t>043002000</t>
  </si>
  <si>
    <t>Výtažné, odtrhové zkoušky podkladu a ostatní nutné zkoušky a revize</t>
  </si>
  <si>
    <t>-1007419207</t>
  </si>
  <si>
    <t>045002000</t>
  </si>
  <si>
    <t>Kompletační a koordinační činnost dodavatele</t>
  </si>
  <si>
    <t>135676304</t>
  </si>
  <si>
    <t>AKCE: ZATEPLENÍ BUDOVY TEREZY NOVÁKOVÉ 62A, BRNO - ŘEČKOVICE</t>
  </si>
  <si>
    <t>MÍSTO: K.Ú. ŘEČKOVICE /611646/, Č.PARC. 231/2</t>
  </si>
  <si>
    <t>INVESTOR: MPSV, NA POŘÍČNÍM PRÁVU 376/1, 128 01  PRAHA 2</t>
  </si>
  <si>
    <t>DLE DOKUMENTACE PRO STAVEBNÍ ŘÍZENÍ A VÝBĚR ZHOTOVITELE</t>
  </si>
  <si>
    <t xml:space="preserve">        </t>
  </si>
  <si>
    <t>REKAPITULACE</t>
  </si>
  <si>
    <t>ZÁKLADNÍ NÁKLADY (HL.III)</t>
  </si>
  <si>
    <t>KČ</t>
  </si>
  <si>
    <t>D.1.1. - STAVEBNÍ ČÁST 
                 - Zateplování konstrukcí část 1</t>
  </si>
  <si>
    <t>D.1.1. - STAVEBNÍ ČÁST 
                  - Výplně otvorů část 1</t>
  </si>
  <si>
    <t>D.1.1. - STAVEBNÍ ČÁST 
                 - Ostatní práce</t>
  </si>
  <si>
    <t>D.1.4.B - PLYNOINSTALACE 
                  - Vystrojení a dopojení zdrojů vytápění</t>
  </si>
  <si>
    <t>D.1.4.C - VZDUCHOTECHNIKA, REKUPERACE
                  - zdrojová jednotka, tlumič, výustky, nasávání</t>
  </si>
  <si>
    <t>D.1.4.C - VZDUCHOTECHNIKA, REKUPERACE
                  - ostatní prvky systému</t>
  </si>
  <si>
    <t>D.1.4.D - VYTÁPĚNÍ 
                  - Nově budovaná otopná soustava</t>
  </si>
  <si>
    <t>D.1.4.F - MĚŘENÍ A REGULACE 
                  - Vytápění a otopný systém</t>
  </si>
  <si>
    <t>D.1.4.G - SILNOPROUDÁ ELEKROTECHNIKA 
                  - Provedení bleskosvodu dle zateplování konstrukcí</t>
  </si>
  <si>
    <t>VEDLEJŠÍ NÁKLADY (HL.VI)</t>
  </si>
  <si>
    <t>VEDLEJŠÍ A OSTATNÍ ROZPOČTOVÉ NÁKLADY DODAVATELE</t>
  </si>
  <si>
    <t>DODAVATELSKÉ NÁKLADY BEZ DPH
CELKEM (HL. III+VI)</t>
  </si>
  <si>
    <t>DAŇ Z PŘIDANÉ HODNOTY  21%:</t>
  </si>
  <si>
    <t>CENA CELKEM VČ. DPH
(HL. III+VI)</t>
  </si>
  <si>
    <t>21.11.2016</t>
  </si>
  <si>
    <t>9 - ARCHITEKTONICKO-STAVEBNÍ ČÁST</t>
  </si>
  <si>
    <t>PROPOS Liberec s.r.o.</t>
  </si>
  <si>
    <t>55A</t>
  </si>
  <si>
    <t>56A</t>
  </si>
  <si>
    <t>57A</t>
  </si>
  <si>
    <t>58A</t>
  </si>
  <si>
    <t>59A</t>
  </si>
  <si>
    <t>60A</t>
  </si>
  <si>
    <t>70A</t>
  </si>
  <si>
    <t>181A</t>
  </si>
  <si>
    <t>183A</t>
  </si>
  <si>
    <t>185A</t>
  </si>
  <si>
    <t>186A</t>
  </si>
  <si>
    <t>188A</t>
  </si>
  <si>
    <t>189A</t>
  </si>
  <si>
    <t>190A</t>
  </si>
  <si>
    <t>232B</t>
  </si>
  <si>
    <t>233B</t>
  </si>
  <si>
    <t>234B</t>
  </si>
  <si>
    <t>235B</t>
  </si>
  <si>
    <t>236B</t>
  </si>
  <si>
    <t>237B</t>
  </si>
  <si>
    <t>238B</t>
  </si>
  <si>
    <t>262B</t>
  </si>
  <si>
    <t>263B</t>
  </si>
  <si>
    <t>264B</t>
  </si>
  <si>
    <t>266B</t>
  </si>
  <si>
    <t xml:space="preserve">    6A - Úpravy povrchů, podlahy a osazování výplní - zateplovací systém část 1</t>
  </si>
  <si>
    <t xml:space="preserve">    713A - Izolace tepelné - zateplovací systém část 1</t>
  </si>
  <si>
    <t xml:space="preserve">    766A - Konstrukce truhlářské vč. přesunu hmot - výplně otvorů část 1</t>
  </si>
  <si>
    <t xml:space="preserve">    767A - Konstrukce zámečnické vč. přesunu hmot - výplně otvorů část 1</t>
  </si>
  <si>
    <t>D.1.4.E - HYDRAULICKÉ VYVÁŽENÍ SOUSTAVY VYTÁPĚNÍ 
                  - Otopný systém a soustava vytápění</t>
  </si>
  <si>
    <t>SOUPIS PRACÍ A DODÁVEK</t>
  </si>
  <si>
    <t>___________________________________________________________________________</t>
  </si>
  <si>
    <t>DODAVATEL:</t>
  </si>
  <si>
    <t>ADRESA:</t>
  </si>
  <si>
    <t>TELEFON, E-MAIL:</t>
  </si>
  <si>
    <t>ODPOVĚDNÝ ZÁSTUPCE:</t>
  </si>
  <si>
    <t>ZPRACOVÁNO:</t>
  </si>
  <si>
    <t>RAZÍTKO, PODPIS:</t>
  </si>
  <si>
    <t>D.1.4.G - SILNOPROUDÁ ELEKROTECHNIKA
           - Zajištění elektroinstalací pro vytápění a otopnou soustavu</t>
  </si>
  <si>
    <t>D.1.4.D - VYTÁPĚNÍ  
            - Ústřední vytápění (tepelná čerpadla + kondenzační kotle)</t>
  </si>
</sst>
</file>

<file path=xl/styles.xml><?xml version="1.0" encoding="utf-8"?>
<styleSheet xmlns="http://schemas.openxmlformats.org/spreadsheetml/2006/main">
  <numFmts count="38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dd\.mm\.yyyy"/>
    <numFmt numFmtId="165" formatCode="#,##0.00000"/>
    <numFmt numFmtId="166" formatCode="#,##0.000"/>
    <numFmt numFmtId="167" formatCode="#,##0;[Red]#,##0"/>
    <numFmt numFmtId="168" formatCode="#,##0.0"/>
    <numFmt numFmtId="169" formatCode="#,##0.0_);[Red]\(#,##0.0\)"/>
    <numFmt numFmtId="170" formatCode="&quot;$&quot;#,##0.00"/>
    <numFmt numFmtId="171" formatCode="_-* #,##0_-;\-* #,##0_-;_-* &quot;-&quot;_-;_-@_-"/>
    <numFmt numFmtId="172" formatCode="_-* #,##0.00_-;\-* #,##0.00_-;_-* &quot;-&quot;??_-;_-@_-"/>
    <numFmt numFmtId="173" formatCode="&quot;$&quot;#,##0_);[Red]\(&quot;$&quot;#,##0\)"/>
    <numFmt numFmtId="174" formatCode="&quot;$&quot;#,##0.00_);[Red]\(&quot;$&quot;#,##0.00\)"/>
    <numFmt numFmtId="175" formatCode="_(&quot;$&quot;* #,##0_);_(&quot;$&quot;* \(#,##0\);_(&quot;$&quot;* &quot;-&quot;_);_(@_)"/>
    <numFmt numFmtId="176" formatCode="_(&quot;$&quot;* #,##0.00_);_(&quot;$&quot;* \(#,##0.00\);_(&quot;$&quot;* &quot;-&quot;??_);_(@_)"/>
    <numFmt numFmtId="177" formatCode="_-* #,##0.00\ _K_č_-;\-* #,##0.00\ _K_č_-;_-* \-??\ _K_č_-;_-@_-"/>
    <numFmt numFmtId="178" formatCode="d\-mmm\-yy\ \ \ h:mm"/>
    <numFmt numFmtId="179" formatCode="#,##0.0_);\(#,##0.0\)"/>
    <numFmt numFmtId="180" formatCode="#,##0.000_);\(#,##0.000\)"/>
    <numFmt numFmtId="181" formatCode="0.0%"/>
    <numFmt numFmtId="182" formatCode="_-* #,##0.00&quot; Kč&quot;_-;\-* #,##0.00&quot; Kč&quot;_-;_-* \-??&quot; Kč&quot;_-;_-@_-"/>
    <numFmt numFmtId="183" formatCode="mmm\-yy_)"/>
    <numFmt numFmtId="184" formatCode="#,##0.00;\-#,##0.00"/>
    <numFmt numFmtId="185" formatCode="0.0%;\(0.0%\)"/>
    <numFmt numFmtId="186" formatCode="0%_);[Red]\(0%\)"/>
    <numFmt numFmtId="187" formatCode="0.0%_);[Red]\(0.0%\)"/>
    <numFmt numFmtId="188" formatCode="0.0%;[Red]\-0.0%"/>
    <numFmt numFmtId="189" formatCode="0.00%;[Red]\-0.00%"/>
    <numFmt numFmtId="190" formatCode="#,##0.000;\-#,##0.000"/>
    <numFmt numFmtId="191" formatCode="#,##0\ _S_k"/>
    <numFmt numFmtId="192" formatCode="###,###,_);[Red]\(###,###,\)"/>
    <numFmt numFmtId="193" formatCode="###,###.0,_);[Red]\(###,###.0,\)"/>
    <numFmt numFmtId="194" formatCode="_-&quot;Ł&quot;* #,##0_-;\-&quot;Ł&quot;* #,##0_-;_-&quot;Ł&quot;* &quot;-&quot;_-;_-@_-"/>
    <numFmt numFmtId="195" formatCode="_-&quot;Ł&quot;* #,##0.00_-;\-&quot;Ł&quot;* #,##0.00_-;_-&quot;Ł&quot;* &quot;-&quot;??_-;_-@_-"/>
    <numFmt numFmtId="196" formatCode="###0_)"/>
  </numFmts>
  <fonts count="121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</font>
    <font>
      <sz val="10"/>
      <name val="Arial CE"/>
      <family val="2"/>
      <charset val="238"/>
    </font>
    <font>
      <b/>
      <sz val="12.5"/>
      <color indexed="12"/>
      <name val="Times New Roman CE"/>
      <family val="1"/>
      <charset val="238"/>
    </font>
    <font>
      <b/>
      <sz val="10"/>
      <color indexed="12"/>
      <name val="Times New Roman CE"/>
      <family val="1"/>
      <charset val="238"/>
    </font>
    <font>
      <b/>
      <sz val="14"/>
      <color indexed="12"/>
      <name val="Times New Roman CE"/>
      <family val="1"/>
      <charset val="238"/>
    </font>
    <font>
      <b/>
      <sz val="13"/>
      <color indexed="12"/>
      <name val="Times New Roman CE"/>
      <family val="1"/>
      <charset val="238"/>
    </font>
    <font>
      <b/>
      <sz val="24"/>
      <color indexed="12"/>
      <name val="Times New Roman CE"/>
      <family val="1"/>
      <charset val="238"/>
    </font>
    <font>
      <b/>
      <sz val="13.5"/>
      <color indexed="12"/>
      <name val="Times New Roman CE"/>
      <family val="1"/>
      <charset val="238"/>
    </font>
    <font>
      <b/>
      <sz val="11"/>
      <color indexed="12"/>
      <name val="Times New Roman CE"/>
      <family val="1"/>
      <charset val="238"/>
    </font>
    <font>
      <b/>
      <sz val="20"/>
      <color indexed="12"/>
      <name val="Times New Roman CE"/>
      <family val="1"/>
      <charset val="238"/>
    </font>
    <font>
      <b/>
      <sz val="16"/>
      <color indexed="12"/>
      <name val="Times New Roman CE"/>
      <family val="1"/>
      <charset val="238"/>
    </font>
    <font>
      <b/>
      <sz val="12"/>
      <color indexed="12"/>
      <name val="Times New Roman CE"/>
      <family val="1"/>
      <charset val="238"/>
    </font>
    <font>
      <b/>
      <sz val="9"/>
      <color indexed="12"/>
      <name val="Times New Roman CE"/>
      <family val="1"/>
      <charset val="238"/>
    </font>
    <font>
      <b/>
      <sz val="18"/>
      <color indexed="12"/>
      <name val="Times New Roman CE"/>
      <family val="1"/>
      <charset val="238"/>
    </font>
    <font>
      <sz val="10"/>
      <color indexed="12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sz val="11"/>
      <color rgb="FF0000FF"/>
      <name val="Times New Roman CE"/>
      <charset val="238"/>
    </font>
    <font>
      <b/>
      <sz val="11"/>
      <color indexed="12"/>
      <name val="Times New Roman CE"/>
      <charset val="238"/>
    </font>
    <font>
      <b/>
      <sz val="10"/>
      <color rgb="FF0000FF"/>
      <name val="Times New Roman CE"/>
      <charset val="238"/>
    </font>
    <font>
      <b/>
      <sz val="15"/>
      <name val="Times New Roman CE"/>
      <charset val="238"/>
    </font>
    <font>
      <b/>
      <sz val="16"/>
      <color indexed="12"/>
      <name val="Times New Roman CE"/>
      <charset val="238"/>
    </font>
    <font>
      <b/>
      <sz val="14"/>
      <color indexed="12"/>
      <name val="Times New Roman CE"/>
      <charset val="238"/>
    </font>
    <font>
      <sz val="10"/>
      <color indexed="12"/>
      <name val="Times New Roman CE"/>
      <charset val="238"/>
    </font>
    <font>
      <b/>
      <sz val="16"/>
      <color indexed="18"/>
      <name val="Times New Roman CE"/>
      <family val="1"/>
      <charset val="238"/>
    </font>
    <font>
      <sz val="10"/>
      <name val="Helv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1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8"/>
      <color indexed="8"/>
      <name val="Arial"/>
      <family val="2"/>
      <charset val="238"/>
    </font>
    <font>
      <u/>
      <sz val="8"/>
      <color theme="10"/>
      <name val="Trebuchet MS"/>
      <family val="2"/>
      <charset val="238"/>
    </font>
    <font>
      <u/>
      <sz val="11"/>
      <color theme="10"/>
      <name val="Calibri"/>
      <family val="2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8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name val="Arial"/>
      <family val="2"/>
      <charset val="238"/>
    </font>
    <font>
      <sz val="8"/>
      <name val="Trebuchet MS"/>
      <family val="2"/>
      <charset val="238"/>
    </font>
    <font>
      <sz val="12"/>
      <name val="formata"/>
    </font>
    <font>
      <sz val="12"/>
      <name val="Times New Roman CE"/>
      <charset val="238"/>
    </font>
    <font>
      <sz val="12"/>
      <name val="Times New Roman CE"/>
      <family val="1"/>
      <charset val="238"/>
    </font>
    <font>
      <sz val="11"/>
      <name val="Calibri"/>
      <family val="2"/>
    </font>
    <font>
      <sz val="10"/>
      <name val="Univers (E1)"/>
      <charset val="238"/>
    </font>
    <font>
      <b/>
      <i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indexed="17"/>
      <name val="Calibri"/>
      <family val="2"/>
      <charset val="238"/>
    </font>
    <font>
      <i/>
      <sz val="10"/>
      <name val="Times New Roman"/>
      <family val="1"/>
    </font>
    <font>
      <b/>
      <sz val="12"/>
      <name val="Univers (WN)"/>
      <charset val="238"/>
    </font>
    <font>
      <b/>
      <sz val="10"/>
      <name val="Univers (WN)"/>
      <charset val="238"/>
    </font>
    <font>
      <sz val="9"/>
      <name val="Arial CE"/>
      <family val="2"/>
      <charset val="238"/>
    </font>
    <font>
      <sz val="11"/>
      <color indexed="62"/>
      <name val="Calibri"/>
      <family val="2"/>
      <charset val="238"/>
    </font>
    <font>
      <i/>
      <sz val="8"/>
      <color rgb="FF00B050"/>
      <name val="Arial"/>
      <family val="2"/>
      <charset val="238"/>
    </font>
    <font>
      <i/>
      <sz val="8"/>
      <color indexed="17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16"/>
      <color rgb="FF3333FF"/>
      <name val="Times New Roman CE"/>
      <family val="1"/>
      <charset val="238"/>
    </font>
    <font>
      <b/>
      <sz val="10"/>
      <name val="Times New Roman"/>
      <family val="1"/>
    </font>
    <font>
      <b/>
      <sz val="12"/>
      <color indexed="12"/>
      <name val="Times New Roman"/>
      <family val="1"/>
    </font>
    <font>
      <b/>
      <sz val="11"/>
      <color indexed="12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3"/>
      <color indexed="12"/>
      <name val="Times New Roman"/>
      <family val="1"/>
    </font>
    <font>
      <b/>
      <sz val="10"/>
      <color indexed="12"/>
      <name val="Times New Roman"/>
      <family val="1"/>
    </font>
    <font>
      <b/>
      <sz val="14"/>
      <color indexed="12"/>
      <name val="Times New Roman"/>
      <family val="1"/>
    </font>
    <font>
      <b/>
      <sz val="11"/>
      <name val="Times New Roman"/>
      <family val="1"/>
    </font>
    <font>
      <sz val="8"/>
      <name val="MS Sans Serif"/>
      <charset val="1"/>
    </font>
  </fonts>
  <fills count="2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gray0625"/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</fills>
  <borders count="5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dotted">
        <color indexed="12"/>
      </right>
      <top style="dotted">
        <color indexed="12"/>
      </top>
      <bottom style="dotted">
        <color indexed="12"/>
      </bottom>
      <diagonal/>
    </border>
    <border>
      <left style="dotted">
        <color indexed="12"/>
      </left>
      <right/>
      <top/>
      <bottom style="dotted">
        <color indexed="12"/>
      </bottom>
      <diagonal/>
    </border>
    <border>
      <left/>
      <right style="thin">
        <color indexed="12"/>
      </right>
      <top style="dotted">
        <color indexed="12"/>
      </top>
      <bottom style="dotted">
        <color indexed="12"/>
      </bottom>
      <diagonal/>
    </border>
    <border>
      <left style="thin">
        <color indexed="12"/>
      </left>
      <right style="dotted">
        <color indexed="12"/>
      </right>
      <top style="dotted">
        <color indexed="12"/>
      </top>
      <bottom style="thin">
        <color indexed="12"/>
      </bottom>
      <diagonal/>
    </border>
    <border>
      <left style="dotted">
        <color indexed="12"/>
      </left>
      <right/>
      <top style="dotted">
        <color indexed="12"/>
      </top>
      <bottom style="thin">
        <color indexed="12"/>
      </bottom>
      <diagonal/>
    </border>
    <border>
      <left/>
      <right style="thin">
        <color indexed="12"/>
      </right>
      <top style="dotted">
        <color indexed="12"/>
      </top>
      <bottom style="thin">
        <color indexed="12"/>
      </bottom>
      <diagonal/>
    </border>
    <border>
      <left style="thin">
        <color indexed="12"/>
      </left>
      <right/>
      <top style="dotted">
        <color indexed="12"/>
      </top>
      <bottom style="thin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7">
    <xf numFmtId="0" fontId="0" fillId="0" borderId="0"/>
    <xf numFmtId="44" fontId="17" fillId="0" borderId="0" applyFont="0" applyFill="0" applyBorder="0" applyAlignment="0" applyProtection="0"/>
    <xf numFmtId="0" fontId="18" fillId="0" borderId="0"/>
    <xf numFmtId="0" fontId="18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9" fontId="43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44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45" fillId="6" borderId="0" applyProtection="0"/>
    <xf numFmtId="6" fontId="46" fillId="0" borderId="0" applyFont="0" applyFill="0" applyBorder="0" applyAlignment="0" applyProtection="0"/>
    <xf numFmtId="0" fontId="47" fillId="0" borderId="0"/>
    <xf numFmtId="8" fontId="46" fillId="0" borderId="0" applyFon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/>
    <xf numFmtId="0" fontId="41" fillId="0" borderId="0"/>
    <xf numFmtId="0" fontId="41" fillId="0" borderId="0"/>
    <xf numFmtId="0" fontId="47" fillId="0" borderId="0"/>
    <xf numFmtId="0" fontId="47" fillId="0" borderId="0"/>
    <xf numFmtId="0" fontId="47" fillId="0" borderId="0"/>
    <xf numFmtId="49" fontId="18" fillId="0" borderId="31"/>
    <xf numFmtId="0" fontId="48" fillId="7" borderId="0" applyNumberFormat="0" applyBorder="0" applyAlignment="0" applyProtection="0"/>
    <xf numFmtId="0" fontId="48" fillId="7" borderId="0" applyNumberFormat="0" applyBorder="0" applyAlignment="0" applyProtection="0"/>
    <xf numFmtId="0" fontId="48" fillId="7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8" borderId="0" applyNumberFormat="0" applyBorder="0" applyAlignment="0" applyProtection="0"/>
    <xf numFmtId="0" fontId="48" fillId="8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8" borderId="0" applyNumberFormat="0" applyBorder="0" applyAlignment="0" applyProtection="0"/>
    <xf numFmtId="0" fontId="48" fillId="8" borderId="0" applyNumberFormat="0" applyBorder="0" applyAlignment="0" applyProtection="0"/>
    <xf numFmtId="0" fontId="48" fillId="8" borderId="0" applyNumberFormat="0" applyBorder="0" applyAlignment="0" applyProtection="0"/>
    <xf numFmtId="0" fontId="48" fillId="8" borderId="0" applyNumberFormat="0" applyBorder="0" applyAlignment="0" applyProtection="0"/>
    <xf numFmtId="0" fontId="48" fillId="12" borderId="0" applyNumberFormat="0" applyBorder="0" applyAlignment="0" applyProtection="0"/>
    <xf numFmtId="0" fontId="48" fillId="12" borderId="0" applyNumberFormat="0" applyBorder="0" applyAlignment="0" applyProtection="0"/>
    <xf numFmtId="0" fontId="48" fillId="12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11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169" fontId="50" fillId="0" borderId="0" applyNumberFormat="0" applyFill="0" applyBorder="0" applyAlignment="0"/>
    <xf numFmtId="1" fontId="51" fillId="0" borderId="32" applyAlignment="0">
      <alignment horizontal="left" vertical="center"/>
    </xf>
    <xf numFmtId="170" fontId="52" fillId="5" borderId="33" applyNumberFormat="0" applyFont="0" applyFill="0" applyBorder="0" applyAlignment="0">
      <alignment horizontal="center"/>
    </xf>
    <xf numFmtId="0" fontId="53" fillId="0" borderId="34" applyNumberFormat="0" applyFill="0" applyAlignment="0" applyProtection="0"/>
    <xf numFmtId="0" fontId="53" fillId="0" borderId="34" applyNumberFormat="0" applyFill="0" applyAlignment="0" applyProtection="0"/>
    <xf numFmtId="0" fontId="53" fillId="0" borderId="34" applyNumberFormat="0" applyFill="0" applyAlignment="0" applyProtection="0"/>
    <xf numFmtId="0" fontId="53" fillId="0" borderId="34" applyNumberFormat="0" applyFill="0" applyAlignment="0" applyProtection="0"/>
    <xf numFmtId="3" fontId="18" fillId="0" borderId="0" applyFont="0" applyFill="0" applyBorder="0" applyAlignment="0" applyProtection="0"/>
    <xf numFmtId="171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3" fontId="46" fillId="0" borderId="0" applyFont="0" applyFill="0" applyBorder="0" applyAlignment="0" applyProtection="0"/>
    <xf numFmtId="174" fontId="46" fillId="0" borderId="0" applyFont="0" applyFill="0" applyBorder="0" applyAlignment="0" applyProtection="0"/>
    <xf numFmtId="175" fontId="47" fillId="0" borderId="0" applyFont="0" applyFill="0" applyBorder="0" applyAlignment="0" applyProtection="0"/>
    <xf numFmtId="176" fontId="4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4" fillId="0" borderId="0" applyFont="0" applyFill="0" applyBorder="0" applyAlignment="0" applyProtection="0"/>
    <xf numFmtId="177" fontId="55" fillId="0" borderId="0" applyFill="0" applyBorder="0">
      <alignment vertical="top" wrapText="1"/>
      <protection locked="0"/>
    </xf>
    <xf numFmtId="43" fontId="54" fillId="0" borderId="0" applyFont="0" applyFill="0" applyBorder="0" applyAlignment="0" applyProtection="0">
      <alignment vertical="top" wrapText="1"/>
      <protection locked="0"/>
    </xf>
    <xf numFmtId="43" fontId="48" fillId="0" borderId="0" applyFont="0" applyFill="0" applyBorder="0" applyAlignment="0" applyProtection="0"/>
    <xf numFmtId="15" fontId="46" fillId="0" borderId="0" applyFont="0" applyFill="0" applyBorder="0" applyAlignment="0" applyProtection="0">
      <alignment horizontal="left"/>
    </xf>
    <xf numFmtId="0" fontId="56" fillId="0" borderId="35" applyProtection="0">
      <alignment horizontal="center" vertical="top" wrapText="1"/>
    </xf>
    <xf numFmtId="178" fontId="46" fillId="0" borderId="0" applyFont="0" applyFill="0" applyBorder="0" applyProtection="0">
      <alignment horizontal="left"/>
    </xf>
    <xf numFmtId="179" fontId="57" fillId="0" borderId="0" applyFont="0" applyFill="0" applyBorder="0" applyAlignment="0" applyProtection="0">
      <protection locked="0"/>
    </xf>
    <xf numFmtId="39" fontId="42" fillId="0" borderId="0" applyFont="0" applyFill="0" applyBorder="0" applyAlignment="0" applyProtection="0"/>
    <xf numFmtId="180" fontId="58" fillId="0" borderId="0" applyFont="0" applyFill="0" applyBorder="0" applyAlignment="0"/>
    <xf numFmtId="9" fontId="51" fillId="0" borderId="36" applyBorder="0" applyProtection="0">
      <alignment horizontal="right"/>
      <protection locked="0"/>
    </xf>
    <xf numFmtId="171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0" fontId="48" fillId="0" borderId="0"/>
    <xf numFmtId="0" fontId="59" fillId="0" borderId="0"/>
    <xf numFmtId="4" fontId="18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37" fontId="63" fillId="0" borderId="0" applyFill="0" applyBorder="0" applyAlignment="0">
      <protection locked="0"/>
    </xf>
    <xf numFmtId="181" fontId="63" fillId="0" borderId="37" applyFill="0" applyBorder="0" applyAlignment="0">
      <alignment horizontal="center"/>
      <protection locked="0"/>
    </xf>
    <xf numFmtId="179" fontId="63" fillId="0" borderId="0" applyFill="0" applyBorder="0" applyAlignment="0">
      <protection locked="0"/>
    </xf>
    <xf numFmtId="180" fontId="63" fillId="0" borderId="0" applyFill="0" applyBorder="0" applyAlignment="0" applyProtection="0">
      <protection locked="0"/>
    </xf>
    <xf numFmtId="0" fontId="47" fillId="0" borderId="0" applyNumberFormat="0" applyFill="0" applyBorder="0" applyProtection="0">
      <alignment horizontal="left"/>
    </xf>
    <xf numFmtId="0" fontId="64" fillId="17" borderId="38" applyNumberFormat="0" applyAlignment="0" applyProtection="0"/>
    <xf numFmtId="0" fontId="64" fillId="17" borderId="38" applyNumberFormat="0" applyAlignment="0" applyProtection="0"/>
    <xf numFmtId="0" fontId="64" fillId="17" borderId="38" applyNumberFormat="0" applyAlignment="0" applyProtection="0"/>
    <xf numFmtId="0" fontId="64" fillId="17" borderId="38" applyNumberFormat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7" fillId="0" borderId="0" applyFont="0" applyFill="0" applyBorder="0" applyAlignment="0" applyProtection="0"/>
    <xf numFmtId="182" fontId="18" fillId="0" borderId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183" fontId="65" fillId="0" borderId="0" applyFont="0" applyFill="0" applyBorder="0" applyAlignment="0" applyProtection="0"/>
    <xf numFmtId="184" fontId="66" fillId="0" borderId="0" applyBorder="0" applyProtection="0">
      <alignment horizontal="right"/>
      <protection locked="0"/>
    </xf>
    <xf numFmtId="0" fontId="66" fillId="0" borderId="0" applyBorder="0" applyProtection="0">
      <alignment horizontal="left"/>
      <protection locked="0"/>
    </xf>
    <xf numFmtId="0" fontId="67" fillId="0" borderId="39" applyNumberFormat="0" applyFill="0" applyAlignment="0" applyProtection="0"/>
    <xf numFmtId="0" fontId="67" fillId="0" borderId="39" applyNumberFormat="0" applyFill="0" applyAlignment="0" applyProtection="0"/>
    <xf numFmtId="0" fontId="67" fillId="0" borderId="39" applyNumberFormat="0" applyFill="0" applyAlignment="0" applyProtection="0"/>
    <xf numFmtId="0" fontId="67" fillId="0" borderId="39" applyNumberFormat="0" applyFill="0" applyAlignment="0" applyProtection="0"/>
    <xf numFmtId="0" fontId="68" fillId="0" borderId="40" applyNumberFormat="0" applyFill="0" applyAlignment="0" applyProtection="0"/>
    <xf numFmtId="0" fontId="68" fillId="0" borderId="40" applyNumberFormat="0" applyFill="0" applyAlignment="0" applyProtection="0"/>
    <xf numFmtId="0" fontId="68" fillId="0" borderId="40" applyNumberFormat="0" applyFill="0" applyAlignment="0" applyProtection="0"/>
    <xf numFmtId="0" fontId="68" fillId="0" borderId="40" applyNumberFormat="0" applyFill="0" applyAlignment="0" applyProtection="0"/>
    <xf numFmtId="0" fontId="69" fillId="0" borderId="41" applyNumberFormat="0" applyFill="0" applyAlignment="0" applyProtection="0"/>
    <xf numFmtId="0" fontId="69" fillId="0" borderId="41" applyNumberFormat="0" applyFill="0" applyAlignment="0" applyProtection="0"/>
    <xf numFmtId="0" fontId="69" fillId="0" borderId="41" applyNumberFormat="0" applyFill="0" applyAlignment="0" applyProtection="0"/>
    <xf numFmtId="0" fontId="69" fillId="0" borderId="41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45" fillId="0" borderId="0" applyNumberFormat="0" applyFill="0" applyBorder="0" applyProtection="0">
      <alignment horizontal="left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12" borderId="0" applyNumberFormat="0" applyBorder="0" applyAlignment="0" applyProtection="0"/>
    <xf numFmtId="0" fontId="71" fillId="12" borderId="0" applyNumberFormat="0" applyBorder="0" applyAlignment="0" applyProtection="0"/>
    <xf numFmtId="0" fontId="71" fillId="12" borderId="0" applyNumberFormat="0" applyBorder="0" applyAlignment="0" applyProtection="0"/>
    <xf numFmtId="0" fontId="71" fillId="12" borderId="0" applyNumberFormat="0" applyBorder="0" applyAlignment="0" applyProtection="0"/>
    <xf numFmtId="169" fontId="72" fillId="0" borderId="0" applyFill="0" applyBorder="0" applyAlignment="0"/>
    <xf numFmtId="0" fontId="47" fillId="0" borderId="0"/>
    <xf numFmtId="0" fontId="47" fillId="0" borderId="0"/>
    <xf numFmtId="0" fontId="54" fillId="0" borderId="0" applyAlignment="0">
      <alignment vertical="top" wrapText="1"/>
      <protection locked="0"/>
    </xf>
    <xf numFmtId="0" fontId="54" fillId="0" borderId="0" applyAlignment="0">
      <alignment vertical="top" wrapText="1"/>
      <protection locked="0"/>
    </xf>
    <xf numFmtId="0" fontId="54" fillId="0" borderId="0" applyAlignment="0">
      <alignment vertical="top" wrapText="1"/>
      <protection locked="0"/>
    </xf>
    <xf numFmtId="0" fontId="73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55" fillId="0" borderId="0">
      <alignment vertical="top" wrapText="1"/>
      <protection locked="0"/>
    </xf>
    <xf numFmtId="0" fontId="54" fillId="0" borderId="0" applyAlignment="0">
      <alignment vertical="top" wrapText="1"/>
      <protection locked="0"/>
    </xf>
    <xf numFmtId="0" fontId="18" fillId="0" borderId="0"/>
    <xf numFmtId="0" fontId="47" fillId="0" borderId="0"/>
    <xf numFmtId="0" fontId="47" fillId="0" borderId="0"/>
    <xf numFmtId="0" fontId="74" fillId="0" borderId="0"/>
    <xf numFmtId="0" fontId="47" fillId="0" borderId="0"/>
    <xf numFmtId="0" fontId="7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" fillId="0" borderId="0"/>
    <xf numFmtId="0" fontId="48" fillId="0" borderId="0"/>
    <xf numFmtId="0" fontId="75" fillId="0" borderId="0"/>
    <xf numFmtId="0" fontId="51" fillId="0" borderId="0">
      <alignment vertical="top" wrapText="1"/>
      <protection locked="0"/>
    </xf>
    <xf numFmtId="0" fontId="54" fillId="0" borderId="0" applyAlignment="0">
      <alignment vertical="top" wrapText="1"/>
      <protection locked="0"/>
    </xf>
    <xf numFmtId="0" fontId="73" fillId="0" borderId="0" applyAlignment="0">
      <alignment vertical="top" wrapText="1"/>
      <protection locked="0"/>
    </xf>
    <xf numFmtId="0" fontId="73" fillId="0" borderId="0" applyAlignment="0">
      <alignment vertical="top" wrapText="1"/>
      <protection locked="0"/>
    </xf>
    <xf numFmtId="0" fontId="54" fillId="0" borderId="0" applyAlignment="0">
      <alignment vertical="top" wrapText="1"/>
      <protection locked="0"/>
    </xf>
    <xf numFmtId="0" fontId="76" fillId="0" borderId="0"/>
    <xf numFmtId="0" fontId="47" fillId="0" borderId="0">
      <alignment vertical="center"/>
    </xf>
    <xf numFmtId="0" fontId="47" fillId="0" borderId="0"/>
    <xf numFmtId="0" fontId="18" fillId="0" borderId="0"/>
    <xf numFmtId="0" fontId="18" fillId="0" borderId="0">
      <alignment horizontal="center" vertical="center" wrapText="1" shrinkToFit="1"/>
    </xf>
    <xf numFmtId="0" fontId="47" fillId="0" borderId="0" applyAlignment="0">
      <alignment vertical="top" wrapText="1"/>
      <protection locked="0"/>
    </xf>
    <xf numFmtId="0" fontId="1" fillId="0" borderId="0"/>
    <xf numFmtId="0" fontId="73" fillId="0" borderId="0" applyAlignment="0">
      <alignment vertical="top" wrapText="1"/>
      <protection locked="0"/>
    </xf>
    <xf numFmtId="0" fontId="77" fillId="0" borderId="0"/>
    <xf numFmtId="0" fontId="18" fillId="0" borderId="0"/>
    <xf numFmtId="0" fontId="54" fillId="0" borderId="0" applyAlignment="0">
      <alignment vertical="top" wrapText="1"/>
      <protection locked="0"/>
    </xf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54" fillId="0" borderId="0" applyAlignment="0">
      <alignment vertical="top" wrapText="1"/>
      <protection locked="0"/>
    </xf>
    <xf numFmtId="0" fontId="54" fillId="0" borderId="0" applyAlignment="0">
      <alignment vertical="top" wrapText="1"/>
      <protection locked="0"/>
    </xf>
    <xf numFmtId="0" fontId="54" fillId="0" borderId="0" applyAlignment="0">
      <alignment vertical="top" wrapText="1"/>
      <protection locked="0"/>
    </xf>
    <xf numFmtId="0" fontId="48" fillId="0" borderId="0"/>
    <xf numFmtId="0" fontId="54" fillId="0" borderId="0" applyAlignment="0">
      <alignment vertical="top" wrapText="1"/>
      <protection locked="0"/>
    </xf>
    <xf numFmtId="0" fontId="18" fillId="0" borderId="0"/>
    <xf numFmtId="185" fontId="58" fillId="0" borderId="42" applyFont="0" applyFill="0" applyBorder="0" applyAlignment="0" applyProtection="0">
      <alignment horizontal="right"/>
    </xf>
    <xf numFmtId="186" fontId="46" fillId="0" borderId="0" applyFont="0" applyFill="0" applyBorder="0" applyAlignment="0" applyProtection="0"/>
    <xf numFmtId="187" fontId="46" fillId="0" borderId="0" applyFont="0" applyFill="0" applyBorder="0" applyAlignment="0" applyProtection="0"/>
    <xf numFmtId="188" fontId="78" fillId="0" borderId="0" applyFont="0" applyFill="0" applyBorder="0" applyAlignment="0" applyProtection="0"/>
    <xf numFmtId="189" fontId="78" fillId="0" borderId="0" applyFont="0" applyFill="0" applyBorder="0" applyAlignment="0" applyProtection="0"/>
    <xf numFmtId="10" fontId="46" fillId="0" borderId="0" applyFont="0" applyFill="0" applyBorder="0" applyAlignment="0" applyProtection="0"/>
    <xf numFmtId="0" fontId="79" fillId="0" borderId="43"/>
    <xf numFmtId="0" fontId="47" fillId="0" borderId="0" applyNumberFormat="0" applyFill="0" applyBorder="0" applyAlignment="0" applyProtection="0"/>
    <xf numFmtId="0" fontId="80" fillId="0" borderId="44" applyNumberFormat="0" applyFont="0" applyFill="0" applyAlignment="0" applyProtection="0"/>
    <xf numFmtId="184" fontId="51" fillId="0" borderId="45" applyBorder="0" applyProtection="0">
      <alignment horizontal="right"/>
      <protection locked="0"/>
    </xf>
    <xf numFmtId="190" fontId="51" fillId="0" borderId="45" applyBorder="0" applyProtection="0">
      <alignment horizontal="right"/>
      <protection locked="0"/>
    </xf>
    <xf numFmtId="0" fontId="51" fillId="0" borderId="31" applyNumberFormat="0" applyBorder="0" applyProtection="0">
      <alignment horizontal="left" wrapText="1"/>
      <protection locked="0"/>
    </xf>
    <xf numFmtId="0" fontId="81" fillId="0" borderId="0" applyFont="0"/>
    <xf numFmtId="0" fontId="18" fillId="9" borderId="46" applyNumberFormat="0" applyAlignment="0" applyProtection="0"/>
    <xf numFmtId="9" fontId="18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8" fillId="0" borderId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82" fillId="0" borderId="47" applyNumberFormat="0" applyFill="0" applyAlignment="0" applyProtection="0"/>
    <xf numFmtId="0" fontId="82" fillId="0" borderId="47" applyNumberFormat="0" applyFill="0" applyAlignment="0" applyProtection="0"/>
    <xf numFmtId="0" fontId="82" fillId="0" borderId="47" applyNumberFormat="0" applyFill="0" applyAlignment="0" applyProtection="0"/>
    <xf numFmtId="0" fontId="82" fillId="0" borderId="47" applyNumberFormat="0" applyFill="0" applyAlignment="0" applyProtection="0"/>
    <xf numFmtId="0" fontId="47" fillId="0" borderId="0" applyNumberFormat="0" applyFill="0" applyBorder="0" applyAlignment="0" applyProtection="0"/>
    <xf numFmtId="0" fontId="76" fillId="0" borderId="0"/>
    <xf numFmtId="0" fontId="83" fillId="0" borderId="0">
      <alignment horizontal="left" vertical="top"/>
    </xf>
    <xf numFmtId="0" fontId="84" fillId="0" borderId="0">
      <alignment horizontal="left"/>
    </xf>
    <xf numFmtId="0" fontId="85" fillId="0" borderId="0">
      <alignment horizontal="left"/>
    </xf>
    <xf numFmtId="0" fontId="85" fillId="0" borderId="0">
      <alignment horizontal="left"/>
    </xf>
    <xf numFmtId="0" fontId="85" fillId="0" borderId="0">
      <alignment horizontal="left"/>
    </xf>
    <xf numFmtId="0" fontId="86" fillId="0" borderId="0">
      <alignment horizontal="left" vertical="top"/>
    </xf>
    <xf numFmtId="0" fontId="85" fillId="0" borderId="0">
      <alignment horizontal="right" vertical="center"/>
    </xf>
    <xf numFmtId="0" fontId="85" fillId="0" borderId="0">
      <alignment horizontal="left" vertical="center"/>
    </xf>
    <xf numFmtId="0" fontId="85" fillId="0" borderId="0">
      <alignment horizontal="center" vertical="center"/>
    </xf>
    <xf numFmtId="0" fontId="85" fillId="0" borderId="0">
      <alignment horizontal="left" vertical="top"/>
    </xf>
    <xf numFmtId="0" fontId="85" fillId="0" borderId="0">
      <alignment horizontal="right" vertical="top"/>
    </xf>
    <xf numFmtId="0" fontId="85" fillId="0" borderId="0">
      <alignment horizontal="right" vertical="top"/>
    </xf>
    <xf numFmtId="0" fontId="85" fillId="0" borderId="0">
      <alignment horizontal="left" vertical="top"/>
    </xf>
    <xf numFmtId="0" fontId="85" fillId="0" borderId="0">
      <alignment horizontal="center" vertical="top"/>
    </xf>
    <xf numFmtId="0" fontId="85" fillId="0" borderId="0">
      <alignment horizontal="right" vertical="top"/>
    </xf>
    <xf numFmtId="0" fontId="85" fillId="0" borderId="0">
      <alignment horizontal="right" vertical="top"/>
    </xf>
    <xf numFmtId="0" fontId="85" fillId="0" borderId="0">
      <alignment horizontal="right" vertical="top"/>
    </xf>
    <xf numFmtId="0" fontId="87" fillId="0" borderId="0">
      <alignment horizontal="right" vertical="top"/>
    </xf>
    <xf numFmtId="0" fontId="87" fillId="0" borderId="0">
      <alignment horizontal="right" vertical="top"/>
    </xf>
    <xf numFmtId="0" fontId="87" fillId="0" borderId="0">
      <alignment horizontal="right" vertical="top"/>
    </xf>
    <xf numFmtId="0" fontId="86" fillId="0" borderId="0">
      <alignment horizontal="left" vertical="top"/>
    </xf>
    <xf numFmtId="0" fontId="83" fillId="0" borderId="0">
      <alignment horizontal="left" vertical="top"/>
    </xf>
    <xf numFmtId="0" fontId="85" fillId="0" borderId="0">
      <alignment horizontal="left"/>
    </xf>
    <xf numFmtId="0" fontId="86" fillId="0" borderId="0">
      <alignment horizontal="left" vertical="top"/>
    </xf>
    <xf numFmtId="0" fontId="83" fillId="0" borderId="0">
      <alignment horizontal="left" vertical="top"/>
    </xf>
    <xf numFmtId="0" fontId="83" fillId="0" borderId="0">
      <alignment horizontal="left" vertical="top"/>
    </xf>
    <xf numFmtId="0" fontId="83" fillId="0" borderId="0">
      <alignment horizontal="left" vertical="top"/>
    </xf>
    <xf numFmtId="0" fontId="83" fillId="0" borderId="0">
      <alignment horizontal="left" vertical="top"/>
    </xf>
    <xf numFmtId="0" fontId="83" fillId="0" borderId="0">
      <alignment horizontal="left" vertical="top"/>
    </xf>
    <xf numFmtId="0" fontId="83" fillId="0" borderId="0">
      <alignment horizontal="right"/>
    </xf>
    <xf numFmtId="0" fontId="85" fillId="0" borderId="0">
      <alignment horizontal="left" vertical="center"/>
    </xf>
    <xf numFmtId="0" fontId="87" fillId="0" borderId="0">
      <alignment horizontal="left" vertical="top"/>
    </xf>
    <xf numFmtId="0" fontId="85" fillId="0" borderId="0">
      <alignment horizontal="left" vertical="top"/>
    </xf>
    <xf numFmtId="0" fontId="84" fillId="0" borderId="0">
      <alignment horizontal="left" vertical="center"/>
    </xf>
    <xf numFmtId="38" fontId="46" fillId="18" borderId="0" applyNumberFormat="0" applyFont="0" applyBorder="0" applyAlignment="0" applyProtection="0"/>
    <xf numFmtId="0" fontId="81" fillId="0" borderId="0"/>
    <xf numFmtId="1" fontId="18" fillId="0" borderId="0">
      <alignment horizontal="center" vertical="center"/>
      <protection locked="0"/>
    </xf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9" fillId="0" borderId="0"/>
    <xf numFmtId="0" fontId="46" fillId="0" borderId="0"/>
    <xf numFmtId="0" fontId="41" fillId="0" borderId="0"/>
    <xf numFmtId="0" fontId="47" fillId="0" borderId="0"/>
    <xf numFmtId="0" fontId="47" fillId="0" borderId="0"/>
    <xf numFmtId="0" fontId="47" fillId="0" borderId="0"/>
    <xf numFmtId="38" fontId="90" fillId="0" borderId="0" applyFill="0" applyBorder="0" applyAlignment="0" applyProtection="0"/>
    <xf numFmtId="188" fontId="91" fillId="0" borderId="0" applyFill="0" applyBorder="0" applyAlignment="0" applyProtection="0"/>
    <xf numFmtId="191" fontId="92" fillId="0" borderId="48">
      <alignment vertical="top" wrapText="1"/>
      <protection locked="0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192" fontId="46" fillId="0" borderId="0" applyFont="0" applyFill="0" applyBorder="0" applyAlignment="0" applyProtection="0"/>
    <xf numFmtId="193" fontId="46" fillId="0" borderId="0" applyFont="0" applyFill="0" applyBorder="0" applyAlignment="0" applyProtection="0"/>
    <xf numFmtId="18" fontId="57" fillId="0" borderId="0" applyFont="0" applyFill="0" applyBorder="0" applyAlignment="0" applyProtection="0">
      <alignment horizontal="left"/>
    </xf>
    <xf numFmtId="38" fontId="46" fillId="0" borderId="49" applyNumberFormat="0" applyFont="0" applyFill="0" applyAlignment="0" applyProtection="0"/>
    <xf numFmtId="10" fontId="78" fillId="0" borderId="50" applyNumberFormat="0" applyFont="0" applyFill="0" applyAlignment="0" applyProtection="0"/>
    <xf numFmtId="0" fontId="93" fillId="12" borderId="51" applyNumberFormat="0" applyAlignment="0" applyProtection="0"/>
    <xf numFmtId="0" fontId="93" fillId="12" borderId="51" applyNumberFormat="0" applyAlignment="0" applyProtection="0"/>
    <xf numFmtId="0" fontId="93" fillId="12" borderId="51" applyNumberFormat="0" applyAlignment="0" applyProtection="0"/>
    <xf numFmtId="0" fontId="93" fillId="12" borderId="51" applyNumberFormat="0" applyAlignment="0" applyProtection="0"/>
    <xf numFmtId="0" fontId="94" fillId="0" borderId="52">
      <alignment horizontal="left" wrapText="1" indent="1"/>
      <protection locked="0"/>
    </xf>
    <xf numFmtId="0" fontId="95" fillId="0" borderId="52">
      <alignment horizontal="left" wrapText="1" indent="1"/>
      <protection locked="0"/>
    </xf>
    <xf numFmtId="0" fontId="96" fillId="19" borderId="51" applyNumberFormat="0" applyAlignment="0" applyProtection="0"/>
    <xf numFmtId="0" fontId="96" fillId="19" borderId="51" applyNumberFormat="0" applyAlignment="0" applyProtection="0"/>
    <xf numFmtId="0" fontId="96" fillId="19" borderId="51" applyNumberFormat="0" applyAlignment="0" applyProtection="0"/>
    <xf numFmtId="0" fontId="96" fillId="19" borderId="51" applyNumberFormat="0" applyAlignment="0" applyProtection="0"/>
    <xf numFmtId="0" fontId="45" fillId="0" borderId="0" applyNumberFormat="0" applyFill="0" applyBorder="0" applyAlignment="0" applyProtection="0"/>
    <xf numFmtId="0" fontId="97" fillId="19" borderId="53" applyNumberFormat="0" applyAlignment="0" applyProtection="0"/>
    <xf numFmtId="0" fontId="97" fillId="19" borderId="53" applyNumberFormat="0" applyAlignment="0" applyProtection="0"/>
    <xf numFmtId="0" fontId="97" fillId="19" borderId="53" applyNumberFormat="0" applyAlignment="0" applyProtection="0"/>
    <xf numFmtId="0" fontId="97" fillId="19" borderId="53" applyNumberFormat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194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6" fontId="45" fillId="0" borderId="48" applyFont="0" applyFill="0" applyBorder="0" applyAlignment="0" applyProtection="0"/>
    <xf numFmtId="0" fontId="51" fillId="0" borderId="31">
      <alignment vertical="center" wrapText="1"/>
    </xf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81" fillId="6" borderId="0" applyProtection="0"/>
    <xf numFmtId="0" fontId="47" fillId="0" borderId="0"/>
    <xf numFmtId="0" fontId="18" fillId="0" borderId="0"/>
    <xf numFmtId="0" fontId="54" fillId="0" borderId="0" applyAlignment="0">
      <alignment vertical="top" wrapText="1"/>
      <protection locked="0"/>
    </xf>
    <xf numFmtId="0" fontId="120" fillId="0" borderId="0" applyAlignment="0">
      <alignment vertical="top" wrapText="1"/>
      <protection locked="0"/>
    </xf>
  </cellStyleXfs>
  <cellXfs count="274">
    <xf numFmtId="0" fontId="0" fillId="0" borderId="0" xfId="0"/>
    <xf numFmtId="0" fontId="30" fillId="0" borderId="0" xfId="3" applyFont="1" applyBorder="1" applyAlignment="1" applyProtection="1">
      <alignment horizontal="center" vertical="top" wrapText="1"/>
    </xf>
    <xf numFmtId="0" fontId="31" fillId="0" borderId="0" xfId="3" applyFont="1" applyBorder="1" applyProtection="1"/>
    <xf numFmtId="0" fontId="31" fillId="0" borderId="0" xfId="3" applyFont="1" applyBorder="1" applyAlignment="1" applyProtection="1">
      <alignment vertical="center"/>
    </xf>
    <xf numFmtId="0" fontId="22" fillId="0" borderId="0" xfId="3" applyFont="1" applyBorder="1" applyAlignment="1" applyProtection="1">
      <alignment vertical="center"/>
    </xf>
    <xf numFmtId="0" fontId="21" fillId="3" borderId="21" xfId="3" applyFont="1" applyFill="1" applyBorder="1" applyAlignment="1" applyProtection="1">
      <alignment horizontal="left" vertical="center" indent="1"/>
    </xf>
    <xf numFmtId="167" fontId="21" fillId="3" borderId="22" xfId="3" applyNumberFormat="1" applyFont="1" applyFill="1" applyBorder="1" applyAlignment="1" applyProtection="1">
      <alignment horizontal="right" vertical="center"/>
    </xf>
    <xf numFmtId="42" fontId="21" fillId="3" borderId="23" xfId="3" applyNumberFormat="1" applyFont="1" applyFill="1" applyBorder="1" applyAlignment="1" applyProtection="1">
      <alignment horizontal="left" vertical="center"/>
    </xf>
    <xf numFmtId="168" fontId="31" fillId="0" borderId="0" xfId="3" applyNumberFormat="1" applyFont="1" applyFill="1" applyBorder="1" applyProtection="1"/>
    <xf numFmtId="0" fontId="32" fillId="0" borderId="0" xfId="3" applyFont="1" applyFill="1" applyBorder="1" applyAlignment="1" applyProtection="1">
      <alignment wrapText="1"/>
    </xf>
    <xf numFmtId="0" fontId="33" fillId="0" borderId="24" xfId="3" applyFont="1" applyFill="1" applyBorder="1" applyAlignment="1" applyProtection="1">
      <alignment horizontal="left" vertical="center" wrapText="1" indent="1"/>
    </xf>
    <xf numFmtId="3" fontId="34" fillId="0" borderId="25" xfId="3" applyNumberFormat="1" applyFont="1" applyFill="1" applyBorder="1" applyAlignment="1" applyProtection="1">
      <alignment horizontal="right" vertical="center"/>
      <protection locked="0"/>
    </xf>
    <xf numFmtId="42" fontId="34" fillId="0" borderId="26" xfId="3" applyNumberFormat="1" applyFont="1" applyFill="1" applyBorder="1" applyAlignment="1" applyProtection="1">
      <alignment horizontal="left" vertical="center"/>
    </xf>
    <xf numFmtId="0" fontId="31" fillId="0" borderId="0" xfId="3" applyFont="1" applyBorder="1" applyAlignment="1" applyProtection="1">
      <alignment wrapText="1"/>
    </xf>
    <xf numFmtId="0" fontId="31" fillId="0" borderId="0" xfId="3" applyFont="1" applyFill="1" applyBorder="1" applyProtection="1"/>
    <xf numFmtId="3" fontId="31" fillId="0" borderId="0" xfId="3" applyNumberFormat="1" applyFont="1" applyFill="1" applyBorder="1" applyProtection="1"/>
    <xf numFmtId="0" fontId="34" fillId="0" borderId="27" xfId="3" applyFont="1" applyFill="1" applyBorder="1" applyAlignment="1" applyProtection="1">
      <alignment horizontal="left" vertical="center" indent="1" shrinkToFit="1"/>
      <protection locked="0"/>
    </xf>
    <xf numFmtId="3" fontId="34" fillId="0" borderId="28" xfId="3" applyNumberFormat="1" applyFont="1" applyFill="1" applyBorder="1" applyAlignment="1" applyProtection="1">
      <alignment horizontal="right" vertical="center"/>
      <protection locked="0"/>
    </xf>
    <xf numFmtId="0" fontId="31" fillId="0" borderId="0" xfId="3" applyFont="1" applyBorder="1" applyAlignment="1" applyProtection="1">
      <alignment horizontal="center"/>
    </xf>
    <xf numFmtId="42" fontId="31" fillId="0" borderId="0" xfId="3" applyNumberFormat="1" applyFont="1" applyBorder="1" applyProtection="1"/>
    <xf numFmtId="0" fontId="39" fillId="0" borderId="30" xfId="3" applyFont="1" applyFill="1" applyBorder="1" applyAlignment="1" applyProtection="1">
      <alignment horizontal="left" vertical="center" indent="1"/>
    </xf>
    <xf numFmtId="3" fontId="39" fillId="0" borderId="28" xfId="3" applyNumberFormat="1" applyFont="1" applyFill="1" applyBorder="1" applyAlignment="1" applyProtection="1">
      <alignment horizontal="right" vertical="center"/>
    </xf>
    <xf numFmtId="42" fontId="39" fillId="0" borderId="29" xfId="3" applyNumberFormat="1" applyFont="1" applyFill="1" applyBorder="1" applyAlignment="1" applyProtection="1">
      <alignment horizontal="left" vertical="center"/>
    </xf>
    <xf numFmtId="0" fontId="22" fillId="3" borderId="21" xfId="2" applyFont="1" applyFill="1" applyBorder="1" applyAlignment="1" applyProtection="1">
      <alignment horizontal="center" vertical="center" wrapText="1"/>
    </xf>
    <xf numFmtId="167" fontId="22" fillId="3" borderId="22" xfId="3" applyNumberFormat="1" applyFont="1" applyFill="1" applyBorder="1" applyAlignment="1" applyProtection="1">
      <alignment horizontal="right" vertical="center"/>
    </xf>
    <xf numFmtId="42" fontId="22" fillId="3" borderId="23" xfId="3" applyNumberFormat="1" applyFont="1" applyFill="1" applyBorder="1" applyAlignment="1" applyProtection="1">
      <alignment horizontal="left" vertical="center"/>
    </xf>
    <xf numFmtId="0" fontId="31" fillId="0" borderId="0" xfId="2" applyFont="1" applyBorder="1" applyProtection="1"/>
    <xf numFmtId="0" fontId="25" fillId="0" borderId="21" xfId="2" applyFont="1" applyFill="1" applyBorder="1" applyAlignment="1" applyProtection="1">
      <alignment horizontal="left" vertical="center" wrapText="1" indent="5"/>
    </xf>
    <xf numFmtId="167" fontId="25" fillId="4" borderId="22" xfId="3" applyNumberFormat="1" applyFont="1" applyFill="1" applyBorder="1" applyAlignment="1" applyProtection="1">
      <alignment horizontal="right" vertical="center"/>
    </xf>
    <xf numFmtId="42" fontId="25" fillId="4" borderId="23" xfId="3" applyNumberFormat="1" applyFont="1" applyFill="1" applyBorder="1" applyAlignment="1" applyProtection="1">
      <alignment horizontal="left" vertical="center"/>
    </xf>
    <xf numFmtId="0" fontId="40" fillId="5" borderId="21" xfId="2" applyFont="1" applyFill="1" applyBorder="1" applyAlignment="1" applyProtection="1">
      <alignment horizontal="center" vertical="center" wrapText="1"/>
    </xf>
    <xf numFmtId="167" fontId="40" fillId="5" borderId="22" xfId="3" applyNumberFormat="1" applyFont="1" applyFill="1" applyBorder="1" applyAlignment="1" applyProtection="1">
      <alignment horizontal="right" vertical="center"/>
    </xf>
    <xf numFmtId="42" fontId="40" fillId="5" borderId="23" xfId="3" applyNumberFormat="1" applyFont="1" applyFill="1" applyBorder="1" applyAlignment="1" applyProtection="1">
      <alignment horizontal="left" vertical="center"/>
    </xf>
    <xf numFmtId="0" fontId="26" fillId="0" borderId="0" xfId="3" applyFont="1" applyFill="1" applyBorder="1" applyAlignment="1" applyProtection="1">
      <alignment horizontal="center" vertical="center" wrapText="1"/>
    </xf>
    <xf numFmtId="0" fontId="30" fillId="0" borderId="0" xfId="3" applyFont="1" applyFill="1" applyBorder="1" applyAlignment="1" applyProtection="1">
      <alignment horizontal="center" vertical="top" wrapText="1"/>
    </xf>
    <xf numFmtId="0" fontId="30" fillId="0" borderId="0" xfId="3" applyFont="1" applyFill="1" applyBorder="1" applyAlignment="1" applyProtection="1">
      <alignment horizontal="center" vertical="center" wrapText="1"/>
    </xf>
    <xf numFmtId="2" fontId="31" fillId="0" borderId="0" xfId="3" applyNumberFormat="1" applyFont="1" applyFill="1" applyBorder="1" applyProtection="1"/>
    <xf numFmtId="44" fontId="35" fillId="0" borderId="0" xfId="1" applyFont="1" applyFill="1" applyBorder="1" applyAlignment="1" applyProtection="1">
      <alignment vertical="center"/>
    </xf>
    <xf numFmtId="0" fontId="31" fillId="0" borderId="0" xfId="3" applyFont="1" applyFill="1" applyBorder="1" applyAlignment="1" applyProtection="1">
      <alignment wrapText="1"/>
    </xf>
    <xf numFmtId="3" fontId="31" fillId="0" borderId="0" xfId="3" applyNumberFormat="1" applyFont="1" applyFill="1" applyBorder="1" applyAlignment="1" applyProtection="1">
      <alignment wrapText="1"/>
    </xf>
    <xf numFmtId="1" fontId="31" fillId="0" borderId="0" xfId="3" applyNumberFormat="1" applyFont="1" applyFill="1" applyBorder="1" applyProtection="1"/>
    <xf numFmtId="44" fontId="37" fillId="0" borderId="0" xfId="3" applyNumberFormat="1" applyFont="1" applyFill="1" applyBorder="1" applyProtection="1"/>
    <xf numFmtId="44" fontId="31" fillId="0" borderId="0" xfId="3" applyNumberFormat="1" applyFont="1" applyFill="1" applyBorder="1" applyProtection="1"/>
    <xf numFmtId="44" fontId="38" fillId="0" borderId="0" xfId="3" applyNumberFormat="1" applyFont="1" applyFill="1" applyBorder="1" applyProtection="1"/>
    <xf numFmtId="44" fontId="32" fillId="0" borderId="0" xfId="1" applyFont="1" applyFill="1" applyBorder="1" applyAlignment="1" applyProtection="1">
      <alignment vertical="center"/>
    </xf>
    <xf numFmtId="1" fontId="32" fillId="0" borderId="0" xfId="3" applyNumberFormat="1" applyFont="1" applyFill="1" applyBorder="1" applyAlignment="1" applyProtection="1">
      <alignment vertical="center"/>
    </xf>
    <xf numFmtId="0" fontId="22" fillId="0" borderId="0" xfId="3" applyFont="1" applyFill="1" applyBorder="1" applyAlignment="1" applyProtection="1">
      <alignment vertical="center"/>
    </xf>
    <xf numFmtId="0" fontId="30" fillId="0" borderId="0" xfId="3" applyFont="1" applyBorder="1" applyAlignment="1" applyProtection="1">
      <alignment horizontal="center" vertical="center" wrapText="1"/>
    </xf>
    <xf numFmtId="3" fontId="34" fillId="0" borderId="25" xfId="3" applyNumberFormat="1" applyFont="1" applyFill="1" applyBorder="1" applyAlignment="1" applyProtection="1">
      <alignment horizontal="right"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00" fillId="0" borderId="0" xfId="0" applyFont="1" applyBorder="1" applyAlignment="1" applyProtection="1">
      <alignment horizontal="left" vertical="center"/>
    </xf>
    <xf numFmtId="0" fontId="101" fillId="0" borderId="0" xfId="0" applyFont="1" applyBorder="1" applyAlignment="1" applyProtection="1">
      <alignment horizontal="left" vertical="center"/>
    </xf>
    <xf numFmtId="0" fontId="102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102" fillId="2" borderId="16" xfId="0" applyFont="1" applyFill="1" applyBorder="1" applyAlignment="1" applyProtection="1">
      <alignment horizontal="center" vertical="center" wrapText="1"/>
    </xf>
    <xf numFmtId="0" fontId="102" fillId="2" borderId="17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00" fillId="0" borderId="16" xfId="0" applyFont="1" applyBorder="1" applyAlignment="1" applyProtection="1">
      <alignment horizontal="center" vertical="center" wrapText="1"/>
    </xf>
    <xf numFmtId="0" fontId="100" fillId="0" borderId="17" xfId="0" applyFont="1" applyBorder="1" applyAlignment="1" applyProtection="1">
      <alignment horizontal="center" vertical="center" wrapText="1"/>
    </xf>
    <xf numFmtId="0" fontId="100" fillId="0" borderId="18" xfId="0" applyFont="1" applyBorder="1" applyAlignment="1" applyProtection="1">
      <alignment horizontal="center" vertical="center" wrapText="1"/>
    </xf>
    <xf numFmtId="0" fontId="104" fillId="0" borderId="0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5" fontId="105" fillId="0" borderId="7" xfId="0" applyNumberFormat="1" applyFont="1" applyBorder="1" applyAlignment="1" applyProtection="1"/>
    <xf numFmtId="165" fontId="105" fillId="0" borderId="8" xfId="0" applyNumberFormat="1" applyFont="1" applyBorder="1" applyAlignment="1" applyProtection="1"/>
    <xf numFmtId="0" fontId="0" fillId="0" borderId="0" xfId="0" applyFont="1" applyAlignment="1" applyProtection="1">
      <alignment horizontal="left" vertical="center"/>
    </xf>
    <xf numFmtId="4" fontId="106" fillId="0" borderId="0" xfId="0" applyNumberFormat="1" applyFont="1" applyAlignment="1" applyProtection="1">
      <alignment vertical="center"/>
    </xf>
    <xf numFmtId="0" fontId="107" fillId="0" borderId="4" xfId="0" applyFont="1" applyBorder="1" applyAlignment="1" applyProtection="1"/>
    <xf numFmtId="0" fontId="107" fillId="0" borderId="0" xfId="0" applyFont="1" applyBorder="1" applyAlignment="1" applyProtection="1"/>
    <xf numFmtId="0" fontId="108" fillId="0" borderId="0" xfId="0" applyFont="1" applyBorder="1" applyAlignment="1" applyProtection="1">
      <alignment horizontal="left"/>
    </xf>
    <xf numFmtId="0" fontId="107" fillId="0" borderId="5" xfId="0" applyFont="1" applyBorder="1" applyAlignment="1" applyProtection="1"/>
    <xf numFmtId="0" fontId="107" fillId="0" borderId="0" xfId="0" applyFont="1" applyAlignment="1" applyProtection="1"/>
    <xf numFmtId="0" fontId="107" fillId="0" borderId="9" xfId="0" applyFont="1" applyBorder="1" applyAlignment="1" applyProtection="1"/>
    <xf numFmtId="165" fontId="107" fillId="0" borderId="0" xfId="0" applyNumberFormat="1" applyFont="1" applyBorder="1" applyAlignment="1" applyProtection="1"/>
    <xf numFmtId="165" fontId="107" fillId="0" borderId="10" xfId="0" applyNumberFormat="1" applyFont="1" applyBorder="1" applyAlignment="1" applyProtection="1"/>
    <xf numFmtId="0" fontId="107" fillId="0" borderId="0" xfId="0" applyFont="1" applyAlignment="1" applyProtection="1">
      <alignment horizontal="left"/>
    </xf>
    <xf numFmtId="0" fontId="107" fillId="0" borderId="0" xfId="0" applyFont="1" applyAlignment="1" applyProtection="1">
      <alignment horizontal="center"/>
    </xf>
    <xf numFmtId="4" fontId="107" fillId="0" borderId="0" xfId="0" applyNumberFormat="1" applyFont="1" applyAlignment="1" applyProtection="1">
      <alignment vertical="center"/>
    </xf>
    <xf numFmtId="0" fontId="0" fillId="0" borderId="19" xfId="0" applyFont="1" applyBorder="1" applyAlignment="1" applyProtection="1">
      <alignment horizontal="center" vertical="center"/>
    </xf>
    <xf numFmtId="49" fontId="0" fillId="0" borderId="19" xfId="0" applyNumberFormat="1" applyFont="1" applyBorder="1" applyAlignment="1" applyProtection="1">
      <alignment horizontal="left" vertical="center" wrapText="1"/>
    </xf>
    <xf numFmtId="0" fontId="0" fillId="0" borderId="19" xfId="0" applyFont="1" applyBorder="1" applyAlignment="1" applyProtection="1">
      <alignment horizontal="center" vertical="center" wrapText="1"/>
    </xf>
    <xf numFmtId="166" fontId="0" fillId="0" borderId="19" xfId="0" applyNumberFormat="1" applyFont="1" applyBorder="1" applyAlignment="1" applyProtection="1">
      <alignment vertical="center"/>
    </xf>
    <xf numFmtId="0" fontId="109" fillId="0" borderId="19" xfId="0" applyFont="1" applyBorder="1" applyAlignment="1" applyProtection="1">
      <alignment horizontal="left" vertical="center"/>
    </xf>
    <xf numFmtId="0" fontId="109" fillId="0" borderId="0" xfId="0" applyFont="1" applyBorder="1" applyAlignment="1" applyProtection="1">
      <alignment horizontal="center" vertical="center"/>
    </xf>
    <xf numFmtId="165" fontId="109" fillId="0" borderId="0" xfId="0" applyNumberFormat="1" applyFont="1" applyBorder="1" applyAlignment="1" applyProtection="1">
      <alignment vertical="center"/>
    </xf>
    <xf numFmtId="165" fontId="109" fillId="0" borderId="10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109" fillId="0" borderId="11" xfId="0" applyFont="1" applyBorder="1" applyAlignment="1" applyProtection="1">
      <alignment horizontal="center" vertical="center"/>
    </xf>
    <xf numFmtId="165" fontId="109" fillId="0" borderId="11" xfId="0" applyNumberFormat="1" applyFont="1" applyBorder="1" applyAlignment="1" applyProtection="1">
      <alignment vertical="center"/>
    </xf>
    <xf numFmtId="165" fontId="109" fillId="0" borderId="12" xfId="0" applyNumberFormat="1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0" xfId="0" applyProtection="1"/>
    <xf numFmtId="0" fontId="9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0" fillId="2" borderId="0" xfId="0" applyFont="1" applyFill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9" fillId="0" borderId="16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/>
    </xf>
    <xf numFmtId="165" fontId="14" fillId="0" borderId="7" xfId="0" applyNumberFormat="1" applyFont="1" applyBorder="1" applyAlignment="1" applyProtection="1"/>
    <xf numFmtId="165" fontId="14" fillId="0" borderId="8" xfId="0" applyNumberFormat="1" applyFont="1" applyBorder="1" applyAlignment="1" applyProtection="1"/>
    <xf numFmtId="4" fontId="15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9" xfId="0" applyFont="1" applyBorder="1" applyAlignment="1" applyProtection="1"/>
    <xf numFmtId="165" fontId="7" fillId="0" borderId="0" xfId="0" applyNumberFormat="1" applyFont="1" applyBorder="1" applyAlignment="1" applyProtection="1"/>
    <xf numFmtId="165" fontId="7" fillId="0" borderId="10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0" fontId="2" fillId="0" borderId="19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165" fontId="2" fillId="0" borderId="0" xfId="0" applyNumberFormat="1" applyFont="1" applyBorder="1" applyAlignment="1" applyProtection="1">
      <alignment vertical="center"/>
    </xf>
    <xf numFmtId="165" fontId="2" fillId="0" borderId="10" xfId="0" applyNumberFormat="1" applyFont="1" applyBorder="1" applyAlignment="1" applyProtection="1">
      <alignment vertical="center"/>
    </xf>
    <xf numFmtId="0" fontId="16" fillId="0" borderId="19" xfId="0" applyFont="1" applyBorder="1" applyAlignment="1" applyProtection="1">
      <alignment horizontal="center" vertical="center"/>
    </xf>
    <xf numFmtId="49" fontId="16" fillId="0" borderId="19" xfId="0" applyNumberFormat="1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166" fontId="16" fillId="0" borderId="19" xfId="0" applyNumberFormat="1" applyFont="1" applyBorder="1" applyAlignment="1" applyProtection="1">
      <alignment vertical="center"/>
    </xf>
    <xf numFmtId="0" fontId="0" fillId="0" borderId="19" xfId="0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165" fontId="2" fillId="0" borderId="11" xfId="0" applyNumberFormat="1" applyFont="1" applyBorder="1" applyAlignment="1" applyProtection="1">
      <alignment vertical="center"/>
    </xf>
    <xf numFmtId="165" fontId="2" fillId="0" borderId="12" xfId="0" applyNumberFormat="1" applyFont="1" applyBorder="1" applyAlignment="1" applyProtection="1">
      <alignment vertical="center"/>
    </xf>
    <xf numFmtId="42" fontId="34" fillId="0" borderId="29" xfId="3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19" fillId="0" borderId="0" xfId="3" applyFont="1"/>
    <xf numFmtId="0" fontId="20" fillId="0" borderId="0" xfId="3" applyFont="1"/>
    <xf numFmtId="0" fontId="22" fillId="0" borderId="0" xfId="3" applyFont="1" applyAlignment="1">
      <alignment vertical="center"/>
    </xf>
    <xf numFmtId="0" fontId="22" fillId="0" borderId="0" xfId="3" applyFont="1"/>
    <xf numFmtId="0" fontId="111" fillId="0" borderId="0" xfId="453" applyFont="1" applyFill="1"/>
    <xf numFmtId="0" fontId="111" fillId="0" borderId="0" xfId="453" applyFont="1"/>
    <xf numFmtId="0" fontId="21" fillId="0" borderId="0" xfId="3" applyFont="1"/>
    <xf numFmtId="0" fontId="20" fillId="0" borderId="0" xfId="3" applyFont="1" applyAlignment="1">
      <alignment horizontal="center"/>
    </xf>
    <xf numFmtId="0" fontId="21" fillId="4" borderId="0" xfId="454" applyFont="1" applyFill="1"/>
    <xf numFmtId="0" fontId="28" fillId="4" borderId="0" xfId="454" applyFont="1" applyFill="1" applyAlignment="1">
      <alignment horizontal="right"/>
    </xf>
    <xf numFmtId="0" fontId="28" fillId="4" borderId="0" xfId="454" applyFont="1" applyFill="1" applyAlignment="1">
      <alignment horizontal="left" indent="1"/>
    </xf>
    <xf numFmtId="0" fontId="28" fillId="4" borderId="0" xfId="454" applyFont="1" applyFill="1" applyAlignment="1">
      <alignment horizontal="left"/>
    </xf>
    <xf numFmtId="0" fontId="20" fillId="4" borderId="0" xfId="3" applyFont="1" applyFill="1"/>
    <xf numFmtId="0" fontId="28" fillId="4" borderId="0" xfId="3" applyFont="1" applyFill="1" applyAlignment="1">
      <alignment horizontal="right"/>
    </xf>
    <xf numFmtId="0" fontId="28" fillId="0" borderId="0" xfId="3" applyFont="1" applyAlignment="1">
      <alignment horizontal="right"/>
    </xf>
    <xf numFmtId="0" fontId="29" fillId="0" borderId="0" xfId="3" applyFont="1" applyAlignment="1">
      <alignment horizontal="left"/>
    </xf>
    <xf numFmtId="0" fontId="113" fillId="0" borderId="0" xfId="453" applyFont="1" applyAlignment="1">
      <alignment horizontal="center" vertical="center" wrapText="1"/>
    </xf>
    <xf numFmtId="0" fontId="112" fillId="0" borderId="0" xfId="453" applyFont="1" applyAlignment="1">
      <alignment horizontal="center" vertical="center" wrapText="1"/>
    </xf>
    <xf numFmtId="49" fontId="112" fillId="0" borderId="0" xfId="453" applyNumberFormat="1" applyFont="1" applyAlignment="1">
      <alignment horizontal="left" vertical="center"/>
    </xf>
    <xf numFmtId="49" fontId="114" fillId="0" borderId="0" xfId="453" applyNumberFormat="1" applyFont="1" applyFill="1"/>
    <xf numFmtId="49" fontId="114" fillId="0" borderId="0" xfId="453" applyNumberFormat="1" applyFont="1"/>
    <xf numFmtId="0" fontId="112" fillId="0" borderId="0" xfId="453" applyFont="1"/>
    <xf numFmtId="0" fontId="115" fillId="0" borderId="0" xfId="453" applyFont="1" applyFill="1"/>
    <xf numFmtId="0" fontId="115" fillId="0" borderId="0" xfId="453" applyFont="1"/>
    <xf numFmtId="0" fontId="116" fillId="0" borderId="0" xfId="453" applyFont="1"/>
    <xf numFmtId="0" fontId="117" fillId="0" borderId="0" xfId="453" applyFont="1"/>
    <xf numFmtId="0" fontId="113" fillId="0" borderId="0" xfId="453" applyFont="1" applyBorder="1"/>
    <xf numFmtId="0" fontId="112" fillId="4" borderId="0" xfId="453" applyFont="1" applyFill="1"/>
    <xf numFmtId="0" fontId="112" fillId="4" borderId="20" xfId="453" applyFont="1" applyFill="1" applyBorder="1"/>
    <xf numFmtId="0" fontId="113" fillId="4" borderId="20" xfId="453" applyFont="1" applyFill="1" applyBorder="1"/>
    <xf numFmtId="0" fontId="119" fillId="0" borderId="0" xfId="453" applyFont="1" applyFill="1"/>
    <xf numFmtId="0" fontId="119" fillId="4" borderId="0" xfId="453" applyFont="1" applyFill="1"/>
    <xf numFmtId="0" fontId="120" fillId="0" borderId="0" xfId="456" applyAlignment="1">
      <alignment vertical="top"/>
      <protection locked="0"/>
    </xf>
    <xf numFmtId="0" fontId="22" fillId="0" borderId="0" xfId="2" applyFont="1" applyAlignment="1">
      <alignment vertical="center"/>
    </xf>
    <xf numFmtId="0" fontId="117" fillId="0" borderId="0" xfId="453" applyFont="1" applyBorder="1"/>
    <xf numFmtId="0" fontId="113" fillId="0" borderId="0" xfId="453" applyFont="1" applyBorder="1"/>
    <xf numFmtId="0" fontId="112" fillId="4" borderId="0" xfId="455" applyFont="1" applyFill="1" applyAlignment="1">
      <alignment horizontal="left" indent="3"/>
      <protection locked="0"/>
    </xf>
    <xf numFmtId="0" fontId="21" fillId="0" borderId="0" xfId="2" applyFont="1" applyAlignment="1">
      <alignment vertical="center" wrapText="1"/>
    </xf>
    <xf numFmtId="0" fontId="112" fillId="0" borderId="0" xfId="455" applyFont="1" applyAlignment="1">
      <protection locked="0"/>
    </xf>
    <xf numFmtId="0" fontId="54" fillId="0" borderId="0" xfId="455" applyAlignment="1">
      <alignment vertical="top"/>
      <protection locked="0"/>
    </xf>
    <xf numFmtId="0" fontId="112" fillId="0" borderId="22" xfId="453" applyFont="1" applyBorder="1" applyAlignment="1">
      <alignment horizontal="center" vertical="center" wrapText="1"/>
    </xf>
    <xf numFmtId="0" fontId="118" fillId="0" borderId="0" xfId="453" applyFont="1"/>
    <xf numFmtId="0" fontId="113" fillId="0" borderId="0" xfId="453" applyFont="1" applyAlignment="1">
      <alignment horizontal="right"/>
    </xf>
    <xf numFmtId="0" fontId="113" fillId="0" borderId="0" xfId="453" applyFont="1" applyAlignment="1">
      <alignment horizontal="left"/>
    </xf>
    <xf numFmtId="0" fontId="29" fillId="0" borderId="0" xfId="3" applyFont="1" applyAlignment="1">
      <alignment horizontal="left"/>
    </xf>
    <xf numFmtId="0" fontId="27" fillId="0" borderId="0" xfId="3" applyFont="1" applyAlignment="1">
      <alignment horizontal="center"/>
    </xf>
    <xf numFmtId="0" fontId="112" fillId="0" borderId="20" xfId="453" applyFont="1" applyBorder="1" applyAlignment="1">
      <alignment horizontal="center" vertical="center" wrapText="1"/>
    </xf>
    <xf numFmtId="0" fontId="23" fillId="0" borderId="0" xfId="3" applyFont="1" applyAlignment="1">
      <alignment horizontal="center" wrapText="1"/>
    </xf>
    <xf numFmtId="0" fontId="22" fillId="0" borderId="0" xfId="3" applyFont="1" applyAlignment="1">
      <alignment horizontal="center" vertical="center" wrapText="1"/>
    </xf>
    <xf numFmtId="0" fontId="24" fillId="0" borderId="0" xfId="3" applyFont="1" applyAlignment="1">
      <alignment horizontal="center"/>
    </xf>
    <xf numFmtId="0" fontId="20" fillId="0" borderId="0" xfId="3" applyFont="1" applyBorder="1" applyAlignment="1">
      <alignment horizontal="center"/>
    </xf>
    <xf numFmtId="0" fontId="25" fillId="4" borderId="0" xfId="3" applyFont="1" applyFill="1" applyAlignment="1">
      <alignment horizontal="left"/>
    </xf>
    <xf numFmtId="0" fontId="21" fillId="0" borderId="0" xfId="3" applyFont="1" applyAlignment="1">
      <alignment vertical="center" shrinkToFit="1"/>
    </xf>
    <xf numFmtId="0" fontId="21" fillId="0" borderId="0" xfId="3" applyFont="1" applyAlignment="1">
      <alignment vertical="center"/>
    </xf>
    <xf numFmtId="0" fontId="22" fillId="0" borderId="20" xfId="3" applyFont="1" applyBorder="1"/>
    <xf numFmtId="0" fontId="25" fillId="0" borderId="0" xfId="3" applyFont="1" applyAlignment="1">
      <alignment vertical="center" wrapText="1"/>
    </xf>
    <xf numFmtId="0" fontId="18" fillId="0" borderId="0" xfId="3" applyFont="1" applyAlignment="1">
      <alignment vertical="center"/>
    </xf>
    <xf numFmtId="0" fontId="110" fillId="0" borderId="0" xfId="3" applyFont="1" applyAlignment="1">
      <alignment horizontal="center"/>
    </xf>
    <xf numFmtId="0" fontId="20" fillId="0" borderId="0" xfId="3" applyFont="1" applyAlignment="1">
      <alignment horizontal="center" vertical="center" wrapText="1"/>
    </xf>
    <xf numFmtId="0" fontId="23" fillId="0" borderId="0" xfId="3" applyFont="1" applyBorder="1" applyAlignment="1" applyProtection="1">
      <alignment horizontal="center" vertical="center" wrapText="1"/>
    </xf>
    <xf numFmtId="0" fontId="30" fillId="0" borderId="0" xfId="3" applyFont="1" applyBorder="1" applyAlignment="1" applyProtection="1">
      <alignment horizontal="center" vertical="center" wrapText="1"/>
    </xf>
    <xf numFmtId="44" fontId="36" fillId="0" borderId="0" xfId="3" applyNumberFormat="1" applyFont="1" applyFill="1" applyBorder="1" applyAlignment="1" applyProtection="1">
      <alignment horizontal="center" vertical="center" wrapText="1"/>
    </xf>
    <xf numFmtId="2" fontId="31" fillId="0" borderId="0" xfId="3" applyNumberFormat="1" applyFont="1" applyBorder="1" applyAlignment="1" applyProtection="1">
      <alignment horizontal="left" vertical="top" indent="10"/>
    </xf>
    <xf numFmtId="0" fontId="18" fillId="0" borderId="0" xfId="3" applyAlignment="1" applyProtection="1">
      <alignment horizontal="left" vertical="top" indent="10"/>
    </xf>
    <xf numFmtId="4" fontId="10" fillId="0" borderId="7" xfId="0" applyNumberFormat="1" applyFont="1" applyBorder="1" applyAlignment="1" applyProtection="1"/>
    <xf numFmtId="4" fontId="4" fillId="0" borderId="7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>
      <alignment vertical="center"/>
    </xf>
    <xf numFmtId="4" fontId="6" fillId="0" borderId="11" xfId="0" applyNumberFormat="1" applyFont="1" applyBorder="1" applyAlignment="1" applyProtection="1"/>
    <xf numFmtId="4" fontId="6" fillId="0" borderId="11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17" xfId="0" applyNumberFormat="1" applyFont="1" applyFill="1" applyBorder="1" applyAlignment="1" applyProtection="1"/>
    <xf numFmtId="4" fontId="6" fillId="0" borderId="17" xfId="0" applyNumberFormat="1" applyFont="1" applyFill="1" applyBorder="1" applyAlignment="1" applyProtection="1">
      <alignment vertical="center"/>
    </xf>
    <xf numFmtId="4" fontId="0" fillId="0" borderId="19" xfId="0" applyNumberFormat="1" applyFont="1" applyFill="1" applyBorder="1" applyAlignment="1" applyProtection="1">
      <alignment vertical="center"/>
    </xf>
    <xf numFmtId="0" fontId="0" fillId="0" borderId="19" xfId="0" applyFont="1" applyFill="1" applyBorder="1" applyAlignment="1" applyProtection="1">
      <alignment vertical="center"/>
    </xf>
    <xf numFmtId="0" fontId="0" fillId="0" borderId="19" xfId="0" applyFont="1" applyBorder="1" applyAlignment="1" applyProtection="1">
      <alignment horizontal="left" vertical="center" wrapText="1"/>
    </xf>
    <xf numFmtId="0" fontId="0" fillId="0" borderId="19" xfId="0" applyFont="1" applyBorder="1" applyAlignment="1" applyProtection="1">
      <alignment vertical="center"/>
    </xf>
    <xf numFmtId="4" fontId="0" fillId="0" borderId="19" xfId="0" applyNumberFormat="1" applyFont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4" fontId="0" fillId="0" borderId="19" xfId="0" applyNumberFormat="1" applyFont="1" applyBorder="1" applyAlignment="1" applyProtection="1">
      <alignment vertical="center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vertical="center"/>
    </xf>
    <xf numFmtId="4" fontId="16" fillId="0" borderId="19" xfId="0" applyNumberFormat="1" applyFont="1" applyBorder="1" applyAlignment="1" applyProtection="1">
      <alignment vertical="center"/>
      <protection locked="0"/>
    </xf>
    <xf numFmtId="0" fontId="16" fillId="0" borderId="19" xfId="0" applyFont="1" applyBorder="1" applyAlignment="1" applyProtection="1">
      <alignment vertical="center"/>
      <protection locked="0"/>
    </xf>
    <xf numFmtId="4" fontId="16" fillId="0" borderId="19" xfId="0" applyNumberFormat="1" applyFont="1" applyFill="1" applyBorder="1" applyAlignment="1" applyProtection="1">
      <alignment vertical="center"/>
    </xf>
    <xf numFmtId="4" fontId="5" fillId="0" borderId="7" xfId="0" applyNumberFormat="1" applyFont="1" applyFill="1" applyBorder="1" applyAlignment="1" applyProtection="1"/>
    <xf numFmtId="4" fontId="5" fillId="0" borderId="7" xfId="0" applyNumberFormat="1" applyFont="1" applyFill="1" applyBorder="1" applyAlignment="1" applyProtection="1">
      <alignment vertical="center"/>
    </xf>
    <xf numFmtId="4" fontId="6" fillId="0" borderId="11" xfId="0" applyNumberFormat="1" applyFont="1" applyFill="1" applyBorder="1" applyAlignment="1" applyProtection="1"/>
    <xf numFmtId="4" fontId="6" fillId="0" borderId="11" xfId="0" applyNumberFormat="1" applyFont="1" applyFill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4" fontId="10" fillId="2" borderId="0" xfId="0" applyNumberFormat="1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3" fillId="2" borderId="17" xfId="0" applyFont="1" applyFill="1" applyBorder="1" applyAlignment="1" applyProtection="1">
      <alignment horizontal="center" vertical="center" wrapText="1"/>
    </xf>
    <xf numFmtId="0" fontId="0" fillId="2" borderId="17" xfId="0" applyFont="1" applyFill="1" applyBorder="1" applyAlignment="1" applyProtection="1">
      <alignment horizontal="center" vertical="center" wrapText="1"/>
    </xf>
    <xf numFmtId="0" fontId="13" fillId="2" borderId="17" xfId="0" applyFont="1" applyFill="1" applyBorder="1" applyAlignment="1" applyProtection="1">
      <alignment horizontal="center" vertical="center" wrapText="1"/>
    </xf>
    <xf numFmtId="0" fontId="0" fillId="2" borderId="18" xfId="0" applyFont="1" applyFill="1" applyBorder="1" applyAlignment="1" applyProtection="1">
      <alignment horizontal="center" vertical="center" wrapText="1"/>
    </xf>
    <xf numFmtId="0" fontId="102" fillId="0" borderId="0" xfId="0" applyFont="1" applyBorder="1" applyAlignment="1" applyProtection="1">
      <alignment horizontal="left" vertical="center"/>
    </xf>
    <xf numFmtId="0" fontId="99" fillId="0" borderId="0" xfId="0" applyFont="1" applyBorder="1" applyAlignment="1" applyProtection="1">
      <alignment horizontal="center" vertical="center"/>
    </xf>
    <xf numFmtId="0" fontId="100" fillId="0" borderId="0" xfId="0" applyFont="1" applyBorder="1" applyAlignment="1" applyProtection="1">
      <alignment horizontal="left" vertical="center" wrapText="1"/>
    </xf>
    <xf numFmtId="0" fontId="101" fillId="0" borderId="0" xfId="0" applyFont="1" applyBorder="1" applyAlignment="1" applyProtection="1">
      <alignment horizontal="left" vertical="center" wrapText="1"/>
    </xf>
    <xf numFmtId="164" fontId="102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164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/>
    </xf>
    <xf numFmtId="4" fontId="10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02" fillId="2" borderId="17" xfId="0" applyFont="1" applyFill="1" applyBorder="1" applyAlignment="1" applyProtection="1">
      <alignment horizontal="center" vertical="center" wrapText="1"/>
    </xf>
    <xf numFmtId="0" fontId="103" fillId="2" borderId="17" xfId="0" applyFont="1" applyFill="1" applyBorder="1" applyAlignment="1" applyProtection="1">
      <alignment horizontal="center" vertical="center" wrapText="1"/>
    </xf>
    <xf numFmtId="4" fontId="104" fillId="0" borderId="7" xfId="0" applyNumberFormat="1" applyFont="1" applyBorder="1" applyAlignment="1" applyProtection="1"/>
    <xf numFmtId="4" fontId="101" fillId="0" borderId="7" xfId="0" applyNumberFormat="1" applyFont="1" applyBorder="1" applyAlignment="1" applyProtection="1">
      <alignment vertical="center"/>
    </xf>
    <xf numFmtId="4" fontId="108" fillId="0" borderId="11" xfId="0" applyNumberFormat="1" applyFont="1" applyBorder="1" applyAlignment="1" applyProtection="1"/>
    <xf numFmtId="4" fontId="108" fillId="0" borderId="11" xfId="0" applyNumberFormat="1" applyFont="1" applyBorder="1" applyAlignment="1" applyProtection="1">
      <alignment vertical="center"/>
    </xf>
  </cellXfs>
  <cellStyles count="457">
    <cellStyle name="_CCTV" xfId="4"/>
    <cellStyle name="_D 7.1_silnoproud" xfId="5"/>
    <cellStyle name="_DT" xfId="6"/>
    <cellStyle name="_e) Silnoproud" xfId="7"/>
    <cellStyle name="_EBC_vykaz_vymer" xfId="8"/>
    <cellStyle name="_EZS" xfId="9"/>
    <cellStyle name="_f) Slaboproud" xfId="10"/>
    <cellStyle name="_g) Hromosvod" xfId="11"/>
    <cellStyle name="_l) Technologické soubory - Park.systém+STA" xfId="12"/>
    <cellStyle name="_Ladronka_2_VV-DVD_kontrola_FINAL" xfId="13"/>
    <cellStyle name="_N02117-ELSYCO SK Socialnu Poistvnu Zilina SK" xfId="14"/>
    <cellStyle name="_N02129-Johnson Controls-EUROPAPIR Bratislava" xfId="15"/>
    <cellStyle name="_N02132-Johnson Controls-UNIPHARMA Bratislava - CCTV, ACCES" xfId="16"/>
    <cellStyle name="_N0214X-ROSS-EUROPAPIR Bratislava" xfId="17"/>
    <cellStyle name="_N06022-VATECH, Hotel Diplomat Plzeň" xfId="18"/>
    <cellStyle name="_N06156-1-Zimní stadion, Uherský Ostroh" xfId="19"/>
    <cellStyle name="_N07086-ESTE,ASKO Praha-Štěrboholy, slaboproud" xfId="20"/>
    <cellStyle name="_N0XXXX-Nabídky-vzor- new" xfId="21"/>
    <cellStyle name="_NXXXXX-Johnson Controls -vzor cen pro SK, EZS, EPS" xfId="22"/>
    <cellStyle name="_PERSONAL" xfId="23"/>
    <cellStyle name="_PERSONAL_1" xfId="24"/>
    <cellStyle name="_Q-Sadovky-výkaz-2003-07-01" xfId="25"/>
    <cellStyle name="_Q-Sadovky-výkaz-2003-07-01_1" xfId="26"/>
    <cellStyle name="_Q-Sadovky-výkaz-2003-07-01_2" xfId="27"/>
    <cellStyle name="_Q-Sadovky-výkaz-2003-07-01_3" xfId="28"/>
    <cellStyle name="_rekapitulace ELEKTRO-Imperial" xfId="29"/>
    <cellStyle name="_River Diamond_D-Polyfunkční dům_VV_2.kolo_změny040820051" xfId="30"/>
    <cellStyle name="_u) Areálové osvětlení" xfId="31"/>
    <cellStyle name="_v) Veřejné osvětlení" xfId="32"/>
    <cellStyle name="_vyhodnocení-1.kolo" xfId="33"/>
    <cellStyle name="_vyhodnocení-2.kolo" xfId="34"/>
    <cellStyle name="_vyhodnocení-3.kolo " xfId="35"/>
    <cellStyle name="_vyhodnocení-3.kolo _1" xfId="36"/>
    <cellStyle name="_vyhodnocení-3.kolo _1_0-SZ-rozpočet" xfId="37"/>
    <cellStyle name="_vyhodnocení-3.kolo _1_0-SZ-rozpočet_0-SZ-SO08.2-Rozpočet" xfId="38"/>
    <cellStyle name="1" xfId="39"/>
    <cellStyle name="20 % – Zvýraznění1 2" xfId="40"/>
    <cellStyle name="20 % – Zvýraznění1 2 2" xfId="41"/>
    <cellStyle name="20 % – Zvýraznění1 2 2 2" xfId="42"/>
    <cellStyle name="20 % – Zvýraznění1 2 3" xfId="43"/>
    <cellStyle name="20 % – Zvýraznění2 2" xfId="44"/>
    <cellStyle name="20 % – Zvýraznění2 2 2" xfId="45"/>
    <cellStyle name="20 % – Zvýraznění2 2 2 2" xfId="46"/>
    <cellStyle name="20 % – Zvýraznění2 2 3" xfId="47"/>
    <cellStyle name="20 % – Zvýraznění3 2" xfId="48"/>
    <cellStyle name="20 % – Zvýraznění3 2 2" xfId="49"/>
    <cellStyle name="20 % – Zvýraznění3 2 2 2" xfId="50"/>
    <cellStyle name="20 % – Zvýraznění3 2 3" xfId="51"/>
    <cellStyle name="20 % – Zvýraznění4 2" xfId="52"/>
    <cellStyle name="20 % – Zvýraznění4 2 2" xfId="53"/>
    <cellStyle name="20 % – Zvýraznění4 2 2 2" xfId="54"/>
    <cellStyle name="20 % – Zvýraznění4 2 3" xfId="55"/>
    <cellStyle name="20 % – Zvýraznění5 2" xfId="56"/>
    <cellStyle name="20 % – Zvýraznění5 2 2" xfId="57"/>
    <cellStyle name="20 % – Zvýraznění5 2 2 2" xfId="58"/>
    <cellStyle name="20 % – Zvýraznění5 2 3" xfId="59"/>
    <cellStyle name="20 % – Zvýraznění6 2" xfId="60"/>
    <cellStyle name="20 % – Zvýraznění6 2 2" xfId="61"/>
    <cellStyle name="20 % – Zvýraznění6 2 2 2" xfId="62"/>
    <cellStyle name="20 % – Zvýraznění6 2 3" xfId="63"/>
    <cellStyle name="40 % – Zvýraznění1 2" xfId="64"/>
    <cellStyle name="40 % – Zvýraznění1 2 2" xfId="65"/>
    <cellStyle name="40 % – Zvýraznění1 2 2 2" xfId="66"/>
    <cellStyle name="40 % – Zvýraznění1 2 3" xfId="67"/>
    <cellStyle name="40 % – Zvýraznění2 2" xfId="68"/>
    <cellStyle name="40 % – Zvýraznění2 2 2" xfId="69"/>
    <cellStyle name="40 % – Zvýraznění2 2 2 2" xfId="70"/>
    <cellStyle name="40 % – Zvýraznění2 2 3" xfId="71"/>
    <cellStyle name="40 % – Zvýraznění3 2" xfId="72"/>
    <cellStyle name="40 % – Zvýraznění3 2 2" xfId="73"/>
    <cellStyle name="40 % – Zvýraznění3 2 2 2" xfId="74"/>
    <cellStyle name="40 % – Zvýraznění3 2 3" xfId="75"/>
    <cellStyle name="40 % – Zvýraznění4 2" xfId="76"/>
    <cellStyle name="40 % – Zvýraznění4 2 2" xfId="77"/>
    <cellStyle name="40 % – Zvýraznění4 2 2 2" xfId="78"/>
    <cellStyle name="40 % – Zvýraznění4 2 3" xfId="79"/>
    <cellStyle name="40 % – Zvýraznění5 2" xfId="80"/>
    <cellStyle name="40 % – Zvýraznění5 2 2" xfId="81"/>
    <cellStyle name="40 % – Zvýraznění5 2 2 2" xfId="82"/>
    <cellStyle name="40 % – Zvýraznění5 2 3" xfId="83"/>
    <cellStyle name="40 % – Zvýraznění6 2" xfId="84"/>
    <cellStyle name="40 % – Zvýraznění6 2 2" xfId="85"/>
    <cellStyle name="40 % – Zvýraznění6 2 2 2" xfId="86"/>
    <cellStyle name="40 % – Zvýraznění6 2 3" xfId="87"/>
    <cellStyle name="60 % – Zvýraznění1 2" xfId="88"/>
    <cellStyle name="60 % – Zvýraznění1 2 2" xfId="89"/>
    <cellStyle name="60 % – Zvýraznění1 2 2 2" xfId="90"/>
    <cellStyle name="60 % – Zvýraznění1 2 3" xfId="91"/>
    <cellStyle name="60 % – Zvýraznění2 2" xfId="92"/>
    <cellStyle name="60 % – Zvýraznění2 2 2" xfId="93"/>
    <cellStyle name="60 % – Zvýraznění2 2 2 2" xfId="94"/>
    <cellStyle name="60 % – Zvýraznění2 2 3" xfId="95"/>
    <cellStyle name="60 % – Zvýraznění3 2" xfId="96"/>
    <cellStyle name="60 % – Zvýraznění3 2 2" xfId="97"/>
    <cellStyle name="60 % – Zvýraznění3 2 2 2" xfId="98"/>
    <cellStyle name="60 % – Zvýraznění3 2 3" xfId="99"/>
    <cellStyle name="60 % – Zvýraznění4 2" xfId="100"/>
    <cellStyle name="60 % – Zvýraznění4 2 2" xfId="101"/>
    <cellStyle name="60 % – Zvýraznění4 2 2 2" xfId="102"/>
    <cellStyle name="60 % – Zvýraznění4 2 3" xfId="103"/>
    <cellStyle name="60 % – Zvýraznění5 2" xfId="104"/>
    <cellStyle name="60 % – Zvýraznění5 2 2" xfId="105"/>
    <cellStyle name="60 % – Zvýraznění5 2 2 2" xfId="106"/>
    <cellStyle name="60 % – Zvýraznění5 2 3" xfId="107"/>
    <cellStyle name="60 % – Zvýraznění6 2" xfId="108"/>
    <cellStyle name="60 % – Zvýraznění6 2 2" xfId="109"/>
    <cellStyle name="60 % – Zvýraznění6 2 2 2" xfId="110"/>
    <cellStyle name="60 % – Zvýraznění6 2 3" xfId="111"/>
    <cellStyle name="Bold 11" xfId="112"/>
    <cellStyle name="cárkyd" xfId="113"/>
    <cellStyle name="cary" xfId="114"/>
    <cellStyle name="Celkem 2" xfId="115"/>
    <cellStyle name="Celkem 2 2" xfId="116"/>
    <cellStyle name="Celkem 2 2 2" xfId="117"/>
    <cellStyle name="Celkem 2 3" xfId="118"/>
    <cellStyle name="Cena" xfId="119"/>
    <cellStyle name="Comma [0]_9eu2xkjwWrYu0YNRaLvhySkeD" xfId="120"/>
    <cellStyle name="Comma_9eu2xkjwWrYu0YNRaLvhySkeD" xfId="121"/>
    <cellStyle name="Currency (0)" xfId="122"/>
    <cellStyle name="Currency (2)" xfId="123"/>
    <cellStyle name="Currency [0]_3LU9hSJnLyQkkffIimuyOsjVm" xfId="124"/>
    <cellStyle name="Currency_3LU9hSJnLyQkkffIimuyOsjVm" xfId="125"/>
    <cellStyle name="čárky 2" xfId="126"/>
    <cellStyle name="čárky 3" xfId="127"/>
    <cellStyle name="čárky 4" xfId="128"/>
    <cellStyle name="čárky 5" xfId="129"/>
    <cellStyle name="čárky 6" xfId="130"/>
    <cellStyle name="čárky 7" xfId="131"/>
    <cellStyle name="čárky 8" xfId="132"/>
    <cellStyle name="čárky 9" xfId="133"/>
    <cellStyle name="Date" xfId="134"/>
    <cellStyle name="daten" xfId="135"/>
    <cellStyle name="Date-Time" xfId="136"/>
    <cellStyle name="Decimal 1" xfId="137"/>
    <cellStyle name="Decimal 2" xfId="138"/>
    <cellStyle name="Decimal 3" xfId="139"/>
    <cellStyle name="DPH (odst. 8)" xfId="140"/>
    <cellStyle name="Dziesiętny [0]_laroux" xfId="141"/>
    <cellStyle name="Dziesiętny_laroux" xfId="142"/>
    <cellStyle name="Excel Built-in Normal" xfId="143"/>
    <cellStyle name="Font_Ariel_Small" xfId="144"/>
    <cellStyle name="Halere" xfId="145"/>
    <cellStyle name="Hodnota kontingenční tabulky" xfId="146"/>
    <cellStyle name="Hypertextový odkaz 2" xfId="147"/>
    <cellStyle name="Hypertextový odkaz 3" xfId="148"/>
    <cellStyle name="Hypertextový odkaz 4" xfId="149"/>
    <cellStyle name="Hypertextový odkaz 5" xfId="150"/>
    <cellStyle name="Hypertextový odkaz 6" xfId="151"/>
    <cellStyle name="Hypertextový odkaz 7" xfId="152"/>
    <cellStyle name="Hypertextový odkaz 8" xfId="153"/>
    <cellStyle name="Chybně 2" xfId="154"/>
    <cellStyle name="Chybně 2 2" xfId="155"/>
    <cellStyle name="Chybně 2 2 2" xfId="156"/>
    <cellStyle name="Chybně 2 3" xfId="157"/>
    <cellStyle name="Input" xfId="158"/>
    <cellStyle name="Input %" xfId="159"/>
    <cellStyle name="Input 1" xfId="160"/>
    <cellStyle name="Input 3" xfId="161"/>
    <cellStyle name="Kategorie kontingenční tabulky" xfId="162"/>
    <cellStyle name="Kontrolní buňka 2" xfId="163"/>
    <cellStyle name="Kontrolní buňka 2 2" xfId="164"/>
    <cellStyle name="Kontrolní buňka 2 2 2" xfId="165"/>
    <cellStyle name="Kontrolní buňka 2 3" xfId="166"/>
    <cellStyle name="měny" xfId="1" builtinId="4"/>
    <cellStyle name="měny 10" xfId="167"/>
    <cellStyle name="měny 10 7" xfId="168"/>
    <cellStyle name="měny 11" xfId="169"/>
    <cellStyle name="měny 11 2" xfId="170"/>
    <cellStyle name="měny 12" xfId="171"/>
    <cellStyle name="měny 2" xfId="172"/>
    <cellStyle name="měny 2 2" xfId="173"/>
    <cellStyle name="měny 2 2 2" xfId="174"/>
    <cellStyle name="měny 2 3" xfId="175"/>
    <cellStyle name="měny 2 3 2" xfId="176"/>
    <cellStyle name="měny 2 4" xfId="177"/>
    <cellStyle name="měny 2 4 2" xfId="178"/>
    <cellStyle name="měny 2 5" xfId="179"/>
    <cellStyle name="měny 3" xfId="180"/>
    <cellStyle name="měny 3 2" xfId="181"/>
    <cellStyle name="měny 3 2 2" xfId="182"/>
    <cellStyle name="měny 3 3" xfId="183"/>
    <cellStyle name="měny 3 3 2" xfId="184"/>
    <cellStyle name="měny 3 4" xfId="185"/>
    <cellStyle name="měny 3 4 2" xfId="186"/>
    <cellStyle name="měny 3 5" xfId="187"/>
    <cellStyle name="měny 4" xfId="188"/>
    <cellStyle name="měny 4 2" xfId="189"/>
    <cellStyle name="měny 4 2 2" xfId="190"/>
    <cellStyle name="měny 4 3" xfId="191"/>
    <cellStyle name="měny 4 4" xfId="192"/>
    <cellStyle name="měny 4 5" xfId="193"/>
    <cellStyle name="měny 5" xfId="194"/>
    <cellStyle name="měny 5 2" xfId="195"/>
    <cellStyle name="měny 6" xfId="196"/>
    <cellStyle name="měny 7" xfId="197"/>
    <cellStyle name="měny 7 2" xfId="198"/>
    <cellStyle name="měny 8" xfId="199"/>
    <cellStyle name="měny 8 2" xfId="200"/>
    <cellStyle name="měny 9" xfId="201"/>
    <cellStyle name="měny 9 2" xfId="202"/>
    <cellStyle name="Month" xfId="203"/>
    <cellStyle name="Nadpis - ceny (odst. 5-7)" xfId="204"/>
    <cellStyle name="Nadpis - popis (odst. 1-4)" xfId="205"/>
    <cellStyle name="Nadpis 1 2" xfId="206"/>
    <cellStyle name="Nadpis 1 2 2" xfId="207"/>
    <cellStyle name="Nadpis 1 2 2 2" xfId="208"/>
    <cellStyle name="Nadpis 1 2 3" xfId="209"/>
    <cellStyle name="Nadpis 2 2" xfId="210"/>
    <cellStyle name="Nadpis 2 2 2" xfId="211"/>
    <cellStyle name="Nadpis 2 2 2 2" xfId="212"/>
    <cellStyle name="Nadpis 2 2 3" xfId="213"/>
    <cellStyle name="Nadpis 3 2" xfId="214"/>
    <cellStyle name="Nadpis 3 2 2" xfId="215"/>
    <cellStyle name="Nadpis 3 2 2 2" xfId="216"/>
    <cellStyle name="Nadpis 3 2 3" xfId="217"/>
    <cellStyle name="Nadpis 4 2" xfId="218"/>
    <cellStyle name="Nadpis 4 2 2" xfId="219"/>
    <cellStyle name="Nadpis 4 2 2 2" xfId="220"/>
    <cellStyle name="Nadpis 4 2 3" xfId="221"/>
    <cellStyle name="Nadpis kontingenční tabulky" xfId="222"/>
    <cellStyle name="Název 2" xfId="223"/>
    <cellStyle name="Název 2 2" xfId="224"/>
    <cellStyle name="Název 2 2 2" xfId="225"/>
    <cellStyle name="Název 2 3" xfId="226"/>
    <cellStyle name="Neutrální 2" xfId="227"/>
    <cellStyle name="Neutrální 2 2" xfId="228"/>
    <cellStyle name="Neutrální 2 2 2" xfId="229"/>
    <cellStyle name="Neutrální 2 3" xfId="230"/>
    <cellStyle name="Normal 11" xfId="231"/>
    <cellStyle name="Normal_02_beton_vyztuz" xfId="232"/>
    <cellStyle name="normální" xfId="0" builtinId="0" customBuiltin="1"/>
    <cellStyle name="normální 10" xfId="233"/>
    <cellStyle name="normální 11" xfId="234"/>
    <cellStyle name="normální 12" xfId="235"/>
    <cellStyle name="normální 12 2" xfId="236"/>
    <cellStyle name="normální 13" xfId="237"/>
    <cellStyle name="normální 14" xfId="3"/>
    <cellStyle name="normální 14 2" xfId="454"/>
    <cellStyle name="normální 15" xfId="238"/>
    <cellStyle name="normální 16" xfId="239"/>
    <cellStyle name="normální 17" xfId="240"/>
    <cellStyle name="normální 18" xfId="241"/>
    <cellStyle name="normální 19" xfId="242"/>
    <cellStyle name="normální 2" xfId="2"/>
    <cellStyle name="normální 2 2" xfId="243"/>
    <cellStyle name="normální 2 2 2" xfId="244"/>
    <cellStyle name="normální 2 2 2 2" xfId="245"/>
    <cellStyle name="normální 2 2 3" xfId="246"/>
    <cellStyle name="normální 2 2 4" xfId="247"/>
    <cellStyle name="normální 2 3" xfId="248"/>
    <cellStyle name="normální 2 3 2" xfId="249"/>
    <cellStyle name="normální 2 3 2 2" xfId="250"/>
    <cellStyle name="normální 2 4" xfId="251"/>
    <cellStyle name="normální 2 5" xfId="252"/>
    <cellStyle name="normální 2 6" xfId="253"/>
    <cellStyle name="normální 2 7" xfId="254"/>
    <cellStyle name="normální 2_AQUEL - rozpocet 16.9" xfId="255"/>
    <cellStyle name="normální 20" xfId="256"/>
    <cellStyle name="normální 21" xfId="257"/>
    <cellStyle name="normální 22" xfId="258"/>
    <cellStyle name="normální 23" xfId="259"/>
    <cellStyle name="normální 24" xfId="260"/>
    <cellStyle name="normální 25" xfId="261"/>
    <cellStyle name="normální 26" xfId="262"/>
    <cellStyle name="normální 27" xfId="263"/>
    <cellStyle name="normální 28" xfId="264"/>
    <cellStyle name="normální 29" xfId="265"/>
    <cellStyle name="normální 3" xfId="266"/>
    <cellStyle name="normální 3 2" xfId="267"/>
    <cellStyle name="normální 30" xfId="268"/>
    <cellStyle name="normální 31" xfId="269"/>
    <cellStyle name="normální 32" xfId="456"/>
    <cellStyle name="normální 4" xfId="270"/>
    <cellStyle name="normální 4 2" xfId="271"/>
    <cellStyle name="normální 4 3" xfId="272"/>
    <cellStyle name="normální 4 3 2" xfId="273"/>
    <cellStyle name="normální 4 4" xfId="274"/>
    <cellStyle name="normální 4 5" xfId="275"/>
    <cellStyle name="normální 5" xfId="276"/>
    <cellStyle name="normální 5 2" xfId="277"/>
    <cellStyle name="normální 5 2 2" xfId="278"/>
    <cellStyle name="normální 5 3" xfId="279"/>
    <cellStyle name="normální 6" xfId="280"/>
    <cellStyle name="normální 6 2" xfId="281"/>
    <cellStyle name="normální 7" xfId="282"/>
    <cellStyle name="normální 8" xfId="283"/>
    <cellStyle name="normální 9" xfId="284"/>
    <cellStyle name="normální_Fasáda Bělá p.B._vym" xfId="455"/>
    <cellStyle name="normální_KN_hospodářská budova_roz" xfId="453"/>
    <cellStyle name="Normalny_laroux" xfId="285"/>
    <cellStyle name="Percent ()" xfId="286"/>
    <cellStyle name="Percent (0)" xfId="287"/>
    <cellStyle name="Percent (1)" xfId="288"/>
    <cellStyle name="Percent 1" xfId="289"/>
    <cellStyle name="Percent 2" xfId="290"/>
    <cellStyle name="Percent_Account Detail" xfId="291"/>
    <cellStyle name="podkapitola" xfId="292"/>
    <cellStyle name="Pole kontingenční tabulky" xfId="293"/>
    <cellStyle name="Polozka" xfId="294"/>
    <cellStyle name="Položka - cena (odst. 6-7)" xfId="295"/>
    <cellStyle name="Položka - množství (odst. 5)" xfId="296"/>
    <cellStyle name="Položka - popis (odst. 1-4)" xfId="297"/>
    <cellStyle name="Popis" xfId="298"/>
    <cellStyle name="Poznámka 2" xfId="299"/>
    <cellStyle name="procent 10" xfId="300"/>
    <cellStyle name="procent 11" xfId="301"/>
    <cellStyle name="procent 11 2" xfId="302"/>
    <cellStyle name="procent 2" xfId="303"/>
    <cellStyle name="procent 2 2" xfId="304"/>
    <cellStyle name="procent 2 2 2" xfId="305"/>
    <cellStyle name="procent 2 2 2 2" xfId="306"/>
    <cellStyle name="procent 2 2 3" xfId="307"/>
    <cellStyle name="procent 2 3" xfId="308"/>
    <cellStyle name="procent 2 3 2" xfId="309"/>
    <cellStyle name="procent 2 4" xfId="310"/>
    <cellStyle name="procent 2 4 2" xfId="311"/>
    <cellStyle name="procent 2 5" xfId="312"/>
    <cellStyle name="procent 2 6" xfId="313"/>
    <cellStyle name="procent 3" xfId="314"/>
    <cellStyle name="procent 3 2" xfId="315"/>
    <cellStyle name="procent 3 2 2" xfId="316"/>
    <cellStyle name="procent 3 3" xfId="317"/>
    <cellStyle name="procent 3 3 2" xfId="318"/>
    <cellStyle name="procent 3 4" xfId="319"/>
    <cellStyle name="procent 3 4 2" xfId="320"/>
    <cellStyle name="procent 3 5" xfId="321"/>
    <cellStyle name="procent 3 6" xfId="322"/>
    <cellStyle name="procent 4" xfId="323"/>
    <cellStyle name="procent 4 2" xfId="324"/>
    <cellStyle name="procent 4 2 2" xfId="325"/>
    <cellStyle name="procent 4 3" xfId="326"/>
    <cellStyle name="procent 4 3 2" xfId="327"/>
    <cellStyle name="procent 4 4" xfId="328"/>
    <cellStyle name="procent 4 5" xfId="329"/>
    <cellStyle name="procent 4 6" xfId="330"/>
    <cellStyle name="procent 5" xfId="331"/>
    <cellStyle name="procent 5 2" xfId="332"/>
    <cellStyle name="procent 6" xfId="333"/>
    <cellStyle name="procent 7" xfId="334"/>
    <cellStyle name="procent 7 2" xfId="335"/>
    <cellStyle name="procent 8" xfId="336"/>
    <cellStyle name="procent 8 2" xfId="337"/>
    <cellStyle name="procent 9" xfId="338"/>
    <cellStyle name="procent 9 2" xfId="339"/>
    <cellStyle name="Propojená buňka 2" xfId="340"/>
    <cellStyle name="Propojená buňka 2 2" xfId="341"/>
    <cellStyle name="Propojená buňka 2 2 2" xfId="342"/>
    <cellStyle name="Propojená buňka 2 3" xfId="343"/>
    <cellStyle name="Roh kontingenční tabulky" xfId="344"/>
    <cellStyle name="rozpočet" xfId="345"/>
    <cellStyle name="S0" xfId="346"/>
    <cellStyle name="S10" xfId="347"/>
    <cellStyle name="S11" xfId="348"/>
    <cellStyle name="S12" xfId="349"/>
    <cellStyle name="S13" xfId="350"/>
    <cellStyle name="S14" xfId="351"/>
    <cellStyle name="S15" xfId="352"/>
    <cellStyle name="S16" xfId="353"/>
    <cellStyle name="S17" xfId="354"/>
    <cellStyle name="S18" xfId="355"/>
    <cellStyle name="S19" xfId="356"/>
    <cellStyle name="S2" xfId="357"/>
    <cellStyle name="S20" xfId="358"/>
    <cellStyle name="S21" xfId="359"/>
    <cellStyle name="S22" xfId="360"/>
    <cellStyle name="S23" xfId="361"/>
    <cellStyle name="S24" xfId="362"/>
    <cellStyle name="S25" xfId="363"/>
    <cellStyle name="S26" xfId="364"/>
    <cellStyle name="S27" xfId="365"/>
    <cellStyle name="S28" xfId="366"/>
    <cellStyle name="S29" xfId="367"/>
    <cellStyle name="S3" xfId="368"/>
    <cellStyle name="S30" xfId="369"/>
    <cellStyle name="S31" xfId="370"/>
    <cellStyle name="S32" xfId="371"/>
    <cellStyle name="S33" xfId="372"/>
    <cellStyle name="S34" xfId="373"/>
    <cellStyle name="S35" xfId="374"/>
    <cellStyle name="S4" xfId="375"/>
    <cellStyle name="S5" xfId="376"/>
    <cellStyle name="S6" xfId="377"/>
    <cellStyle name="S7" xfId="378"/>
    <cellStyle name="S9" xfId="379"/>
    <cellStyle name="Shaded" xfId="380"/>
    <cellStyle name="Skupina" xfId="381"/>
    <cellStyle name="Specifikace" xfId="382"/>
    <cellStyle name="Správně 2" xfId="383"/>
    <cellStyle name="Správně 2 2" xfId="384"/>
    <cellStyle name="Správně 2 2 2" xfId="385"/>
    <cellStyle name="Správně 2 3" xfId="386"/>
    <cellStyle name="Standaard_Blad1_3" xfId="387"/>
    <cellStyle name="Standard_aktuell" xfId="388"/>
    <cellStyle name="Styl 1" xfId="389"/>
    <cellStyle name="Styl 1 2" xfId="390"/>
    <cellStyle name="Styl 1 3" xfId="391"/>
    <cellStyle name="Styl 1_SO 01 - ZT" xfId="392"/>
    <cellStyle name="Sum" xfId="393"/>
    <cellStyle name="Sum %of HV" xfId="394"/>
    <cellStyle name="tabulka cenník" xfId="395"/>
    <cellStyle name="Text upozornění 2" xfId="396"/>
    <cellStyle name="Text upozornění 2 2" xfId="397"/>
    <cellStyle name="Text upozornění 2 2 2" xfId="398"/>
    <cellStyle name="Text upozornění 2 3" xfId="399"/>
    <cellStyle name="Thousands (0)" xfId="400"/>
    <cellStyle name="Thousands (1)" xfId="401"/>
    <cellStyle name="time" xfId="402"/>
    <cellStyle name="Total" xfId="403"/>
    <cellStyle name="Underline 2" xfId="404"/>
    <cellStyle name="Vstup 2" xfId="405"/>
    <cellStyle name="Vstup 2 2" xfId="406"/>
    <cellStyle name="Vstup 2 2 2" xfId="407"/>
    <cellStyle name="Vstup 2 3" xfId="408"/>
    <cellStyle name="Výkaz výměr položky" xfId="409"/>
    <cellStyle name="Výkaz výměr položky 2" xfId="410"/>
    <cellStyle name="Výpočet 2" xfId="411"/>
    <cellStyle name="Výpočet 2 2" xfId="412"/>
    <cellStyle name="Výpočet 2 2 2" xfId="413"/>
    <cellStyle name="Výpočet 2 3" xfId="414"/>
    <cellStyle name="Výsledek kontingenční tabulky" xfId="415"/>
    <cellStyle name="Výstup 2" xfId="416"/>
    <cellStyle name="Výstup 2 2" xfId="417"/>
    <cellStyle name="Výstup 2 2 2" xfId="418"/>
    <cellStyle name="Výstup 2 3" xfId="419"/>
    <cellStyle name="Vysvětlující text 2" xfId="420"/>
    <cellStyle name="Vysvětlující text 2 2" xfId="421"/>
    <cellStyle name="Vysvětlující text 2 2 2" xfId="422"/>
    <cellStyle name="Vysvětlující text 2 3" xfId="423"/>
    <cellStyle name="Walutowy [0]_laroux" xfId="424"/>
    <cellStyle name="Walutowy_laroux" xfId="425"/>
    <cellStyle name="Year" xfId="426"/>
    <cellStyle name="zbozi_p" xfId="427"/>
    <cellStyle name="Zvýraznění 1 2" xfId="428"/>
    <cellStyle name="Zvýraznění 1 2 2" xfId="429"/>
    <cellStyle name="Zvýraznění 1 2 2 2" xfId="430"/>
    <cellStyle name="Zvýraznění 1 2 3" xfId="431"/>
    <cellStyle name="Zvýraznění 2 2" xfId="432"/>
    <cellStyle name="Zvýraznění 2 2 2" xfId="433"/>
    <cellStyle name="Zvýraznění 2 2 2 2" xfId="434"/>
    <cellStyle name="Zvýraznění 2 2 3" xfId="435"/>
    <cellStyle name="Zvýraznění 3 2" xfId="436"/>
    <cellStyle name="Zvýraznění 3 2 2" xfId="437"/>
    <cellStyle name="Zvýraznění 3 2 2 2" xfId="438"/>
    <cellStyle name="Zvýraznění 3 2 3" xfId="439"/>
    <cellStyle name="Zvýraznění 4 2" xfId="440"/>
    <cellStyle name="Zvýraznění 4 2 2" xfId="441"/>
    <cellStyle name="Zvýraznění 4 2 2 2" xfId="442"/>
    <cellStyle name="Zvýraznění 4 2 3" xfId="443"/>
    <cellStyle name="Zvýraznění 5 2" xfId="444"/>
    <cellStyle name="Zvýraznění 5 2 2" xfId="445"/>
    <cellStyle name="Zvýraznění 5 2 2 2" xfId="446"/>
    <cellStyle name="Zvýraznění 5 2 3" xfId="447"/>
    <cellStyle name="Zvýraznění 6 2" xfId="448"/>
    <cellStyle name="Zvýraznění 6 2 2" xfId="449"/>
    <cellStyle name="Zvýraznění 6 2 2 2" xfId="450"/>
    <cellStyle name="Zvýraznění 6 2 3" xfId="451"/>
    <cellStyle name="Zvýrazni" xfId="45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8"/>
  <sheetViews>
    <sheetView tabSelected="1" view="pageBreakPreview" zoomScaleNormal="100" zoomScaleSheetLayoutView="100" workbookViewId="0">
      <selection activeCell="D14" sqref="D14"/>
    </sheetView>
  </sheetViews>
  <sheetFormatPr defaultRowHeight="10.5"/>
  <cols>
    <col min="1" max="9" width="12" style="187" customWidth="1"/>
    <col min="10" max="256" width="9.33203125" style="187"/>
    <col min="257" max="265" width="12" style="187" customWidth="1"/>
    <col min="266" max="512" width="9.33203125" style="187"/>
    <col min="513" max="521" width="12" style="187" customWidth="1"/>
    <col min="522" max="768" width="9.33203125" style="187"/>
    <col min="769" max="777" width="12" style="187" customWidth="1"/>
    <col min="778" max="1024" width="9.33203125" style="187"/>
    <col min="1025" max="1033" width="12" style="187" customWidth="1"/>
    <col min="1034" max="1280" width="9.33203125" style="187"/>
    <col min="1281" max="1289" width="12" style="187" customWidth="1"/>
    <col min="1290" max="1536" width="9.33203125" style="187"/>
    <col min="1537" max="1545" width="12" style="187" customWidth="1"/>
    <col min="1546" max="1792" width="9.33203125" style="187"/>
    <col min="1793" max="1801" width="12" style="187" customWidth="1"/>
    <col min="1802" max="2048" width="9.33203125" style="187"/>
    <col min="2049" max="2057" width="12" style="187" customWidth="1"/>
    <col min="2058" max="2304" width="9.33203125" style="187"/>
    <col min="2305" max="2313" width="12" style="187" customWidth="1"/>
    <col min="2314" max="2560" width="9.33203125" style="187"/>
    <col min="2561" max="2569" width="12" style="187" customWidth="1"/>
    <col min="2570" max="2816" width="9.33203125" style="187"/>
    <col min="2817" max="2825" width="12" style="187" customWidth="1"/>
    <col min="2826" max="3072" width="9.33203125" style="187"/>
    <col min="3073" max="3081" width="12" style="187" customWidth="1"/>
    <col min="3082" max="3328" width="9.33203125" style="187"/>
    <col min="3329" max="3337" width="12" style="187" customWidth="1"/>
    <col min="3338" max="3584" width="9.33203125" style="187"/>
    <col min="3585" max="3593" width="12" style="187" customWidth="1"/>
    <col min="3594" max="3840" width="9.33203125" style="187"/>
    <col min="3841" max="3849" width="12" style="187" customWidth="1"/>
    <col min="3850" max="4096" width="9.33203125" style="187"/>
    <col min="4097" max="4105" width="12" style="187" customWidth="1"/>
    <col min="4106" max="4352" width="9.33203125" style="187"/>
    <col min="4353" max="4361" width="12" style="187" customWidth="1"/>
    <col min="4362" max="4608" width="9.33203125" style="187"/>
    <col min="4609" max="4617" width="12" style="187" customWidth="1"/>
    <col min="4618" max="4864" width="9.33203125" style="187"/>
    <col min="4865" max="4873" width="12" style="187" customWidth="1"/>
    <col min="4874" max="5120" width="9.33203125" style="187"/>
    <col min="5121" max="5129" width="12" style="187" customWidth="1"/>
    <col min="5130" max="5376" width="9.33203125" style="187"/>
    <col min="5377" max="5385" width="12" style="187" customWidth="1"/>
    <col min="5386" max="5632" width="9.33203125" style="187"/>
    <col min="5633" max="5641" width="12" style="187" customWidth="1"/>
    <col min="5642" max="5888" width="9.33203125" style="187"/>
    <col min="5889" max="5897" width="12" style="187" customWidth="1"/>
    <col min="5898" max="6144" width="9.33203125" style="187"/>
    <col min="6145" max="6153" width="12" style="187" customWidth="1"/>
    <col min="6154" max="6400" width="9.33203125" style="187"/>
    <col min="6401" max="6409" width="12" style="187" customWidth="1"/>
    <col min="6410" max="6656" width="9.33203125" style="187"/>
    <col min="6657" max="6665" width="12" style="187" customWidth="1"/>
    <col min="6666" max="6912" width="9.33203125" style="187"/>
    <col min="6913" max="6921" width="12" style="187" customWidth="1"/>
    <col min="6922" max="7168" width="9.33203125" style="187"/>
    <col min="7169" max="7177" width="12" style="187" customWidth="1"/>
    <col min="7178" max="7424" width="9.33203125" style="187"/>
    <col min="7425" max="7433" width="12" style="187" customWidth="1"/>
    <col min="7434" max="7680" width="9.33203125" style="187"/>
    <col min="7681" max="7689" width="12" style="187" customWidth="1"/>
    <col min="7690" max="7936" width="9.33203125" style="187"/>
    <col min="7937" max="7945" width="12" style="187" customWidth="1"/>
    <col min="7946" max="8192" width="9.33203125" style="187"/>
    <col min="8193" max="8201" width="12" style="187" customWidth="1"/>
    <col min="8202" max="8448" width="9.33203125" style="187"/>
    <col min="8449" max="8457" width="12" style="187" customWidth="1"/>
    <col min="8458" max="8704" width="9.33203125" style="187"/>
    <col min="8705" max="8713" width="12" style="187" customWidth="1"/>
    <col min="8714" max="8960" width="9.33203125" style="187"/>
    <col min="8961" max="8969" width="12" style="187" customWidth="1"/>
    <col min="8970" max="9216" width="9.33203125" style="187"/>
    <col min="9217" max="9225" width="12" style="187" customWidth="1"/>
    <col min="9226" max="9472" width="9.33203125" style="187"/>
    <col min="9473" max="9481" width="12" style="187" customWidth="1"/>
    <col min="9482" max="9728" width="9.33203125" style="187"/>
    <col min="9729" max="9737" width="12" style="187" customWidth="1"/>
    <col min="9738" max="9984" width="9.33203125" style="187"/>
    <col min="9985" max="9993" width="12" style="187" customWidth="1"/>
    <col min="9994" max="10240" width="9.33203125" style="187"/>
    <col min="10241" max="10249" width="12" style="187" customWidth="1"/>
    <col min="10250" max="10496" width="9.33203125" style="187"/>
    <col min="10497" max="10505" width="12" style="187" customWidth="1"/>
    <col min="10506" max="10752" width="9.33203125" style="187"/>
    <col min="10753" max="10761" width="12" style="187" customWidth="1"/>
    <col min="10762" max="11008" width="9.33203125" style="187"/>
    <col min="11009" max="11017" width="12" style="187" customWidth="1"/>
    <col min="11018" max="11264" width="9.33203125" style="187"/>
    <col min="11265" max="11273" width="12" style="187" customWidth="1"/>
    <col min="11274" max="11520" width="9.33203125" style="187"/>
    <col min="11521" max="11529" width="12" style="187" customWidth="1"/>
    <col min="11530" max="11776" width="9.33203125" style="187"/>
    <col min="11777" max="11785" width="12" style="187" customWidth="1"/>
    <col min="11786" max="12032" width="9.33203125" style="187"/>
    <col min="12033" max="12041" width="12" style="187" customWidth="1"/>
    <col min="12042" max="12288" width="9.33203125" style="187"/>
    <col min="12289" max="12297" width="12" style="187" customWidth="1"/>
    <col min="12298" max="12544" width="9.33203125" style="187"/>
    <col min="12545" max="12553" width="12" style="187" customWidth="1"/>
    <col min="12554" max="12800" width="9.33203125" style="187"/>
    <col min="12801" max="12809" width="12" style="187" customWidth="1"/>
    <col min="12810" max="13056" width="9.33203125" style="187"/>
    <col min="13057" max="13065" width="12" style="187" customWidth="1"/>
    <col min="13066" max="13312" width="9.33203125" style="187"/>
    <col min="13313" max="13321" width="12" style="187" customWidth="1"/>
    <col min="13322" max="13568" width="9.33203125" style="187"/>
    <col min="13569" max="13577" width="12" style="187" customWidth="1"/>
    <col min="13578" max="13824" width="9.33203125" style="187"/>
    <col min="13825" max="13833" width="12" style="187" customWidth="1"/>
    <col min="13834" max="14080" width="9.33203125" style="187"/>
    <col min="14081" max="14089" width="12" style="187" customWidth="1"/>
    <col min="14090" max="14336" width="9.33203125" style="187"/>
    <col min="14337" max="14345" width="12" style="187" customWidth="1"/>
    <col min="14346" max="14592" width="9.33203125" style="187"/>
    <col min="14593" max="14601" width="12" style="187" customWidth="1"/>
    <col min="14602" max="14848" width="9.33203125" style="187"/>
    <col min="14849" max="14857" width="12" style="187" customWidth="1"/>
    <col min="14858" max="15104" width="9.33203125" style="187"/>
    <col min="15105" max="15113" width="12" style="187" customWidth="1"/>
    <col min="15114" max="15360" width="9.33203125" style="187"/>
    <col min="15361" max="15369" width="12" style="187" customWidth="1"/>
    <col min="15370" max="15616" width="9.33203125" style="187"/>
    <col min="15617" max="15625" width="12" style="187" customWidth="1"/>
    <col min="15626" max="15872" width="9.33203125" style="187"/>
    <col min="15873" max="15881" width="12" style="187" customWidth="1"/>
    <col min="15882" max="16128" width="9.33203125" style="187"/>
    <col min="16129" max="16137" width="12" style="187" customWidth="1"/>
    <col min="16138" max="16384" width="9.33203125" style="187"/>
  </cols>
  <sheetData>
    <row r="1" spans="1:9" s="156" customFormat="1" ht="13.5" customHeight="1">
      <c r="A1" s="155"/>
    </row>
    <row r="2" spans="1:9" s="157" customFormat="1" ht="30.75" customHeight="1">
      <c r="A2" s="207" t="s">
        <v>1198</v>
      </c>
      <c r="B2" s="207"/>
      <c r="C2" s="207"/>
      <c r="D2" s="207"/>
      <c r="E2" s="207"/>
      <c r="F2" s="207"/>
      <c r="G2" s="207"/>
      <c r="H2" s="207"/>
      <c r="I2" s="207"/>
    </row>
    <row r="3" spans="1:9" s="188" customFormat="1" ht="30.75" customHeight="1">
      <c r="A3" s="192" t="s">
        <v>1199</v>
      </c>
      <c r="B3" s="192"/>
      <c r="C3" s="192"/>
      <c r="D3" s="192"/>
      <c r="E3" s="192"/>
      <c r="F3" s="192"/>
      <c r="G3" s="192"/>
      <c r="H3" s="192"/>
      <c r="I3" s="192"/>
    </row>
    <row r="4" spans="1:9" s="157" customFormat="1" ht="30.75" customHeight="1">
      <c r="A4" s="208" t="s">
        <v>1200</v>
      </c>
      <c r="B4" s="208"/>
      <c r="C4" s="208"/>
      <c r="D4" s="208"/>
      <c r="E4" s="208"/>
      <c r="F4" s="208"/>
      <c r="G4" s="208"/>
      <c r="H4" s="208"/>
      <c r="I4" s="208"/>
    </row>
    <row r="5" spans="1:9" s="158" customFormat="1" ht="3" customHeight="1">
      <c r="A5" s="209"/>
      <c r="B5" s="209"/>
      <c r="C5" s="209"/>
      <c r="D5" s="209"/>
      <c r="E5" s="209"/>
      <c r="F5" s="209"/>
      <c r="G5" s="209"/>
      <c r="H5" s="209"/>
      <c r="I5" s="209"/>
    </row>
    <row r="6" spans="1:9" s="156" customFormat="1" ht="12.75"/>
    <row r="7" spans="1:9" s="156" customFormat="1" ht="12.75"/>
    <row r="8" spans="1:9" s="156" customFormat="1" ht="12.75" hidden="1"/>
    <row r="9" spans="1:9" s="156" customFormat="1" ht="12.75" hidden="1"/>
    <row r="10" spans="1:9" s="156" customFormat="1" ht="12.75" hidden="1"/>
    <row r="11" spans="1:9" s="156" customFormat="1" ht="12.75" hidden="1"/>
    <row r="12" spans="1:9" s="156" customFormat="1" ht="12.75" hidden="1"/>
    <row r="13" spans="1:9" s="157" customFormat="1" ht="24.95" customHeight="1">
      <c r="A13" s="210"/>
      <c r="B13" s="211"/>
      <c r="C13" s="211"/>
      <c r="D13" s="211"/>
      <c r="E13" s="211"/>
      <c r="F13" s="211"/>
      <c r="G13" s="211"/>
      <c r="H13" s="211"/>
      <c r="I13" s="211"/>
    </row>
    <row r="14" spans="1:9" s="156" customFormat="1" ht="12.75"/>
    <row r="15" spans="1:9" s="156" customFormat="1" ht="12.75"/>
    <row r="16" spans="1:9" s="156" customFormat="1" ht="48.75" customHeight="1">
      <c r="A16" s="212"/>
      <c r="B16" s="212"/>
      <c r="C16" s="212"/>
      <c r="D16" s="212"/>
      <c r="E16" s="212"/>
      <c r="F16" s="212"/>
      <c r="G16" s="212"/>
      <c r="H16" s="212"/>
      <c r="I16" s="212"/>
    </row>
    <row r="17" spans="1:17" s="156" customFormat="1" ht="12.75"/>
    <row r="18" spans="1:17" s="156" customFormat="1" ht="12.75"/>
    <row r="19" spans="1:17" s="156" customFormat="1" ht="12.75"/>
    <row r="20" spans="1:17" s="156" customFormat="1" ht="15.75" customHeight="1">
      <c r="A20" s="213" t="s">
        <v>1202</v>
      </c>
      <c r="B20" s="213"/>
      <c r="C20" s="213"/>
      <c r="D20" s="213"/>
      <c r="E20" s="213"/>
      <c r="F20" s="213"/>
      <c r="G20" s="213"/>
      <c r="H20" s="213"/>
      <c r="I20" s="213"/>
    </row>
    <row r="21" spans="1:17" s="156" customFormat="1" ht="12.75"/>
    <row r="22" spans="1:17" s="160" customFormat="1" ht="30">
      <c r="A22" s="202" t="s">
        <v>1253</v>
      </c>
      <c r="B22" s="202"/>
      <c r="C22" s="202"/>
      <c r="D22" s="202"/>
      <c r="E22" s="202"/>
      <c r="F22" s="202"/>
      <c r="G22" s="202"/>
      <c r="H22" s="202"/>
      <c r="I22" s="202"/>
      <c r="J22" s="159"/>
      <c r="K22" s="159"/>
      <c r="L22" s="159"/>
      <c r="M22" s="159"/>
      <c r="N22" s="159"/>
      <c r="O22" s="159"/>
      <c r="P22" s="159"/>
      <c r="Q22" s="159"/>
    </row>
    <row r="23" spans="1:17" s="161" customFormat="1" ht="27.75" customHeight="1">
      <c r="A23" s="203" t="s">
        <v>1201</v>
      </c>
      <c r="B23" s="203"/>
      <c r="C23" s="203"/>
      <c r="D23" s="203"/>
      <c r="E23" s="203"/>
      <c r="F23" s="203"/>
      <c r="G23" s="203"/>
      <c r="H23" s="203"/>
      <c r="I23" s="203"/>
    </row>
    <row r="24" spans="1:17" s="156" customFormat="1" ht="17.25" hidden="1">
      <c r="A24" s="204"/>
      <c r="B24" s="204"/>
      <c r="C24" s="204"/>
      <c r="D24" s="204"/>
      <c r="E24" s="204"/>
      <c r="F24" s="204"/>
      <c r="G24" s="204"/>
      <c r="H24" s="204"/>
      <c r="I24" s="204"/>
    </row>
    <row r="25" spans="1:17" s="162" customFormat="1" ht="3.75" customHeight="1">
      <c r="A25" s="205" t="s">
        <v>1254</v>
      </c>
      <c r="B25" s="205"/>
      <c r="C25" s="205"/>
      <c r="D25" s="205"/>
      <c r="E25" s="205"/>
      <c r="F25" s="205"/>
      <c r="G25" s="205"/>
      <c r="H25" s="205"/>
      <c r="I25" s="205"/>
    </row>
    <row r="26" spans="1:17" s="156" customFormat="1" ht="38.25" customHeight="1">
      <c r="A26" s="162"/>
      <c r="B26" s="162"/>
      <c r="C26" s="162"/>
      <c r="D26" s="162"/>
      <c r="E26" s="162"/>
      <c r="F26" s="162"/>
      <c r="G26" s="162"/>
      <c r="H26" s="162"/>
      <c r="I26" s="162"/>
    </row>
    <row r="27" spans="1:17" s="156" customFormat="1" ht="33" customHeight="1"/>
    <row r="28" spans="1:17" s="156" customFormat="1" ht="27" hidden="1" customHeight="1">
      <c r="A28" s="200"/>
      <c r="B28" s="200"/>
      <c r="C28" s="200"/>
      <c r="D28" s="200"/>
      <c r="E28" s="200"/>
      <c r="F28" s="200"/>
      <c r="G28" s="200"/>
      <c r="H28" s="200"/>
      <c r="I28" s="200"/>
    </row>
    <row r="29" spans="1:17" s="163" customFormat="1" ht="46.5" customHeight="1">
      <c r="B29" s="164"/>
      <c r="C29" s="165"/>
      <c r="D29" s="166"/>
      <c r="E29" s="166"/>
      <c r="F29" s="166"/>
      <c r="G29" s="166"/>
      <c r="H29" s="166"/>
    </row>
    <row r="30" spans="1:17" s="163" customFormat="1" ht="21.75" customHeight="1">
      <c r="B30" s="164"/>
      <c r="C30" s="165"/>
      <c r="D30" s="166"/>
      <c r="E30" s="166"/>
      <c r="F30" s="166"/>
      <c r="G30" s="166"/>
      <c r="H30" s="166"/>
    </row>
    <row r="31" spans="1:17" s="167" customFormat="1" ht="21" customHeight="1">
      <c r="B31" s="168"/>
      <c r="C31" s="206"/>
      <c r="D31" s="206"/>
      <c r="E31" s="206"/>
      <c r="F31" s="206"/>
      <c r="G31" s="206"/>
      <c r="H31" s="206"/>
    </row>
    <row r="32" spans="1:17" s="156" customFormat="1" ht="45.75" customHeight="1">
      <c r="B32" s="169"/>
      <c r="C32" s="199"/>
      <c r="D32" s="199"/>
      <c r="E32" s="199"/>
      <c r="F32" s="199"/>
      <c r="G32" s="199"/>
      <c r="H32" s="199"/>
      <c r="I32" s="199"/>
    </row>
    <row r="33" spans="1:17" s="156" customFormat="1" ht="20.25">
      <c r="D33" s="200"/>
      <c r="E33" s="200"/>
      <c r="F33" s="200"/>
    </row>
    <row r="34" spans="1:17" s="156" customFormat="1" ht="15" customHeight="1">
      <c r="B34" s="169"/>
      <c r="C34" s="170"/>
      <c r="D34" s="170"/>
      <c r="E34" s="170"/>
      <c r="F34" s="170"/>
      <c r="G34" s="170"/>
      <c r="H34" s="170"/>
      <c r="I34" s="170"/>
    </row>
    <row r="35" spans="1:17" s="156" customFormat="1" ht="12.75" hidden="1" customHeight="1"/>
    <row r="36" spans="1:17" s="156" customFormat="1" ht="12.75" hidden="1" customHeight="1"/>
    <row r="37" spans="1:17" s="156" customFormat="1" ht="12.75" hidden="1" customHeight="1"/>
    <row r="38" spans="1:17" s="156" customFormat="1" ht="12.75" hidden="1" customHeight="1"/>
    <row r="39" spans="1:17" s="160" customFormat="1" ht="30" customHeight="1">
      <c r="A39" s="193" t="s">
        <v>1255</v>
      </c>
      <c r="B39" s="193"/>
      <c r="C39" s="171"/>
      <c r="D39" s="172"/>
      <c r="E39" s="201"/>
      <c r="F39" s="201"/>
      <c r="G39" s="201"/>
      <c r="H39" s="201"/>
      <c r="I39" s="201"/>
      <c r="J39" s="159"/>
      <c r="K39" s="159"/>
      <c r="L39" s="159"/>
      <c r="M39" s="159"/>
      <c r="N39" s="159"/>
      <c r="O39" s="159"/>
      <c r="P39" s="159"/>
      <c r="Q39" s="159"/>
    </row>
    <row r="40" spans="1:17" s="160" customFormat="1" ht="30" customHeight="1">
      <c r="A40" s="193" t="s">
        <v>1256</v>
      </c>
      <c r="B40" s="193"/>
      <c r="C40" s="171"/>
      <c r="D40" s="172"/>
      <c r="E40" s="195"/>
      <c r="F40" s="195"/>
      <c r="G40" s="195"/>
      <c r="H40" s="195"/>
      <c r="I40" s="195"/>
      <c r="J40" s="159"/>
      <c r="K40" s="159"/>
      <c r="L40" s="159"/>
      <c r="M40" s="159"/>
      <c r="N40" s="159"/>
      <c r="O40" s="159"/>
      <c r="P40" s="159"/>
      <c r="Q40" s="159"/>
    </row>
    <row r="41" spans="1:17" s="175" customFormat="1" ht="30" customHeight="1">
      <c r="A41" s="193" t="s">
        <v>1257</v>
      </c>
      <c r="B41" s="193"/>
      <c r="C41" s="194"/>
      <c r="D41" s="173"/>
      <c r="E41" s="195"/>
      <c r="F41" s="195"/>
      <c r="G41" s="195"/>
      <c r="H41" s="195"/>
      <c r="I41" s="195"/>
      <c r="J41" s="174"/>
      <c r="K41" s="174"/>
      <c r="L41" s="174"/>
      <c r="M41" s="174"/>
      <c r="N41" s="174"/>
      <c r="O41" s="174"/>
      <c r="P41" s="174"/>
      <c r="Q41" s="174"/>
    </row>
    <row r="42" spans="1:17" s="178" customFormat="1" ht="30" customHeight="1">
      <c r="A42" s="193" t="s">
        <v>1258</v>
      </c>
      <c r="B42" s="193"/>
      <c r="C42" s="193"/>
      <c r="D42" s="176"/>
      <c r="E42" s="195"/>
      <c r="F42" s="195"/>
      <c r="G42" s="195"/>
      <c r="H42" s="195"/>
      <c r="I42" s="195"/>
      <c r="J42" s="177"/>
      <c r="K42" s="177"/>
      <c r="L42" s="177"/>
      <c r="M42" s="177"/>
      <c r="N42" s="177"/>
      <c r="O42" s="177"/>
      <c r="P42" s="177"/>
      <c r="Q42" s="177"/>
    </row>
    <row r="43" spans="1:17" s="160" customFormat="1" ht="16.5" hidden="1">
      <c r="A43" s="179"/>
      <c r="B43" s="179"/>
      <c r="C43" s="179"/>
      <c r="D43" s="180"/>
      <c r="E43" s="180"/>
      <c r="F43" s="180"/>
      <c r="G43" s="180"/>
      <c r="H43" s="180"/>
      <c r="I43" s="180"/>
      <c r="J43" s="159"/>
      <c r="K43" s="159"/>
      <c r="L43" s="159"/>
      <c r="M43" s="159"/>
      <c r="N43" s="159"/>
      <c r="O43" s="159"/>
      <c r="P43" s="159"/>
      <c r="Q43" s="159"/>
    </row>
    <row r="44" spans="1:17" s="160" customFormat="1" ht="16.5" hidden="1">
      <c r="A44" s="179"/>
      <c r="B44" s="179"/>
      <c r="C44" s="179"/>
      <c r="D44" s="180"/>
      <c r="E44" s="180"/>
      <c r="F44" s="180"/>
      <c r="G44" s="180"/>
      <c r="H44" s="180"/>
      <c r="I44" s="180"/>
      <c r="J44" s="159"/>
      <c r="K44" s="159"/>
      <c r="L44" s="159"/>
      <c r="M44" s="159"/>
      <c r="N44" s="159"/>
      <c r="O44" s="159"/>
      <c r="P44" s="159"/>
      <c r="Q44" s="159"/>
    </row>
    <row r="45" spans="1:17" s="160" customFormat="1" ht="16.5" hidden="1">
      <c r="A45" s="179"/>
      <c r="B45" s="179"/>
      <c r="C45" s="179"/>
      <c r="D45" s="180"/>
      <c r="E45" s="180"/>
      <c r="F45" s="180"/>
      <c r="G45" s="180"/>
      <c r="H45" s="180"/>
      <c r="I45" s="180"/>
      <c r="J45" s="159"/>
      <c r="K45" s="159"/>
      <c r="L45" s="159"/>
      <c r="M45" s="159"/>
      <c r="N45" s="159"/>
      <c r="O45" s="159"/>
      <c r="P45" s="159"/>
      <c r="Q45" s="159"/>
    </row>
    <row r="46" spans="1:17" s="160" customFormat="1" ht="29.25" customHeight="1">
      <c r="A46" s="196"/>
      <c r="B46" s="196"/>
      <c r="C46" s="196"/>
      <c r="D46" s="196"/>
      <c r="E46" s="180"/>
      <c r="F46" s="197"/>
      <c r="G46" s="197"/>
      <c r="H46" s="198"/>
      <c r="I46" s="198"/>
      <c r="J46" s="159"/>
      <c r="K46" s="159"/>
      <c r="L46" s="159"/>
      <c r="M46" s="159"/>
      <c r="N46" s="159"/>
      <c r="O46" s="159"/>
      <c r="P46" s="159"/>
      <c r="Q46" s="159"/>
    </row>
    <row r="47" spans="1:17" s="160" customFormat="1" ht="15.75" customHeight="1">
      <c r="A47" s="189"/>
      <c r="B47" s="189"/>
      <c r="C47" s="181"/>
      <c r="D47" s="181"/>
      <c r="E47" s="181"/>
      <c r="F47" s="189"/>
      <c r="G47" s="189"/>
      <c r="H47" s="190"/>
      <c r="I47" s="190"/>
      <c r="J47" s="159"/>
      <c r="K47" s="159"/>
      <c r="L47" s="159"/>
      <c r="M47" s="159"/>
      <c r="N47" s="159"/>
      <c r="O47" s="159"/>
      <c r="P47" s="159"/>
      <c r="Q47" s="159"/>
    </row>
    <row r="48" spans="1:17" s="186" customFormat="1" ht="18" customHeight="1">
      <c r="A48" s="182" t="s">
        <v>1259</v>
      </c>
      <c r="B48" s="182"/>
      <c r="C48" s="183"/>
      <c r="D48" s="184"/>
      <c r="E48" s="191" t="s">
        <v>1260</v>
      </c>
      <c r="F48" s="191"/>
      <c r="G48" s="191"/>
      <c r="H48" s="184"/>
      <c r="I48" s="184"/>
      <c r="J48" s="185"/>
      <c r="K48" s="185"/>
      <c r="L48" s="185"/>
      <c r="M48" s="185"/>
      <c r="N48" s="185"/>
      <c r="O48" s="185"/>
      <c r="P48" s="185"/>
      <c r="Q48" s="185"/>
    </row>
  </sheetData>
  <mergeCells count="30">
    <mergeCell ref="A20:I20"/>
    <mergeCell ref="A2:I2"/>
    <mergeCell ref="A4:I4"/>
    <mergeCell ref="A5:I5"/>
    <mergeCell ref="A13:I13"/>
    <mergeCell ref="A16:I16"/>
    <mergeCell ref="A40:B40"/>
    <mergeCell ref="E40:I40"/>
    <mergeCell ref="A22:I22"/>
    <mergeCell ref="A23:I23"/>
    <mergeCell ref="A24:I24"/>
    <mergeCell ref="A25:I25"/>
    <mergeCell ref="A28:I28"/>
    <mergeCell ref="C31:H31"/>
    <mergeCell ref="A47:B47"/>
    <mergeCell ref="F47:G47"/>
    <mergeCell ref="H47:I47"/>
    <mergeCell ref="E48:G48"/>
    <mergeCell ref="A3:I3"/>
    <mergeCell ref="A41:C41"/>
    <mergeCell ref="E41:I41"/>
    <mergeCell ref="A42:C42"/>
    <mergeCell ref="E42:I42"/>
    <mergeCell ref="A46:D46"/>
    <mergeCell ref="F46:G46"/>
    <mergeCell ref="H46:I46"/>
    <mergeCell ref="C32:I32"/>
    <mergeCell ref="D33:F33"/>
    <mergeCell ref="A39:B39"/>
    <mergeCell ref="E39:I39"/>
  </mergeCells>
  <pageMargins left="0.78740157480314965" right="0.19685039370078741" top="0.78740157480314965" bottom="0.55118110236220474" header="0.31496062992125984" footer="0.31496062992125984"/>
  <pageSetup paperSize="9" scale="10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2"/>
  <sheetViews>
    <sheetView view="pageBreakPreview" zoomScaleNormal="100" zoomScaleSheetLayoutView="100" workbookViewId="0">
      <selection activeCell="E5" sqref="E5"/>
    </sheetView>
  </sheetViews>
  <sheetFormatPr defaultRowHeight="12.75"/>
  <cols>
    <col min="1" max="1" width="2.83203125" style="2" customWidth="1"/>
    <col min="2" max="2" width="76.83203125" style="2" customWidth="1"/>
    <col min="3" max="3" width="21.1640625" style="18" customWidth="1"/>
    <col min="4" max="4" width="9" style="19" customWidth="1"/>
    <col min="5" max="5" width="28.83203125" style="14" bestFit="1" customWidth="1"/>
    <col min="6" max="6" width="57.83203125" style="36" customWidth="1"/>
    <col min="7" max="7" width="37.5" style="14" bestFit="1" customWidth="1"/>
    <col min="8" max="8" width="27" style="14" bestFit="1" customWidth="1"/>
    <col min="9" max="256" width="9.33203125" style="2"/>
    <col min="257" max="257" width="2.83203125" style="2" customWidth="1"/>
    <col min="258" max="258" width="76.83203125" style="2" customWidth="1"/>
    <col min="259" max="259" width="21.1640625" style="2" customWidth="1"/>
    <col min="260" max="260" width="9" style="2" customWidth="1"/>
    <col min="261" max="261" width="28.83203125" style="2" bestFit="1" customWidth="1"/>
    <col min="262" max="262" width="57.83203125" style="2" customWidth="1"/>
    <col min="263" max="263" width="37.5" style="2" bestFit="1" customWidth="1"/>
    <col min="264" max="264" width="27" style="2" bestFit="1" customWidth="1"/>
    <col min="265" max="512" width="9.33203125" style="2"/>
    <col min="513" max="513" width="2.83203125" style="2" customWidth="1"/>
    <col min="514" max="514" width="76.83203125" style="2" customWidth="1"/>
    <col min="515" max="515" width="21.1640625" style="2" customWidth="1"/>
    <col min="516" max="516" width="9" style="2" customWidth="1"/>
    <col min="517" max="517" width="28.83203125" style="2" bestFit="1" customWidth="1"/>
    <col min="518" max="518" width="57.83203125" style="2" customWidth="1"/>
    <col min="519" max="519" width="37.5" style="2" bestFit="1" customWidth="1"/>
    <col min="520" max="520" width="27" style="2" bestFit="1" customWidth="1"/>
    <col min="521" max="768" width="9.33203125" style="2"/>
    <col min="769" max="769" width="2.83203125" style="2" customWidth="1"/>
    <col min="770" max="770" width="76.83203125" style="2" customWidth="1"/>
    <col min="771" max="771" width="21.1640625" style="2" customWidth="1"/>
    <col min="772" max="772" width="9" style="2" customWidth="1"/>
    <col min="773" max="773" width="28.83203125" style="2" bestFit="1" customWidth="1"/>
    <col min="774" max="774" width="57.83203125" style="2" customWidth="1"/>
    <col min="775" max="775" width="37.5" style="2" bestFit="1" customWidth="1"/>
    <col min="776" max="776" width="27" style="2" bestFit="1" customWidth="1"/>
    <col min="777" max="1024" width="9.33203125" style="2"/>
    <col min="1025" max="1025" width="2.83203125" style="2" customWidth="1"/>
    <col min="1026" max="1026" width="76.83203125" style="2" customWidth="1"/>
    <col min="1027" max="1027" width="21.1640625" style="2" customWidth="1"/>
    <col min="1028" max="1028" width="9" style="2" customWidth="1"/>
    <col min="1029" max="1029" width="28.83203125" style="2" bestFit="1" customWidth="1"/>
    <col min="1030" max="1030" width="57.83203125" style="2" customWidth="1"/>
    <col min="1031" max="1031" width="37.5" style="2" bestFit="1" customWidth="1"/>
    <col min="1032" max="1032" width="27" style="2" bestFit="1" customWidth="1"/>
    <col min="1033" max="1280" width="9.33203125" style="2"/>
    <col min="1281" max="1281" width="2.83203125" style="2" customWidth="1"/>
    <col min="1282" max="1282" width="76.83203125" style="2" customWidth="1"/>
    <col min="1283" max="1283" width="21.1640625" style="2" customWidth="1"/>
    <col min="1284" max="1284" width="9" style="2" customWidth="1"/>
    <col min="1285" max="1285" width="28.83203125" style="2" bestFit="1" customWidth="1"/>
    <col min="1286" max="1286" width="57.83203125" style="2" customWidth="1"/>
    <col min="1287" max="1287" width="37.5" style="2" bestFit="1" customWidth="1"/>
    <col min="1288" max="1288" width="27" style="2" bestFit="1" customWidth="1"/>
    <col min="1289" max="1536" width="9.33203125" style="2"/>
    <col min="1537" max="1537" width="2.83203125" style="2" customWidth="1"/>
    <col min="1538" max="1538" width="76.83203125" style="2" customWidth="1"/>
    <col min="1539" max="1539" width="21.1640625" style="2" customWidth="1"/>
    <col min="1540" max="1540" width="9" style="2" customWidth="1"/>
    <col min="1541" max="1541" width="28.83203125" style="2" bestFit="1" customWidth="1"/>
    <col min="1542" max="1542" width="57.83203125" style="2" customWidth="1"/>
    <col min="1543" max="1543" width="37.5" style="2" bestFit="1" customWidth="1"/>
    <col min="1544" max="1544" width="27" style="2" bestFit="1" customWidth="1"/>
    <col min="1545" max="1792" width="9.33203125" style="2"/>
    <col min="1793" max="1793" width="2.83203125" style="2" customWidth="1"/>
    <col min="1794" max="1794" width="76.83203125" style="2" customWidth="1"/>
    <col min="1795" max="1795" width="21.1640625" style="2" customWidth="1"/>
    <col min="1796" max="1796" width="9" style="2" customWidth="1"/>
    <col min="1797" max="1797" width="28.83203125" style="2" bestFit="1" customWidth="1"/>
    <col min="1798" max="1798" width="57.83203125" style="2" customWidth="1"/>
    <col min="1799" max="1799" width="37.5" style="2" bestFit="1" customWidth="1"/>
    <col min="1800" max="1800" width="27" style="2" bestFit="1" customWidth="1"/>
    <col min="1801" max="2048" width="9.33203125" style="2"/>
    <col min="2049" max="2049" width="2.83203125" style="2" customWidth="1"/>
    <col min="2050" max="2050" width="76.83203125" style="2" customWidth="1"/>
    <col min="2051" max="2051" width="21.1640625" style="2" customWidth="1"/>
    <col min="2052" max="2052" width="9" style="2" customWidth="1"/>
    <col min="2053" max="2053" width="28.83203125" style="2" bestFit="1" customWidth="1"/>
    <col min="2054" max="2054" width="57.83203125" style="2" customWidth="1"/>
    <col min="2055" max="2055" width="37.5" style="2" bestFit="1" customWidth="1"/>
    <col min="2056" max="2056" width="27" style="2" bestFit="1" customWidth="1"/>
    <col min="2057" max="2304" width="9.33203125" style="2"/>
    <col min="2305" max="2305" width="2.83203125" style="2" customWidth="1"/>
    <col min="2306" max="2306" width="76.83203125" style="2" customWidth="1"/>
    <col min="2307" max="2307" width="21.1640625" style="2" customWidth="1"/>
    <col min="2308" max="2308" width="9" style="2" customWidth="1"/>
    <col min="2309" max="2309" width="28.83203125" style="2" bestFit="1" customWidth="1"/>
    <col min="2310" max="2310" width="57.83203125" style="2" customWidth="1"/>
    <col min="2311" max="2311" width="37.5" style="2" bestFit="1" customWidth="1"/>
    <col min="2312" max="2312" width="27" style="2" bestFit="1" customWidth="1"/>
    <col min="2313" max="2560" width="9.33203125" style="2"/>
    <col min="2561" max="2561" width="2.83203125" style="2" customWidth="1"/>
    <col min="2562" max="2562" width="76.83203125" style="2" customWidth="1"/>
    <col min="2563" max="2563" width="21.1640625" style="2" customWidth="1"/>
    <col min="2564" max="2564" width="9" style="2" customWidth="1"/>
    <col min="2565" max="2565" width="28.83203125" style="2" bestFit="1" customWidth="1"/>
    <col min="2566" max="2566" width="57.83203125" style="2" customWidth="1"/>
    <col min="2567" max="2567" width="37.5" style="2" bestFit="1" customWidth="1"/>
    <col min="2568" max="2568" width="27" style="2" bestFit="1" customWidth="1"/>
    <col min="2569" max="2816" width="9.33203125" style="2"/>
    <col min="2817" max="2817" width="2.83203125" style="2" customWidth="1"/>
    <col min="2818" max="2818" width="76.83203125" style="2" customWidth="1"/>
    <col min="2819" max="2819" width="21.1640625" style="2" customWidth="1"/>
    <col min="2820" max="2820" width="9" style="2" customWidth="1"/>
    <col min="2821" max="2821" width="28.83203125" style="2" bestFit="1" customWidth="1"/>
    <col min="2822" max="2822" width="57.83203125" style="2" customWidth="1"/>
    <col min="2823" max="2823" width="37.5" style="2" bestFit="1" customWidth="1"/>
    <col min="2824" max="2824" width="27" style="2" bestFit="1" customWidth="1"/>
    <col min="2825" max="3072" width="9.33203125" style="2"/>
    <col min="3073" max="3073" width="2.83203125" style="2" customWidth="1"/>
    <col min="3074" max="3074" width="76.83203125" style="2" customWidth="1"/>
    <col min="3075" max="3075" width="21.1640625" style="2" customWidth="1"/>
    <col min="3076" max="3076" width="9" style="2" customWidth="1"/>
    <col min="3077" max="3077" width="28.83203125" style="2" bestFit="1" customWidth="1"/>
    <col min="3078" max="3078" width="57.83203125" style="2" customWidth="1"/>
    <col min="3079" max="3079" width="37.5" style="2" bestFit="1" customWidth="1"/>
    <col min="3080" max="3080" width="27" style="2" bestFit="1" customWidth="1"/>
    <col min="3081" max="3328" width="9.33203125" style="2"/>
    <col min="3329" max="3329" width="2.83203125" style="2" customWidth="1"/>
    <col min="3330" max="3330" width="76.83203125" style="2" customWidth="1"/>
    <col min="3331" max="3331" width="21.1640625" style="2" customWidth="1"/>
    <col min="3332" max="3332" width="9" style="2" customWidth="1"/>
    <col min="3333" max="3333" width="28.83203125" style="2" bestFit="1" customWidth="1"/>
    <col min="3334" max="3334" width="57.83203125" style="2" customWidth="1"/>
    <col min="3335" max="3335" width="37.5" style="2" bestFit="1" customWidth="1"/>
    <col min="3336" max="3336" width="27" style="2" bestFit="1" customWidth="1"/>
    <col min="3337" max="3584" width="9.33203125" style="2"/>
    <col min="3585" max="3585" width="2.83203125" style="2" customWidth="1"/>
    <col min="3586" max="3586" width="76.83203125" style="2" customWidth="1"/>
    <col min="3587" max="3587" width="21.1640625" style="2" customWidth="1"/>
    <col min="3588" max="3588" width="9" style="2" customWidth="1"/>
    <col min="3589" max="3589" width="28.83203125" style="2" bestFit="1" customWidth="1"/>
    <col min="3590" max="3590" width="57.83203125" style="2" customWidth="1"/>
    <col min="3591" max="3591" width="37.5" style="2" bestFit="1" customWidth="1"/>
    <col min="3592" max="3592" width="27" style="2" bestFit="1" customWidth="1"/>
    <col min="3593" max="3840" width="9.33203125" style="2"/>
    <col min="3841" max="3841" width="2.83203125" style="2" customWidth="1"/>
    <col min="3842" max="3842" width="76.83203125" style="2" customWidth="1"/>
    <col min="3843" max="3843" width="21.1640625" style="2" customWidth="1"/>
    <col min="3844" max="3844" width="9" style="2" customWidth="1"/>
    <col min="3845" max="3845" width="28.83203125" style="2" bestFit="1" customWidth="1"/>
    <col min="3846" max="3846" width="57.83203125" style="2" customWidth="1"/>
    <col min="3847" max="3847" width="37.5" style="2" bestFit="1" customWidth="1"/>
    <col min="3848" max="3848" width="27" style="2" bestFit="1" customWidth="1"/>
    <col min="3849" max="4096" width="9.33203125" style="2"/>
    <col min="4097" max="4097" width="2.83203125" style="2" customWidth="1"/>
    <col min="4098" max="4098" width="76.83203125" style="2" customWidth="1"/>
    <col min="4099" max="4099" width="21.1640625" style="2" customWidth="1"/>
    <col min="4100" max="4100" width="9" style="2" customWidth="1"/>
    <col min="4101" max="4101" width="28.83203125" style="2" bestFit="1" customWidth="1"/>
    <col min="4102" max="4102" width="57.83203125" style="2" customWidth="1"/>
    <col min="4103" max="4103" width="37.5" style="2" bestFit="1" customWidth="1"/>
    <col min="4104" max="4104" width="27" style="2" bestFit="1" customWidth="1"/>
    <col min="4105" max="4352" width="9.33203125" style="2"/>
    <col min="4353" max="4353" width="2.83203125" style="2" customWidth="1"/>
    <col min="4354" max="4354" width="76.83203125" style="2" customWidth="1"/>
    <col min="4355" max="4355" width="21.1640625" style="2" customWidth="1"/>
    <col min="4356" max="4356" width="9" style="2" customWidth="1"/>
    <col min="4357" max="4357" width="28.83203125" style="2" bestFit="1" customWidth="1"/>
    <col min="4358" max="4358" width="57.83203125" style="2" customWidth="1"/>
    <col min="4359" max="4359" width="37.5" style="2" bestFit="1" customWidth="1"/>
    <col min="4360" max="4360" width="27" style="2" bestFit="1" customWidth="1"/>
    <col min="4361" max="4608" width="9.33203125" style="2"/>
    <col min="4609" max="4609" width="2.83203125" style="2" customWidth="1"/>
    <col min="4610" max="4610" width="76.83203125" style="2" customWidth="1"/>
    <col min="4611" max="4611" width="21.1640625" style="2" customWidth="1"/>
    <col min="4612" max="4612" width="9" style="2" customWidth="1"/>
    <col min="4613" max="4613" width="28.83203125" style="2" bestFit="1" customWidth="1"/>
    <col min="4614" max="4614" width="57.83203125" style="2" customWidth="1"/>
    <col min="4615" max="4615" width="37.5" style="2" bestFit="1" customWidth="1"/>
    <col min="4616" max="4616" width="27" style="2" bestFit="1" customWidth="1"/>
    <col min="4617" max="4864" width="9.33203125" style="2"/>
    <col min="4865" max="4865" width="2.83203125" style="2" customWidth="1"/>
    <col min="4866" max="4866" width="76.83203125" style="2" customWidth="1"/>
    <col min="4867" max="4867" width="21.1640625" style="2" customWidth="1"/>
    <col min="4868" max="4868" width="9" style="2" customWidth="1"/>
    <col min="4869" max="4869" width="28.83203125" style="2" bestFit="1" customWidth="1"/>
    <col min="4870" max="4870" width="57.83203125" style="2" customWidth="1"/>
    <col min="4871" max="4871" width="37.5" style="2" bestFit="1" customWidth="1"/>
    <col min="4872" max="4872" width="27" style="2" bestFit="1" customWidth="1"/>
    <col min="4873" max="5120" width="9.33203125" style="2"/>
    <col min="5121" max="5121" width="2.83203125" style="2" customWidth="1"/>
    <col min="5122" max="5122" width="76.83203125" style="2" customWidth="1"/>
    <col min="5123" max="5123" width="21.1640625" style="2" customWidth="1"/>
    <col min="5124" max="5124" width="9" style="2" customWidth="1"/>
    <col min="5125" max="5125" width="28.83203125" style="2" bestFit="1" customWidth="1"/>
    <col min="5126" max="5126" width="57.83203125" style="2" customWidth="1"/>
    <col min="5127" max="5127" width="37.5" style="2" bestFit="1" customWidth="1"/>
    <col min="5128" max="5128" width="27" style="2" bestFit="1" customWidth="1"/>
    <col min="5129" max="5376" width="9.33203125" style="2"/>
    <col min="5377" max="5377" width="2.83203125" style="2" customWidth="1"/>
    <col min="5378" max="5378" width="76.83203125" style="2" customWidth="1"/>
    <col min="5379" max="5379" width="21.1640625" style="2" customWidth="1"/>
    <col min="5380" max="5380" width="9" style="2" customWidth="1"/>
    <col min="5381" max="5381" width="28.83203125" style="2" bestFit="1" customWidth="1"/>
    <col min="5382" max="5382" width="57.83203125" style="2" customWidth="1"/>
    <col min="5383" max="5383" width="37.5" style="2" bestFit="1" customWidth="1"/>
    <col min="5384" max="5384" width="27" style="2" bestFit="1" customWidth="1"/>
    <col min="5385" max="5632" width="9.33203125" style="2"/>
    <col min="5633" max="5633" width="2.83203125" style="2" customWidth="1"/>
    <col min="5634" max="5634" width="76.83203125" style="2" customWidth="1"/>
    <col min="5635" max="5635" width="21.1640625" style="2" customWidth="1"/>
    <col min="5636" max="5636" width="9" style="2" customWidth="1"/>
    <col min="5637" max="5637" width="28.83203125" style="2" bestFit="1" customWidth="1"/>
    <col min="5638" max="5638" width="57.83203125" style="2" customWidth="1"/>
    <col min="5639" max="5639" width="37.5" style="2" bestFit="1" customWidth="1"/>
    <col min="5640" max="5640" width="27" style="2" bestFit="1" customWidth="1"/>
    <col min="5641" max="5888" width="9.33203125" style="2"/>
    <col min="5889" max="5889" width="2.83203125" style="2" customWidth="1"/>
    <col min="5890" max="5890" width="76.83203125" style="2" customWidth="1"/>
    <col min="5891" max="5891" width="21.1640625" style="2" customWidth="1"/>
    <col min="5892" max="5892" width="9" style="2" customWidth="1"/>
    <col min="5893" max="5893" width="28.83203125" style="2" bestFit="1" customWidth="1"/>
    <col min="5894" max="5894" width="57.83203125" style="2" customWidth="1"/>
    <col min="5895" max="5895" width="37.5" style="2" bestFit="1" customWidth="1"/>
    <col min="5896" max="5896" width="27" style="2" bestFit="1" customWidth="1"/>
    <col min="5897" max="6144" width="9.33203125" style="2"/>
    <col min="6145" max="6145" width="2.83203125" style="2" customWidth="1"/>
    <col min="6146" max="6146" width="76.83203125" style="2" customWidth="1"/>
    <col min="6147" max="6147" width="21.1640625" style="2" customWidth="1"/>
    <col min="6148" max="6148" width="9" style="2" customWidth="1"/>
    <col min="6149" max="6149" width="28.83203125" style="2" bestFit="1" customWidth="1"/>
    <col min="6150" max="6150" width="57.83203125" style="2" customWidth="1"/>
    <col min="6151" max="6151" width="37.5" style="2" bestFit="1" customWidth="1"/>
    <col min="6152" max="6152" width="27" style="2" bestFit="1" customWidth="1"/>
    <col min="6153" max="6400" width="9.33203125" style="2"/>
    <col min="6401" max="6401" width="2.83203125" style="2" customWidth="1"/>
    <col min="6402" max="6402" width="76.83203125" style="2" customWidth="1"/>
    <col min="6403" max="6403" width="21.1640625" style="2" customWidth="1"/>
    <col min="6404" max="6404" width="9" style="2" customWidth="1"/>
    <col min="6405" max="6405" width="28.83203125" style="2" bestFit="1" customWidth="1"/>
    <col min="6406" max="6406" width="57.83203125" style="2" customWidth="1"/>
    <col min="6407" max="6407" width="37.5" style="2" bestFit="1" customWidth="1"/>
    <col min="6408" max="6408" width="27" style="2" bestFit="1" customWidth="1"/>
    <col min="6409" max="6656" width="9.33203125" style="2"/>
    <col min="6657" max="6657" width="2.83203125" style="2" customWidth="1"/>
    <col min="6658" max="6658" width="76.83203125" style="2" customWidth="1"/>
    <col min="6659" max="6659" width="21.1640625" style="2" customWidth="1"/>
    <col min="6660" max="6660" width="9" style="2" customWidth="1"/>
    <col min="6661" max="6661" width="28.83203125" style="2" bestFit="1" customWidth="1"/>
    <col min="6662" max="6662" width="57.83203125" style="2" customWidth="1"/>
    <col min="6663" max="6663" width="37.5" style="2" bestFit="1" customWidth="1"/>
    <col min="6664" max="6664" width="27" style="2" bestFit="1" customWidth="1"/>
    <col min="6665" max="6912" width="9.33203125" style="2"/>
    <col min="6913" max="6913" width="2.83203125" style="2" customWidth="1"/>
    <col min="6914" max="6914" width="76.83203125" style="2" customWidth="1"/>
    <col min="6915" max="6915" width="21.1640625" style="2" customWidth="1"/>
    <col min="6916" max="6916" width="9" style="2" customWidth="1"/>
    <col min="6917" max="6917" width="28.83203125" style="2" bestFit="1" customWidth="1"/>
    <col min="6918" max="6918" width="57.83203125" style="2" customWidth="1"/>
    <col min="6919" max="6919" width="37.5" style="2" bestFit="1" customWidth="1"/>
    <col min="6920" max="6920" width="27" style="2" bestFit="1" customWidth="1"/>
    <col min="6921" max="7168" width="9.33203125" style="2"/>
    <col min="7169" max="7169" width="2.83203125" style="2" customWidth="1"/>
    <col min="7170" max="7170" width="76.83203125" style="2" customWidth="1"/>
    <col min="7171" max="7171" width="21.1640625" style="2" customWidth="1"/>
    <col min="7172" max="7172" width="9" style="2" customWidth="1"/>
    <col min="7173" max="7173" width="28.83203125" style="2" bestFit="1" customWidth="1"/>
    <col min="7174" max="7174" width="57.83203125" style="2" customWidth="1"/>
    <col min="7175" max="7175" width="37.5" style="2" bestFit="1" customWidth="1"/>
    <col min="7176" max="7176" width="27" style="2" bestFit="1" customWidth="1"/>
    <col min="7177" max="7424" width="9.33203125" style="2"/>
    <col min="7425" max="7425" width="2.83203125" style="2" customWidth="1"/>
    <col min="7426" max="7426" width="76.83203125" style="2" customWidth="1"/>
    <col min="7427" max="7427" width="21.1640625" style="2" customWidth="1"/>
    <col min="7428" max="7428" width="9" style="2" customWidth="1"/>
    <col min="7429" max="7429" width="28.83203125" style="2" bestFit="1" customWidth="1"/>
    <col min="7430" max="7430" width="57.83203125" style="2" customWidth="1"/>
    <col min="7431" max="7431" width="37.5" style="2" bestFit="1" customWidth="1"/>
    <col min="7432" max="7432" width="27" style="2" bestFit="1" customWidth="1"/>
    <col min="7433" max="7680" width="9.33203125" style="2"/>
    <col min="7681" max="7681" width="2.83203125" style="2" customWidth="1"/>
    <col min="7682" max="7682" width="76.83203125" style="2" customWidth="1"/>
    <col min="7683" max="7683" width="21.1640625" style="2" customWidth="1"/>
    <col min="7684" max="7684" width="9" style="2" customWidth="1"/>
    <col min="7685" max="7685" width="28.83203125" style="2" bestFit="1" customWidth="1"/>
    <col min="7686" max="7686" width="57.83203125" style="2" customWidth="1"/>
    <col min="7687" max="7687" width="37.5" style="2" bestFit="1" customWidth="1"/>
    <col min="7688" max="7688" width="27" style="2" bestFit="1" customWidth="1"/>
    <col min="7689" max="7936" width="9.33203125" style="2"/>
    <col min="7937" max="7937" width="2.83203125" style="2" customWidth="1"/>
    <col min="7938" max="7938" width="76.83203125" style="2" customWidth="1"/>
    <col min="7939" max="7939" width="21.1640625" style="2" customWidth="1"/>
    <col min="7940" max="7940" width="9" style="2" customWidth="1"/>
    <col min="7941" max="7941" width="28.83203125" style="2" bestFit="1" customWidth="1"/>
    <col min="7942" max="7942" width="57.83203125" style="2" customWidth="1"/>
    <col min="7943" max="7943" width="37.5" style="2" bestFit="1" customWidth="1"/>
    <col min="7944" max="7944" width="27" style="2" bestFit="1" customWidth="1"/>
    <col min="7945" max="8192" width="9.33203125" style="2"/>
    <col min="8193" max="8193" width="2.83203125" style="2" customWidth="1"/>
    <col min="8194" max="8194" width="76.83203125" style="2" customWidth="1"/>
    <col min="8195" max="8195" width="21.1640625" style="2" customWidth="1"/>
    <col min="8196" max="8196" width="9" style="2" customWidth="1"/>
    <col min="8197" max="8197" width="28.83203125" style="2" bestFit="1" customWidth="1"/>
    <col min="8198" max="8198" width="57.83203125" style="2" customWidth="1"/>
    <col min="8199" max="8199" width="37.5" style="2" bestFit="1" customWidth="1"/>
    <col min="8200" max="8200" width="27" style="2" bestFit="1" customWidth="1"/>
    <col min="8201" max="8448" width="9.33203125" style="2"/>
    <col min="8449" max="8449" width="2.83203125" style="2" customWidth="1"/>
    <col min="8450" max="8450" width="76.83203125" style="2" customWidth="1"/>
    <col min="8451" max="8451" width="21.1640625" style="2" customWidth="1"/>
    <col min="8452" max="8452" width="9" style="2" customWidth="1"/>
    <col min="8453" max="8453" width="28.83203125" style="2" bestFit="1" customWidth="1"/>
    <col min="8454" max="8454" width="57.83203125" style="2" customWidth="1"/>
    <col min="8455" max="8455" width="37.5" style="2" bestFit="1" customWidth="1"/>
    <col min="8456" max="8456" width="27" style="2" bestFit="1" customWidth="1"/>
    <col min="8457" max="8704" width="9.33203125" style="2"/>
    <col min="8705" max="8705" width="2.83203125" style="2" customWidth="1"/>
    <col min="8706" max="8706" width="76.83203125" style="2" customWidth="1"/>
    <col min="8707" max="8707" width="21.1640625" style="2" customWidth="1"/>
    <col min="8708" max="8708" width="9" style="2" customWidth="1"/>
    <col min="8709" max="8709" width="28.83203125" style="2" bestFit="1" customWidth="1"/>
    <col min="8710" max="8710" width="57.83203125" style="2" customWidth="1"/>
    <col min="8711" max="8711" width="37.5" style="2" bestFit="1" customWidth="1"/>
    <col min="8712" max="8712" width="27" style="2" bestFit="1" customWidth="1"/>
    <col min="8713" max="8960" width="9.33203125" style="2"/>
    <col min="8961" max="8961" width="2.83203125" style="2" customWidth="1"/>
    <col min="8962" max="8962" width="76.83203125" style="2" customWidth="1"/>
    <col min="8963" max="8963" width="21.1640625" style="2" customWidth="1"/>
    <col min="8964" max="8964" width="9" style="2" customWidth="1"/>
    <col min="8965" max="8965" width="28.83203125" style="2" bestFit="1" customWidth="1"/>
    <col min="8966" max="8966" width="57.83203125" style="2" customWidth="1"/>
    <col min="8967" max="8967" width="37.5" style="2" bestFit="1" customWidth="1"/>
    <col min="8968" max="8968" width="27" style="2" bestFit="1" customWidth="1"/>
    <col min="8969" max="9216" width="9.33203125" style="2"/>
    <col min="9217" max="9217" width="2.83203125" style="2" customWidth="1"/>
    <col min="9218" max="9218" width="76.83203125" style="2" customWidth="1"/>
    <col min="9219" max="9219" width="21.1640625" style="2" customWidth="1"/>
    <col min="9220" max="9220" width="9" style="2" customWidth="1"/>
    <col min="9221" max="9221" width="28.83203125" style="2" bestFit="1" customWidth="1"/>
    <col min="9222" max="9222" width="57.83203125" style="2" customWidth="1"/>
    <col min="9223" max="9223" width="37.5" style="2" bestFit="1" customWidth="1"/>
    <col min="9224" max="9224" width="27" style="2" bestFit="1" customWidth="1"/>
    <col min="9225" max="9472" width="9.33203125" style="2"/>
    <col min="9473" max="9473" width="2.83203125" style="2" customWidth="1"/>
    <col min="9474" max="9474" width="76.83203125" style="2" customWidth="1"/>
    <col min="9475" max="9475" width="21.1640625" style="2" customWidth="1"/>
    <col min="9476" max="9476" width="9" style="2" customWidth="1"/>
    <col min="9477" max="9477" width="28.83203125" style="2" bestFit="1" customWidth="1"/>
    <col min="9478" max="9478" width="57.83203125" style="2" customWidth="1"/>
    <col min="9479" max="9479" width="37.5" style="2" bestFit="1" customWidth="1"/>
    <col min="9480" max="9480" width="27" style="2" bestFit="1" customWidth="1"/>
    <col min="9481" max="9728" width="9.33203125" style="2"/>
    <col min="9729" max="9729" width="2.83203125" style="2" customWidth="1"/>
    <col min="9730" max="9730" width="76.83203125" style="2" customWidth="1"/>
    <col min="9731" max="9731" width="21.1640625" style="2" customWidth="1"/>
    <col min="9732" max="9732" width="9" style="2" customWidth="1"/>
    <col min="9733" max="9733" width="28.83203125" style="2" bestFit="1" customWidth="1"/>
    <col min="9734" max="9734" width="57.83203125" style="2" customWidth="1"/>
    <col min="9735" max="9735" width="37.5" style="2" bestFit="1" customWidth="1"/>
    <col min="9736" max="9736" width="27" style="2" bestFit="1" customWidth="1"/>
    <col min="9737" max="9984" width="9.33203125" style="2"/>
    <col min="9985" max="9985" width="2.83203125" style="2" customWidth="1"/>
    <col min="9986" max="9986" width="76.83203125" style="2" customWidth="1"/>
    <col min="9987" max="9987" width="21.1640625" style="2" customWidth="1"/>
    <col min="9988" max="9988" width="9" style="2" customWidth="1"/>
    <col min="9989" max="9989" width="28.83203125" style="2" bestFit="1" customWidth="1"/>
    <col min="9990" max="9990" width="57.83203125" style="2" customWidth="1"/>
    <col min="9991" max="9991" width="37.5" style="2" bestFit="1" customWidth="1"/>
    <col min="9992" max="9992" width="27" style="2" bestFit="1" customWidth="1"/>
    <col min="9993" max="10240" width="9.33203125" style="2"/>
    <col min="10241" max="10241" width="2.83203125" style="2" customWidth="1"/>
    <col min="10242" max="10242" width="76.83203125" style="2" customWidth="1"/>
    <col min="10243" max="10243" width="21.1640625" style="2" customWidth="1"/>
    <col min="10244" max="10244" width="9" style="2" customWidth="1"/>
    <col min="10245" max="10245" width="28.83203125" style="2" bestFit="1" customWidth="1"/>
    <col min="10246" max="10246" width="57.83203125" style="2" customWidth="1"/>
    <col min="10247" max="10247" width="37.5" style="2" bestFit="1" customWidth="1"/>
    <col min="10248" max="10248" width="27" style="2" bestFit="1" customWidth="1"/>
    <col min="10249" max="10496" width="9.33203125" style="2"/>
    <col min="10497" max="10497" width="2.83203125" style="2" customWidth="1"/>
    <col min="10498" max="10498" width="76.83203125" style="2" customWidth="1"/>
    <col min="10499" max="10499" width="21.1640625" style="2" customWidth="1"/>
    <col min="10500" max="10500" width="9" style="2" customWidth="1"/>
    <col min="10501" max="10501" width="28.83203125" style="2" bestFit="1" customWidth="1"/>
    <col min="10502" max="10502" width="57.83203125" style="2" customWidth="1"/>
    <col min="10503" max="10503" width="37.5" style="2" bestFit="1" customWidth="1"/>
    <col min="10504" max="10504" width="27" style="2" bestFit="1" customWidth="1"/>
    <col min="10505" max="10752" width="9.33203125" style="2"/>
    <col min="10753" max="10753" width="2.83203125" style="2" customWidth="1"/>
    <col min="10754" max="10754" width="76.83203125" style="2" customWidth="1"/>
    <col min="10755" max="10755" width="21.1640625" style="2" customWidth="1"/>
    <col min="10756" max="10756" width="9" style="2" customWidth="1"/>
    <col min="10757" max="10757" width="28.83203125" style="2" bestFit="1" customWidth="1"/>
    <col min="10758" max="10758" width="57.83203125" style="2" customWidth="1"/>
    <col min="10759" max="10759" width="37.5" style="2" bestFit="1" customWidth="1"/>
    <col min="10760" max="10760" width="27" style="2" bestFit="1" customWidth="1"/>
    <col min="10761" max="11008" width="9.33203125" style="2"/>
    <col min="11009" max="11009" width="2.83203125" style="2" customWidth="1"/>
    <col min="11010" max="11010" width="76.83203125" style="2" customWidth="1"/>
    <col min="11011" max="11011" width="21.1640625" style="2" customWidth="1"/>
    <col min="11012" max="11012" width="9" style="2" customWidth="1"/>
    <col min="11013" max="11013" width="28.83203125" style="2" bestFit="1" customWidth="1"/>
    <col min="11014" max="11014" width="57.83203125" style="2" customWidth="1"/>
    <col min="11015" max="11015" width="37.5" style="2" bestFit="1" customWidth="1"/>
    <col min="11016" max="11016" width="27" style="2" bestFit="1" customWidth="1"/>
    <col min="11017" max="11264" width="9.33203125" style="2"/>
    <col min="11265" max="11265" width="2.83203125" style="2" customWidth="1"/>
    <col min="11266" max="11266" width="76.83203125" style="2" customWidth="1"/>
    <col min="11267" max="11267" width="21.1640625" style="2" customWidth="1"/>
    <col min="11268" max="11268" width="9" style="2" customWidth="1"/>
    <col min="11269" max="11269" width="28.83203125" style="2" bestFit="1" customWidth="1"/>
    <col min="11270" max="11270" width="57.83203125" style="2" customWidth="1"/>
    <col min="11271" max="11271" width="37.5" style="2" bestFit="1" customWidth="1"/>
    <col min="11272" max="11272" width="27" style="2" bestFit="1" customWidth="1"/>
    <col min="11273" max="11520" width="9.33203125" style="2"/>
    <col min="11521" max="11521" width="2.83203125" style="2" customWidth="1"/>
    <col min="11522" max="11522" width="76.83203125" style="2" customWidth="1"/>
    <col min="11523" max="11523" width="21.1640625" style="2" customWidth="1"/>
    <col min="11524" max="11524" width="9" style="2" customWidth="1"/>
    <col min="11525" max="11525" width="28.83203125" style="2" bestFit="1" customWidth="1"/>
    <col min="11526" max="11526" width="57.83203125" style="2" customWidth="1"/>
    <col min="11527" max="11527" width="37.5" style="2" bestFit="1" customWidth="1"/>
    <col min="11528" max="11528" width="27" style="2" bestFit="1" customWidth="1"/>
    <col min="11529" max="11776" width="9.33203125" style="2"/>
    <col min="11777" max="11777" width="2.83203125" style="2" customWidth="1"/>
    <col min="11778" max="11778" width="76.83203125" style="2" customWidth="1"/>
    <col min="11779" max="11779" width="21.1640625" style="2" customWidth="1"/>
    <col min="11780" max="11780" width="9" style="2" customWidth="1"/>
    <col min="11781" max="11781" width="28.83203125" style="2" bestFit="1" customWidth="1"/>
    <col min="11782" max="11782" width="57.83203125" style="2" customWidth="1"/>
    <col min="11783" max="11783" width="37.5" style="2" bestFit="1" customWidth="1"/>
    <col min="11784" max="11784" width="27" style="2" bestFit="1" customWidth="1"/>
    <col min="11785" max="12032" width="9.33203125" style="2"/>
    <col min="12033" max="12033" width="2.83203125" style="2" customWidth="1"/>
    <col min="12034" max="12034" width="76.83203125" style="2" customWidth="1"/>
    <col min="12035" max="12035" width="21.1640625" style="2" customWidth="1"/>
    <col min="12036" max="12036" width="9" style="2" customWidth="1"/>
    <col min="12037" max="12037" width="28.83203125" style="2" bestFit="1" customWidth="1"/>
    <col min="12038" max="12038" width="57.83203125" style="2" customWidth="1"/>
    <col min="12039" max="12039" width="37.5" style="2" bestFit="1" customWidth="1"/>
    <col min="12040" max="12040" width="27" style="2" bestFit="1" customWidth="1"/>
    <col min="12041" max="12288" width="9.33203125" style="2"/>
    <col min="12289" max="12289" width="2.83203125" style="2" customWidth="1"/>
    <col min="12290" max="12290" width="76.83203125" style="2" customWidth="1"/>
    <col min="12291" max="12291" width="21.1640625" style="2" customWidth="1"/>
    <col min="12292" max="12292" width="9" style="2" customWidth="1"/>
    <col min="12293" max="12293" width="28.83203125" style="2" bestFit="1" customWidth="1"/>
    <col min="12294" max="12294" width="57.83203125" style="2" customWidth="1"/>
    <col min="12295" max="12295" width="37.5" style="2" bestFit="1" customWidth="1"/>
    <col min="12296" max="12296" width="27" style="2" bestFit="1" customWidth="1"/>
    <col min="12297" max="12544" width="9.33203125" style="2"/>
    <col min="12545" max="12545" width="2.83203125" style="2" customWidth="1"/>
    <col min="12546" max="12546" width="76.83203125" style="2" customWidth="1"/>
    <col min="12547" max="12547" width="21.1640625" style="2" customWidth="1"/>
    <col min="12548" max="12548" width="9" style="2" customWidth="1"/>
    <col min="12549" max="12549" width="28.83203125" style="2" bestFit="1" customWidth="1"/>
    <col min="12550" max="12550" width="57.83203125" style="2" customWidth="1"/>
    <col min="12551" max="12551" width="37.5" style="2" bestFit="1" customWidth="1"/>
    <col min="12552" max="12552" width="27" style="2" bestFit="1" customWidth="1"/>
    <col min="12553" max="12800" width="9.33203125" style="2"/>
    <col min="12801" max="12801" width="2.83203125" style="2" customWidth="1"/>
    <col min="12802" max="12802" width="76.83203125" style="2" customWidth="1"/>
    <col min="12803" max="12803" width="21.1640625" style="2" customWidth="1"/>
    <col min="12804" max="12804" width="9" style="2" customWidth="1"/>
    <col min="12805" max="12805" width="28.83203125" style="2" bestFit="1" customWidth="1"/>
    <col min="12806" max="12806" width="57.83203125" style="2" customWidth="1"/>
    <col min="12807" max="12807" width="37.5" style="2" bestFit="1" customWidth="1"/>
    <col min="12808" max="12808" width="27" style="2" bestFit="1" customWidth="1"/>
    <col min="12809" max="13056" width="9.33203125" style="2"/>
    <col min="13057" max="13057" width="2.83203125" style="2" customWidth="1"/>
    <col min="13058" max="13058" width="76.83203125" style="2" customWidth="1"/>
    <col min="13059" max="13059" width="21.1640625" style="2" customWidth="1"/>
    <col min="13060" max="13060" width="9" style="2" customWidth="1"/>
    <col min="13061" max="13061" width="28.83203125" style="2" bestFit="1" customWidth="1"/>
    <col min="13062" max="13062" width="57.83203125" style="2" customWidth="1"/>
    <col min="13063" max="13063" width="37.5" style="2" bestFit="1" customWidth="1"/>
    <col min="13064" max="13064" width="27" style="2" bestFit="1" customWidth="1"/>
    <col min="13065" max="13312" width="9.33203125" style="2"/>
    <col min="13313" max="13313" width="2.83203125" style="2" customWidth="1"/>
    <col min="13314" max="13314" width="76.83203125" style="2" customWidth="1"/>
    <col min="13315" max="13315" width="21.1640625" style="2" customWidth="1"/>
    <col min="13316" max="13316" width="9" style="2" customWidth="1"/>
    <col min="13317" max="13317" width="28.83203125" style="2" bestFit="1" customWidth="1"/>
    <col min="13318" max="13318" width="57.83203125" style="2" customWidth="1"/>
    <col min="13319" max="13319" width="37.5" style="2" bestFit="1" customWidth="1"/>
    <col min="13320" max="13320" width="27" style="2" bestFit="1" customWidth="1"/>
    <col min="13321" max="13568" width="9.33203125" style="2"/>
    <col min="13569" max="13569" width="2.83203125" style="2" customWidth="1"/>
    <col min="13570" max="13570" width="76.83203125" style="2" customWidth="1"/>
    <col min="13571" max="13571" width="21.1640625" style="2" customWidth="1"/>
    <col min="13572" max="13572" width="9" style="2" customWidth="1"/>
    <col min="13573" max="13573" width="28.83203125" style="2" bestFit="1" customWidth="1"/>
    <col min="13574" max="13574" width="57.83203125" style="2" customWidth="1"/>
    <col min="13575" max="13575" width="37.5" style="2" bestFit="1" customWidth="1"/>
    <col min="13576" max="13576" width="27" style="2" bestFit="1" customWidth="1"/>
    <col min="13577" max="13824" width="9.33203125" style="2"/>
    <col min="13825" max="13825" width="2.83203125" style="2" customWidth="1"/>
    <col min="13826" max="13826" width="76.83203125" style="2" customWidth="1"/>
    <col min="13827" max="13827" width="21.1640625" style="2" customWidth="1"/>
    <col min="13828" max="13828" width="9" style="2" customWidth="1"/>
    <col min="13829" max="13829" width="28.83203125" style="2" bestFit="1" customWidth="1"/>
    <col min="13830" max="13830" width="57.83203125" style="2" customWidth="1"/>
    <col min="13831" max="13831" width="37.5" style="2" bestFit="1" customWidth="1"/>
    <col min="13832" max="13832" width="27" style="2" bestFit="1" customWidth="1"/>
    <col min="13833" max="14080" width="9.33203125" style="2"/>
    <col min="14081" max="14081" width="2.83203125" style="2" customWidth="1"/>
    <col min="14082" max="14082" width="76.83203125" style="2" customWidth="1"/>
    <col min="14083" max="14083" width="21.1640625" style="2" customWidth="1"/>
    <col min="14084" max="14084" width="9" style="2" customWidth="1"/>
    <col min="14085" max="14085" width="28.83203125" style="2" bestFit="1" customWidth="1"/>
    <col min="14086" max="14086" width="57.83203125" style="2" customWidth="1"/>
    <col min="14087" max="14087" width="37.5" style="2" bestFit="1" customWidth="1"/>
    <col min="14088" max="14088" width="27" style="2" bestFit="1" customWidth="1"/>
    <col min="14089" max="14336" width="9.33203125" style="2"/>
    <col min="14337" max="14337" width="2.83203125" style="2" customWidth="1"/>
    <col min="14338" max="14338" width="76.83203125" style="2" customWidth="1"/>
    <col min="14339" max="14339" width="21.1640625" style="2" customWidth="1"/>
    <col min="14340" max="14340" width="9" style="2" customWidth="1"/>
    <col min="14341" max="14341" width="28.83203125" style="2" bestFit="1" customWidth="1"/>
    <col min="14342" max="14342" width="57.83203125" style="2" customWidth="1"/>
    <col min="14343" max="14343" width="37.5" style="2" bestFit="1" customWidth="1"/>
    <col min="14344" max="14344" width="27" style="2" bestFit="1" customWidth="1"/>
    <col min="14345" max="14592" width="9.33203125" style="2"/>
    <col min="14593" max="14593" width="2.83203125" style="2" customWidth="1"/>
    <col min="14594" max="14594" width="76.83203125" style="2" customWidth="1"/>
    <col min="14595" max="14595" width="21.1640625" style="2" customWidth="1"/>
    <col min="14596" max="14596" width="9" style="2" customWidth="1"/>
    <col min="14597" max="14597" width="28.83203125" style="2" bestFit="1" customWidth="1"/>
    <col min="14598" max="14598" width="57.83203125" style="2" customWidth="1"/>
    <col min="14599" max="14599" width="37.5" style="2" bestFit="1" customWidth="1"/>
    <col min="14600" max="14600" width="27" style="2" bestFit="1" customWidth="1"/>
    <col min="14601" max="14848" width="9.33203125" style="2"/>
    <col min="14849" max="14849" width="2.83203125" style="2" customWidth="1"/>
    <col min="14850" max="14850" width="76.83203125" style="2" customWidth="1"/>
    <col min="14851" max="14851" width="21.1640625" style="2" customWidth="1"/>
    <col min="14852" max="14852" width="9" style="2" customWidth="1"/>
    <col min="14853" max="14853" width="28.83203125" style="2" bestFit="1" customWidth="1"/>
    <col min="14854" max="14854" width="57.83203125" style="2" customWidth="1"/>
    <col min="14855" max="14855" width="37.5" style="2" bestFit="1" customWidth="1"/>
    <col min="14856" max="14856" width="27" style="2" bestFit="1" customWidth="1"/>
    <col min="14857" max="15104" width="9.33203125" style="2"/>
    <col min="15105" max="15105" width="2.83203125" style="2" customWidth="1"/>
    <col min="15106" max="15106" width="76.83203125" style="2" customWidth="1"/>
    <col min="15107" max="15107" width="21.1640625" style="2" customWidth="1"/>
    <col min="15108" max="15108" width="9" style="2" customWidth="1"/>
    <col min="15109" max="15109" width="28.83203125" style="2" bestFit="1" customWidth="1"/>
    <col min="15110" max="15110" width="57.83203125" style="2" customWidth="1"/>
    <col min="15111" max="15111" width="37.5" style="2" bestFit="1" customWidth="1"/>
    <col min="15112" max="15112" width="27" style="2" bestFit="1" customWidth="1"/>
    <col min="15113" max="15360" width="9.33203125" style="2"/>
    <col min="15361" max="15361" width="2.83203125" style="2" customWidth="1"/>
    <col min="15362" max="15362" width="76.83203125" style="2" customWidth="1"/>
    <col min="15363" max="15363" width="21.1640625" style="2" customWidth="1"/>
    <col min="15364" max="15364" width="9" style="2" customWidth="1"/>
    <col min="15365" max="15365" width="28.83203125" style="2" bestFit="1" customWidth="1"/>
    <col min="15366" max="15366" width="57.83203125" style="2" customWidth="1"/>
    <col min="15367" max="15367" width="37.5" style="2" bestFit="1" customWidth="1"/>
    <col min="15368" max="15368" width="27" style="2" bestFit="1" customWidth="1"/>
    <col min="15369" max="15616" width="9.33203125" style="2"/>
    <col min="15617" max="15617" width="2.83203125" style="2" customWidth="1"/>
    <col min="15618" max="15618" width="76.83203125" style="2" customWidth="1"/>
    <col min="15619" max="15619" width="21.1640625" style="2" customWidth="1"/>
    <col min="15620" max="15620" width="9" style="2" customWidth="1"/>
    <col min="15621" max="15621" width="28.83203125" style="2" bestFit="1" customWidth="1"/>
    <col min="15622" max="15622" width="57.83203125" style="2" customWidth="1"/>
    <col min="15623" max="15623" width="37.5" style="2" bestFit="1" customWidth="1"/>
    <col min="15624" max="15624" width="27" style="2" bestFit="1" customWidth="1"/>
    <col min="15625" max="15872" width="9.33203125" style="2"/>
    <col min="15873" max="15873" width="2.83203125" style="2" customWidth="1"/>
    <col min="15874" max="15874" width="76.83203125" style="2" customWidth="1"/>
    <col min="15875" max="15875" width="21.1640625" style="2" customWidth="1"/>
    <col min="15876" max="15876" width="9" style="2" customWidth="1"/>
    <col min="15877" max="15877" width="28.83203125" style="2" bestFit="1" customWidth="1"/>
    <col min="15878" max="15878" width="57.83203125" style="2" customWidth="1"/>
    <col min="15879" max="15879" width="37.5" style="2" bestFit="1" customWidth="1"/>
    <col min="15880" max="15880" width="27" style="2" bestFit="1" customWidth="1"/>
    <col min="15881" max="16128" width="9.33203125" style="2"/>
    <col min="16129" max="16129" width="2.83203125" style="2" customWidth="1"/>
    <col min="16130" max="16130" width="76.83203125" style="2" customWidth="1"/>
    <col min="16131" max="16131" width="21.1640625" style="2" customWidth="1"/>
    <col min="16132" max="16132" width="9" style="2" customWidth="1"/>
    <col min="16133" max="16133" width="28.83203125" style="2" bestFit="1" customWidth="1"/>
    <col min="16134" max="16134" width="57.83203125" style="2" customWidth="1"/>
    <col min="16135" max="16135" width="37.5" style="2" bestFit="1" customWidth="1"/>
    <col min="16136" max="16136" width="27" style="2" bestFit="1" customWidth="1"/>
    <col min="16137" max="16384" width="9.33203125" style="2"/>
  </cols>
  <sheetData>
    <row r="1" spans="1:9" ht="54.75" customHeight="1">
      <c r="A1" s="214" t="s">
        <v>1203</v>
      </c>
      <c r="B1" s="214"/>
      <c r="C1" s="214"/>
      <c r="D1" s="214"/>
      <c r="E1" s="33"/>
      <c r="F1" s="34"/>
      <c r="G1" s="34"/>
      <c r="H1" s="34"/>
      <c r="I1" s="1"/>
    </row>
    <row r="2" spans="1:9" s="3" customFormat="1" ht="9" customHeight="1">
      <c r="A2" s="215"/>
      <c r="B2" s="215"/>
      <c r="C2" s="215"/>
      <c r="D2" s="215"/>
      <c r="E2" s="33"/>
      <c r="F2" s="35"/>
      <c r="G2" s="35"/>
      <c r="H2" s="35"/>
      <c r="I2" s="47"/>
    </row>
    <row r="3" spans="1:9" ht="48" customHeight="1">
      <c r="A3" s="4"/>
      <c r="B3" s="5" t="s">
        <v>1204</v>
      </c>
      <c r="C3" s="6">
        <f>SUM(C4:C16)</f>
        <v>0</v>
      </c>
      <c r="D3" s="7" t="s">
        <v>1205</v>
      </c>
      <c r="G3" s="8"/>
      <c r="H3" s="9"/>
    </row>
    <row r="4" spans="1:9" ht="37.5" customHeight="1">
      <c r="B4" s="10" t="s">
        <v>1206</v>
      </c>
      <c r="C4" s="48">
        <f>'Stavební část'!N22+'Stavební část'!N30</f>
        <v>0</v>
      </c>
      <c r="D4" s="12" t="s">
        <v>1205</v>
      </c>
      <c r="E4" s="37"/>
      <c r="F4" s="38"/>
      <c r="G4" s="216"/>
      <c r="H4" s="216"/>
      <c r="I4" s="13"/>
    </row>
    <row r="5" spans="1:9" ht="37.5" customHeight="1">
      <c r="B5" s="10" t="s">
        <v>1207</v>
      </c>
      <c r="C5" s="48">
        <f>'Stavební část'!N38+'Stavební část'!N40</f>
        <v>0</v>
      </c>
      <c r="D5" s="12" t="s">
        <v>1205</v>
      </c>
      <c r="E5" s="37"/>
      <c r="F5" s="39"/>
      <c r="G5" s="216"/>
      <c r="H5" s="216"/>
    </row>
    <row r="6" spans="1:9" ht="37.5" customHeight="1">
      <c r="B6" s="10" t="s">
        <v>1208</v>
      </c>
      <c r="C6" s="48">
        <f>'Stavební část'!N15-(Souhrn!C4+Souhrn!C5)</f>
        <v>0</v>
      </c>
      <c r="D6" s="12" t="s">
        <v>1205</v>
      </c>
      <c r="F6" s="40"/>
      <c r="G6" s="8"/>
    </row>
    <row r="7" spans="1:9" ht="37.5" customHeight="1">
      <c r="B7" s="10" t="s">
        <v>1209</v>
      </c>
      <c r="C7" s="11"/>
      <c r="D7" s="12" t="s">
        <v>1205</v>
      </c>
      <c r="E7" s="41"/>
      <c r="F7" s="42"/>
      <c r="H7" s="43"/>
    </row>
    <row r="8" spans="1:9" ht="37.5" customHeight="1">
      <c r="B8" s="10" t="s">
        <v>1210</v>
      </c>
      <c r="C8" s="11"/>
      <c r="D8" s="12" t="s">
        <v>1205</v>
      </c>
      <c r="E8" s="41"/>
      <c r="F8" s="42"/>
      <c r="G8" s="8"/>
    </row>
    <row r="9" spans="1:9" ht="37.5" customHeight="1">
      <c r="B9" s="10" t="s">
        <v>1211</v>
      </c>
      <c r="C9" s="11"/>
      <c r="D9" s="12" t="s">
        <v>1205</v>
      </c>
      <c r="E9" s="44"/>
      <c r="F9" s="45"/>
      <c r="G9" s="8"/>
    </row>
    <row r="10" spans="1:9" ht="37.5" customHeight="1">
      <c r="B10" s="10" t="s">
        <v>1262</v>
      </c>
      <c r="C10" s="11"/>
      <c r="D10" s="12" t="s">
        <v>1205</v>
      </c>
      <c r="F10" s="40"/>
      <c r="G10" s="8"/>
    </row>
    <row r="11" spans="1:9" ht="37.5" customHeight="1">
      <c r="B11" s="10" t="s">
        <v>1212</v>
      </c>
      <c r="C11" s="11"/>
      <c r="D11" s="12" t="s">
        <v>1205</v>
      </c>
      <c r="E11" s="41"/>
      <c r="F11" s="42"/>
      <c r="G11" s="42"/>
    </row>
    <row r="12" spans="1:9" ht="37.5" customHeight="1">
      <c r="B12" s="10" t="s">
        <v>1252</v>
      </c>
      <c r="C12" s="11"/>
      <c r="D12" s="12" t="s">
        <v>1205</v>
      </c>
      <c r="F12" s="40"/>
      <c r="G12" s="8"/>
    </row>
    <row r="13" spans="1:9" ht="37.5" customHeight="1">
      <c r="B13" s="10" t="s">
        <v>1213</v>
      </c>
      <c r="C13" s="11"/>
      <c r="D13" s="12" t="s">
        <v>1205</v>
      </c>
      <c r="F13" s="40"/>
      <c r="G13" s="8"/>
    </row>
    <row r="14" spans="1:9" ht="37.5" customHeight="1">
      <c r="B14" s="10" t="s">
        <v>1261</v>
      </c>
      <c r="C14" s="11"/>
      <c r="D14" s="12" t="s">
        <v>1205</v>
      </c>
      <c r="G14" s="15"/>
    </row>
    <row r="15" spans="1:9" ht="37.5" customHeight="1">
      <c r="B15" s="10" t="s">
        <v>1214</v>
      </c>
      <c r="C15" s="11"/>
      <c r="D15" s="12" t="s">
        <v>1205</v>
      </c>
      <c r="F15" s="40"/>
      <c r="G15" s="8"/>
    </row>
    <row r="16" spans="1:9" ht="31.5" customHeight="1">
      <c r="B16" s="16"/>
      <c r="C16" s="17"/>
      <c r="D16" s="152"/>
      <c r="F16" s="40"/>
      <c r="G16" s="8"/>
    </row>
    <row r="17" spans="1:8" s="4" customFormat="1" ht="12.75" customHeight="1">
      <c r="A17" s="2"/>
      <c r="B17" s="2"/>
      <c r="C17" s="18"/>
      <c r="D17" s="19"/>
      <c r="E17" s="46"/>
      <c r="F17" s="46"/>
      <c r="G17" s="8"/>
      <c r="H17" s="46"/>
    </row>
    <row r="18" spans="1:8" ht="48" customHeight="1">
      <c r="A18" s="4"/>
      <c r="B18" s="5" t="s">
        <v>1215</v>
      </c>
      <c r="C18" s="6">
        <f>SUM(C19:C19)</f>
        <v>0</v>
      </c>
      <c r="D18" s="7" t="s">
        <v>1205</v>
      </c>
      <c r="F18" s="40"/>
      <c r="G18" s="8"/>
    </row>
    <row r="19" spans="1:8" ht="34.5" customHeight="1">
      <c r="B19" s="20" t="s">
        <v>1216</v>
      </c>
      <c r="C19" s="21">
        <f>'Vedlejší náklady'!N14</f>
        <v>0</v>
      </c>
      <c r="D19" s="22" t="s">
        <v>1205</v>
      </c>
      <c r="F19" s="40"/>
      <c r="G19" s="8"/>
    </row>
    <row r="20" spans="1:8" ht="18.75" customHeight="1">
      <c r="G20" s="8"/>
    </row>
    <row r="21" spans="1:8" ht="48" customHeight="1">
      <c r="A21" s="4"/>
      <c r="B21" s="23" t="s">
        <v>1217</v>
      </c>
      <c r="C21" s="24">
        <f>C3+C18</f>
        <v>0</v>
      </c>
      <c r="D21" s="25" t="s">
        <v>1205</v>
      </c>
      <c r="G21" s="8"/>
    </row>
    <row r="22" spans="1:8" s="4" customFormat="1" ht="18.75" customHeight="1">
      <c r="A22" s="2"/>
      <c r="B22" s="26"/>
      <c r="C22" s="18"/>
      <c r="D22" s="19"/>
      <c r="E22" s="46"/>
      <c r="F22" s="46"/>
      <c r="G22" s="8"/>
      <c r="H22" s="46"/>
    </row>
    <row r="23" spans="1:8" ht="28.5" customHeight="1">
      <c r="A23" s="4"/>
      <c r="B23" s="27" t="s">
        <v>1218</v>
      </c>
      <c r="C23" s="28">
        <f>C21*0.21</f>
        <v>0</v>
      </c>
      <c r="D23" s="29" t="s">
        <v>1205</v>
      </c>
      <c r="G23" s="8"/>
    </row>
    <row r="24" spans="1:8" s="4" customFormat="1" ht="18.75" customHeight="1">
      <c r="A24" s="2"/>
      <c r="B24" s="26"/>
      <c r="C24" s="18"/>
      <c r="D24" s="19"/>
      <c r="E24" s="46"/>
      <c r="F24" s="46"/>
      <c r="G24" s="8"/>
      <c r="H24" s="46"/>
    </row>
    <row r="25" spans="1:8" ht="54" customHeight="1">
      <c r="A25" s="4"/>
      <c r="B25" s="30" t="s">
        <v>1219</v>
      </c>
      <c r="C25" s="31">
        <f>C21+C23</f>
        <v>0</v>
      </c>
      <c r="D25" s="32" t="s">
        <v>1205</v>
      </c>
      <c r="G25" s="8"/>
    </row>
    <row r="26" spans="1:8">
      <c r="G26" s="8"/>
    </row>
    <row r="27" spans="1:8">
      <c r="G27" s="8"/>
    </row>
    <row r="28" spans="1:8">
      <c r="G28" s="8"/>
    </row>
    <row r="29" spans="1:8">
      <c r="G29" s="8"/>
    </row>
    <row r="30" spans="1:8">
      <c r="G30" s="8"/>
    </row>
    <row r="31" spans="1:8">
      <c r="G31" s="8"/>
    </row>
    <row r="32" spans="1:8">
      <c r="G32" s="8"/>
    </row>
    <row r="33" spans="3:7">
      <c r="G33" s="8"/>
    </row>
    <row r="34" spans="3:7">
      <c r="G34" s="8"/>
    </row>
    <row r="35" spans="3:7">
      <c r="G35" s="8"/>
    </row>
    <row r="36" spans="3:7">
      <c r="G36" s="8"/>
    </row>
    <row r="37" spans="3:7">
      <c r="G37" s="8"/>
    </row>
    <row r="38" spans="3:7">
      <c r="G38" s="8"/>
    </row>
    <row r="39" spans="3:7">
      <c r="C39" s="2"/>
      <c r="D39" s="2"/>
      <c r="G39" s="8"/>
    </row>
    <row r="40" spans="3:7">
      <c r="C40" s="2"/>
      <c r="D40" s="2"/>
      <c r="G40" s="8"/>
    </row>
    <row r="41" spans="3:7">
      <c r="C41" s="2"/>
      <c r="D41" s="2"/>
      <c r="G41" s="8"/>
    </row>
    <row r="42" spans="3:7">
      <c r="C42" s="2"/>
      <c r="D42" s="2"/>
      <c r="G42" s="8"/>
    </row>
    <row r="43" spans="3:7">
      <c r="C43" s="2"/>
      <c r="D43" s="2"/>
      <c r="G43" s="8"/>
    </row>
    <row r="44" spans="3:7">
      <c r="C44" s="2"/>
      <c r="D44" s="2"/>
      <c r="G44" s="8"/>
    </row>
    <row r="52" spans="3:9" ht="20.25" customHeight="1">
      <c r="C52" s="2"/>
      <c r="D52" s="2"/>
      <c r="F52" s="217"/>
      <c r="G52" s="218"/>
      <c r="H52" s="218"/>
      <c r="I52" s="218"/>
    </row>
  </sheetData>
  <sheetProtection password="ECA1" sheet="1" objects="1" scenarios="1"/>
  <mergeCells count="5">
    <mergeCell ref="A1:D1"/>
    <mergeCell ref="A2:D2"/>
    <mergeCell ref="G4:G5"/>
    <mergeCell ref="H4:H5"/>
    <mergeCell ref="F52:I52"/>
  </mergeCells>
  <printOptions horizontalCentered="1"/>
  <pageMargins left="0.78740157480314965" right="0.23622047244094491" top="0.45" bottom="0.27" header="0.35433070866141736" footer="0.28999999999999998"/>
  <pageSetup paperSize="9" scale="10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BM375"/>
  <sheetViews>
    <sheetView showGridLines="0" view="pageBreakPreview" zoomScaleNormal="100" zoomScaleSheetLayoutView="100" workbookViewId="0">
      <selection activeCell="M23" sqref="M23"/>
    </sheetView>
  </sheetViews>
  <sheetFormatPr defaultRowHeight="13.5"/>
  <cols>
    <col min="1" max="2" width="1.6640625" style="100" customWidth="1"/>
    <col min="3" max="3" width="6.5" style="100" customWidth="1"/>
    <col min="4" max="4" width="4.33203125" style="100" customWidth="1"/>
    <col min="5" max="5" width="12.5" style="100" customWidth="1"/>
    <col min="6" max="7" width="11.1640625" style="100" customWidth="1"/>
    <col min="8" max="8" width="12.5" style="100" customWidth="1"/>
    <col min="9" max="9" width="7" style="100" customWidth="1"/>
    <col min="10" max="10" width="5.1640625" style="100" customWidth="1"/>
    <col min="11" max="11" width="11.5" style="100" customWidth="1"/>
    <col min="12" max="12" width="12" style="100" customWidth="1"/>
    <col min="13" max="14" width="6" style="100" customWidth="1"/>
    <col min="15" max="15" width="2" style="100" customWidth="1"/>
    <col min="16" max="16" width="10.6640625" style="100" customWidth="1"/>
    <col min="17" max="17" width="4.1640625" style="100" customWidth="1"/>
    <col min="18" max="18" width="1.6640625" style="100" customWidth="1"/>
    <col min="19" max="19" width="8.1640625" style="100" customWidth="1"/>
    <col min="20" max="20" width="29.6640625" style="100" hidden="1" customWidth="1"/>
    <col min="21" max="21" width="16.33203125" style="100" hidden="1" customWidth="1"/>
    <col min="22" max="22" width="12.33203125" style="100" hidden="1" customWidth="1"/>
    <col min="23" max="23" width="16.33203125" style="100" hidden="1" customWidth="1"/>
    <col min="24" max="24" width="12.1640625" style="100" hidden="1" customWidth="1"/>
    <col min="25" max="25" width="15" style="100" hidden="1" customWidth="1"/>
    <col min="26" max="26" width="11" style="100" hidden="1" customWidth="1"/>
    <col min="27" max="27" width="15" style="100" hidden="1" customWidth="1"/>
    <col min="28" max="28" width="16.33203125" style="100" hidden="1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/>
    <col min="66" max="16384" width="9.33203125" style="100"/>
  </cols>
  <sheetData>
    <row r="2" spans="2:47" s="52" customFormat="1" ht="6.95" customHeight="1"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1"/>
    </row>
    <row r="3" spans="2:47" s="52" customFormat="1" ht="36.950000000000003" customHeight="1">
      <c r="B3" s="53"/>
      <c r="C3" s="260" t="s">
        <v>30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54"/>
    </row>
    <row r="4" spans="2:47" s="52" customFormat="1" ht="6.95" customHeight="1">
      <c r="B4" s="53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4"/>
    </row>
    <row r="5" spans="2:47" s="52" customFormat="1" ht="30" customHeight="1">
      <c r="B5" s="53"/>
      <c r="C5" s="101" t="s">
        <v>3</v>
      </c>
      <c r="D5" s="55"/>
      <c r="E5" s="55"/>
      <c r="F5" s="261" t="s">
        <v>4</v>
      </c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55"/>
      <c r="R5" s="54"/>
    </row>
    <row r="6" spans="2:47" s="52" customFormat="1" ht="36.950000000000003" customHeight="1">
      <c r="B6" s="53"/>
      <c r="C6" s="102" t="s">
        <v>27</v>
      </c>
      <c r="D6" s="55"/>
      <c r="E6" s="55"/>
      <c r="F6" s="262" t="s">
        <v>28</v>
      </c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55"/>
      <c r="R6" s="54"/>
    </row>
    <row r="7" spans="2:47" s="52" customFormat="1" ht="6.95" customHeight="1">
      <c r="B7" s="53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4"/>
    </row>
    <row r="8" spans="2:47" s="52" customFormat="1" ht="18" customHeight="1">
      <c r="B8" s="53"/>
      <c r="C8" s="101" t="s">
        <v>6</v>
      </c>
      <c r="D8" s="55"/>
      <c r="E8" s="55"/>
      <c r="F8" s="103" t="s">
        <v>7</v>
      </c>
      <c r="G8" s="55"/>
      <c r="H8" s="55"/>
      <c r="I8" s="55"/>
      <c r="J8" s="55"/>
      <c r="K8" s="101" t="s">
        <v>8</v>
      </c>
      <c r="L8" s="55"/>
      <c r="M8" s="263" t="s">
        <v>9</v>
      </c>
      <c r="N8" s="248"/>
      <c r="O8" s="248"/>
      <c r="P8" s="248"/>
      <c r="Q8" s="55"/>
      <c r="R8" s="54"/>
    </row>
    <row r="9" spans="2:47" s="52" customFormat="1" ht="6.95" customHeight="1">
      <c r="B9" s="53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4"/>
    </row>
    <row r="10" spans="2:47" s="52" customFormat="1" ht="15">
      <c r="B10" s="53"/>
      <c r="C10" s="101" t="s">
        <v>12</v>
      </c>
      <c r="D10" s="55"/>
      <c r="E10" s="55"/>
      <c r="F10" s="103" t="s">
        <v>13</v>
      </c>
      <c r="G10" s="55"/>
      <c r="H10" s="55"/>
      <c r="I10" s="55"/>
      <c r="J10" s="55"/>
      <c r="K10" s="101" t="s">
        <v>16</v>
      </c>
      <c r="L10" s="55"/>
      <c r="M10" s="264" t="s">
        <v>17</v>
      </c>
      <c r="N10" s="248"/>
      <c r="O10" s="248"/>
      <c r="P10" s="248"/>
      <c r="Q10" s="248"/>
      <c r="R10" s="54"/>
    </row>
    <row r="11" spans="2:47" s="52" customFormat="1" ht="14.45" customHeight="1">
      <c r="B11" s="53"/>
      <c r="C11" s="101" t="s">
        <v>14</v>
      </c>
      <c r="D11" s="55"/>
      <c r="E11" s="55"/>
      <c r="F11" s="103" t="s">
        <v>15</v>
      </c>
      <c r="G11" s="55"/>
      <c r="H11" s="55"/>
      <c r="I11" s="55"/>
      <c r="J11" s="55"/>
      <c r="K11" s="101" t="s">
        <v>18</v>
      </c>
      <c r="L11" s="55"/>
      <c r="M11" s="264" t="s">
        <v>19</v>
      </c>
      <c r="N11" s="248"/>
      <c r="O11" s="248"/>
      <c r="P11" s="248"/>
      <c r="Q11" s="248"/>
      <c r="R11" s="54"/>
    </row>
    <row r="12" spans="2:47" s="52" customFormat="1" ht="10.35" customHeight="1">
      <c r="B12" s="53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4"/>
    </row>
    <row r="13" spans="2:47" s="52" customFormat="1" ht="29.25" customHeight="1">
      <c r="B13" s="53"/>
      <c r="C13" s="265" t="s">
        <v>31</v>
      </c>
      <c r="D13" s="250"/>
      <c r="E13" s="250"/>
      <c r="F13" s="250"/>
      <c r="G13" s="250"/>
      <c r="H13" s="104"/>
      <c r="I13" s="104"/>
      <c r="J13" s="104"/>
      <c r="K13" s="104"/>
      <c r="L13" s="104"/>
      <c r="M13" s="104"/>
      <c r="N13" s="265" t="s">
        <v>32</v>
      </c>
      <c r="O13" s="248"/>
      <c r="P13" s="248"/>
      <c r="Q13" s="248"/>
      <c r="R13" s="54"/>
    </row>
    <row r="14" spans="2:47" s="52" customFormat="1" ht="10.35" customHeight="1">
      <c r="B14" s="53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4"/>
    </row>
    <row r="15" spans="2:47" s="52" customFormat="1" ht="29.25" customHeight="1">
      <c r="B15" s="53"/>
      <c r="C15" s="105" t="s">
        <v>33</v>
      </c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266">
        <f>N66</f>
        <v>0</v>
      </c>
      <c r="O15" s="248"/>
      <c r="P15" s="248"/>
      <c r="Q15" s="248"/>
      <c r="R15" s="54"/>
      <c r="AU15" s="72" t="s">
        <v>34</v>
      </c>
    </row>
    <row r="16" spans="2:47" s="110" customFormat="1" ht="24.95" customHeight="1">
      <c r="B16" s="106"/>
      <c r="C16" s="107"/>
      <c r="D16" s="108" t="s">
        <v>35</v>
      </c>
      <c r="E16" s="107"/>
      <c r="F16" s="107"/>
      <c r="G16" s="107"/>
      <c r="H16" s="107"/>
      <c r="I16" s="107"/>
      <c r="J16" s="107"/>
      <c r="K16" s="107"/>
      <c r="L16" s="107"/>
      <c r="M16" s="107"/>
      <c r="N16" s="222">
        <f>N67</f>
        <v>0</v>
      </c>
      <c r="O16" s="267"/>
      <c r="P16" s="267"/>
      <c r="Q16" s="267"/>
      <c r="R16" s="109"/>
    </row>
    <row r="17" spans="2:18" s="115" customFormat="1" ht="19.899999999999999" customHeight="1">
      <c r="B17" s="111"/>
      <c r="C17" s="112"/>
      <c r="D17" s="113" t="s">
        <v>36</v>
      </c>
      <c r="E17" s="112"/>
      <c r="F17" s="112"/>
      <c r="G17" s="112"/>
      <c r="H17" s="112"/>
      <c r="I17" s="112"/>
      <c r="J17" s="112"/>
      <c r="K17" s="112"/>
      <c r="L17" s="112"/>
      <c r="M17" s="112"/>
      <c r="N17" s="245">
        <f>N68</f>
        <v>0</v>
      </c>
      <c r="O17" s="246"/>
      <c r="P17" s="246"/>
      <c r="Q17" s="246"/>
      <c r="R17" s="114"/>
    </row>
    <row r="18" spans="2:18" s="115" customFormat="1" ht="19.899999999999999" customHeight="1">
      <c r="B18" s="111"/>
      <c r="C18" s="112"/>
      <c r="D18" s="113" t="s">
        <v>37</v>
      </c>
      <c r="E18" s="112"/>
      <c r="F18" s="112"/>
      <c r="G18" s="112"/>
      <c r="H18" s="112"/>
      <c r="I18" s="112"/>
      <c r="J18" s="112"/>
      <c r="K18" s="112"/>
      <c r="L18" s="112"/>
      <c r="M18" s="112"/>
      <c r="N18" s="245">
        <f>N81</f>
        <v>0</v>
      </c>
      <c r="O18" s="246"/>
      <c r="P18" s="246"/>
      <c r="Q18" s="246"/>
      <c r="R18" s="114"/>
    </row>
    <row r="19" spans="2:18" s="115" customFormat="1" ht="19.899999999999999" customHeight="1">
      <c r="B19" s="111"/>
      <c r="C19" s="112"/>
      <c r="D19" s="113" t="s">
        <v>38</v>
      </c>
      <c r="E19" s="112"/>
      <c r="F19" s="112"/>
      <c r="G19" s="112"/>
      <c r="H19" s="112"/>
      <c r="I19" s="112"/>
      <c r="J19" s="112"/>
      <c r="K19" s="112"/>
      <c r="L19" s="112"/>
      <c r="M19" s="112"/>
      <c r="N19" s="245">
        <f>N92</f>
        <v>0</v>
      </c>
      <c r="O19" s="246"/>
      <c r="P19" s="246"/>
      <c r="Q19" s="246"/>
      <c r="R19" s="114"/>
    </row>
    <row r="20" spans="2:18" s="115" customFormat="1" ht="19.899999999999999" customHeight="1">
      <c r="B20" s="111"/>
      <c r="C20" s="112"/>
      <c r="D20" s="113" t="s">
        <v>39</v>
      </c>
      <c r="E20" s="112"/>
      <c r="F20" s="112"/>
      <c r="G20" s="112"/>
      <c r="H20" s="112"/>
      <c r="I20" s="112"/>
      <c r="J20" s="112"/>
      <c r="K20" s="112"/>
      <c r="L20" s="112"/>
      <c r="M20" s="112"/>
      <c r="N20" s="245">
        <f>N103</f>
        <v>0</v>
      </c>
      <c r="O20" s="246"/>
      <c r="P20" s="246"/>
      <c r="Q20" s="246"/>
      <c r="R20" s="114"/>
    </row>
    <row r="21" spans="2:18" s="115" customFormat="1" ht="19.899999999999999" customHeight="1">
      <c r="B21" s="111"/>
      <c r="C21" s="112"/>
      <c r="D21" s="113" t="s">
        <v>40</v>
      </c>
      <c r="E21" s="112"/>
      <c r="F21" s="112"/>
      <c r="G21" s="112"/>
      <c r="H21" s="112"/>
      <c r="I21" s="112"/>
      <c r="J21" s="112"/>
      <c r="K21" s="112"/>
      <c r="L21" s="112"/>
      <c r="M21" s="112"/>
      <c r="N21" s="245">
        <f>N110-N22</f>
        <v>0</v>
      </c>
      <c r="O21" s="246"/>
      <c r="P21" s="246"/>
      <c r="Q21" s="246"/>
      <c r="R21" s="114"/>
    </row>
    <row r="22" spans="2:18" s="115" customFormat="1" ht="19.899999999999999" customHeight="1">
      <c r="B22" s="111"/>
      <c r="C22" s="112"/>
      <c r="D22" s="113" t="s">
        <v>1248</v>
      </c>
      <c r="E22" s="112"/>
      <c r="F22" s="112"/>
      <c r="G22" s="112"/>
      <c r="H22" s="112"/>
      <c r="I22" s="112"/>
      <c r="J22" s="112"/>
      <c r="K22" s="112"/>
      <c r="L22" s="112"/>
      <c r="M22" s="112"/>
      <c r="N22" s="245">
        <f>N118+N119+N120+N121+N127+N128+N129+N130+N131+N132+N142</f>
        <v>0</v>
      </c>
      <c r="O22" s="246"/>
      <c r="P22" s="246"/>
      <c r="Q22" s="246"/>
      <c r="R22" s="114"/>
    </row>
    <row r="23" spans="2:18" s="115" customFormat="1" ht="19.899999999999999" customHeight="1">
      <c r="B23" s="111"/>
      <c r="C23" s="112"/>
      <c r="D23" s="113" t="s">
        <v>41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245">
        <f>N153</f>
        <v>0</v>
      </c>
      <c r="O23" s="246"/>
      <c r="P23" s="246"/>
      <c r="Q23" s="246"/>
      <c r="R23" s="114"/>
    </row>
    <row r="24" spans="2:18" s="115" customFormat="1" ht="19.899999999999999" customHeight="1">
      <c r="B24" s="111"/>
      <c r="C24" s="112"/>
      <c r="D24" s="113" t="s">
        <v>42</v>
      </c>
      <c r="E24" s="112"/>
      <c r="F24" s="112"/>
      <c r="G24" s="112"/>
      <c r="H24" s="112"/>
      <c r="I24" s="112"/>
      <c r="J24" s="112"/>
      <c r="K24" s="112"/>
      <c r="L24" s="112"/>
      <c r="M24" s="112"/>
      <c r="N24" s="245">
        <f>N224</f>
        <v>0</v>
      </c>
      <c r="O24" s="246"/>
      <c r="P24" s="246"/>
      <c r="Q24" s="246"/>
      <c r="R24" s="114"/>
    </row>
    <row r="25" spans="2:18" s="115" customFormat="1" ht="19.899999999999999" customHeight="1">
      <c r="B25" s="111"/>
      <c r="C25" s="112"/>
      <c r="D25" s="113" t="s">
        <v>43</v>
      </c>
      <c r="E25" s="112"/>
      <c r="F25" s="112"/>
      <c r="G25" s="112"/>
      <c r="H25" s="112"/>
      <c r="I25" s="112"/>
      <c r="J25" s="112"/>
      <c r="K25" s="112"/>
      <c r="L25" s="112"/>
      <c r="M25" s="112"/>
      <c r="N25" s="245">
        <f>N232</f>
        <v>0</v>
      </c>
      <c r="O25" s="246"/>
      <c r="P25" s="246"/>
      <c r="Q25" s="246"/>
      <c r="R25" s="114"/>
    </row>
    <row r="26" spans="2:18" s="110" customFormat="1" ht="24.95" customHeight="1">
      <c r="B26" s="106"/>
      <c r="C26" s="107"/>
      <c r="D26" s="108" t="s">
        <v>44</v>
      </c>
      <c r="E26" s="107"/>
      <c r="F26" s="107"/>
      <c r="G26" s="107"/>
      <c r="H26" s="107"/>
      <c r="I26" s="107"/>
      <c r="J26" s="107"/>
      <c r="K26" s="107"/>
      <c r="L26" s="107"/>
      <c r="M26" s="107"/>
      <c r="N26" s="222">
        <f>N234</f>
        <v>0</v>
      </c>
      <c r="O26" s="267"/>
      <c r="P26" s="267"/>
      <c r="Q26" s="267"/>
      <c r="R26" s="109"/>
    </row>
    <row r="27" spans="2:18" s="115" customFormat="1" ht="19.899999999999999" customHeight="1">
      <c r="B27" s="111"/>
      <c r="C27" s="112"/>
      <c r="D27" s="113" t="s">
        <v>45</v>
      </c>
      <c r="E27" s="112"/>
      <c r="F27" s="112"/>
      <c r="G27" s="112"/>
      <c r="H27" s="112"/>
      <c r="I27" s="112"/>
      <c r="J27" s="112"/>
      <c r="K27" s="112"/>
      <c r="L27" s="112"/>
      <c r="M27" s="112"/>
      <c r="N27" s="245">
        <f>N235</f>
        <v>0</v>
      </c>
      <c r="O27" s="246"/>
      <c r="P27" s="246"/>
      <c r="Q27" s="246"/>
      <c r="R27" s="114"/>
    </row>
    <row r="28" spans="2:18" s="115" customFormat="1" ht="19.899999999999999" customHeight="1">
      <c r="B28" s="111"/>
      <c r="C28" s="112"/>
      <c r="D28" s="113" t="s">
        <v>46</v>
      </c>
      <c r="E28" s="112"/>
      <c r="F28" s="112"/>
      <c r="G28" s="112"/>
      <c r="H28" s="112"/>
      <c r="I28" s="112"/>
      <c r="J28" s="112"/>
      <c r="K28" s="112"/>
      <c r="L28" s="112"/>
      <c r="M28" s="112"/>
      <c r="N28" s="245">
        <f>N240</f>
        <v>0</v>
      </c>
      <c r="O28" s="246"/>
      <c r="P28" s="246"/>
      <c r="Q28" s="246"/>
      <c r="R28" s="114"/>
    </row>
    <row r="29" spans="2:18" s="115" customFormat="1" ht="19.899999999999999" customHeight="1">
      <c r="B29" s="111"/>
      <c r="C29" s="112"/>
      <c r="D29" s="113" t="s">
        <v>47</v>
      </c>
      <c r="E29" s="112"/>
      <c r="F29" s="112"/>
      <c r="G29" s="112"/>
      <c r="H29" s="112"/>
      <c r="I29" s="112"/>
      <c r="J29" s="112"/>
      <c r="K29" s="112"/>
      <c r="L29" s="112"/>
      <c r="M29" s="112"/>
      <c r="N29" s="245">
        <f>N258-N30</f>
        <v>0</v>
      </c>
      <c r="O29" s="246"/>
      <c r="P29" s="246"/>
      <c r="Q29" s="246"/>
      <c r="R29" s="114"/>
    </row>
    <row r="30" spans="2:18" s="115" customFormat="1" ht="19.899999999999999" customHeight="1">
      <c r="B30" s="111"/>
      <c r="C30" s="112"/>
      <c r="D30" s="113" t="s">
        <v>1249</v>
      </c>
      <c r="E30" s="112"/>
      <c r="F30" s="112"/>
      <c r="G30" s="112"/>
      <c r="H30" s="112"/>
      <c r="I30" s="112"/>
      <c r="J30" s="112"/>
      <c r="K30" s="112"/>
      <c r="L30" s="112"/>
      <c r="M30" s="112"/>
      <c r="N30" s="245">
        <f>N260+N262+N264+N265+N267+N268+N269</f>
        <v>0</v>
      </c>
      <c r="O30" s="246"/>
      <c r="P30" s="246"/>
      <c r="Q30" s="246"/>
      <c r="R30" s="114"/>
    </row>
    <row r="31" spans="2:18" s="115" customFormat="1" ht="19.899999999999999" customHeight="1">
      <c r="B31" s="111"/>
      <c r="C31" s="112"/>
      <c r="D31" s="113" t="s">
        <v>48</v>
      </c>
      <c r="E31" s="112"/>
      <c r="F31" s="112"/>
      <c r="G31" s="112"/>
      <c r="H31" s="112"/>
      <c r="I31" s="112"/>
      <c r="J31" s="112"/>
      <c r="K31" s="112"/>
      <c r="L31" s="112"/>
      <c r="M31" s="112"/>
      <c r="N31" s="245">
        <f>N275</f>
        <v>0</v>
      </c>
      <c r="O31" s="246"/>
      <c r="P31" s="246"/>
      <c r="Q31" s="246"/>
      <c r="R31" s="114"/>
    </row>
    <row r="32" spans="2:18" s="115" customFormat="1" ht="19.899999999999999" customHeight="1">
      <c r="B32" s="111"/>
      <c r="C32" s="112"/>
      <c r="D32" s="113" t="s">
        <v>49</v>
      </c>
      <c r="E32" s="112"/>
      <c r="F32" s="112"/>
      <c r="G32" s="112"/>
      <c r="H32" s="112"/>
      <c r="I32" s="112"/>
      <c r="J32" s="112"/>
      <c r="K32" s="112"/>
      <c r="L32" s="112"/>
      <c r="M32" s="112"/>
      <c r="N32" s="245">
        <f>N278</f>
        <v>0</v>
      </c>
      <c r="O32" s="246"/>
      <c r="P32" s="246"/>
      <c r="Q32" s="246"/>
      <c r="R32" s="114"/>
    </row>
    <row r="33" spans="2:21" s="115" customFormat="1" ht="19.899999999999999" customHeight="1">
      <c r="B33" s="111"/>
      <c r="C33" s="112"/>
      <c r="D33" s="113" t="s">
        <v>50</v>
      </c>
      <c r="E33" s="112"/>
      <c r="F33" s="112"/>
      <c r="G33" s="112"/>
      <c r="H33" s="112"/>
      <c r="I33" s="112"/>
      <c r="J33" s="112"/>
      <c r="K33" s="112"/>
      <c r="L33" s="112"/>
      <c r="M33" s="112"/>
      <c r="N33" s="245">
        <f>N281</f>
        <v>0</v>
      </c>
      <c r="O33" s="246"/>
      <c r="P33" s="246"/>
      <c r="Q33" s="246"/>
      <c r="R33" s="114"/>
    </row>
    <row r="34" spans="2:21" s="115" customFormat="1" ht="19.899999999999999" customHeight="1">
      <c r="B34" s="111"/>
      <c r="C34" s="112"/>
      <c r="D34" s="113" t="s">
        <v>51</v>
      </c>
      <c r="E34" s="112"/>
      <c r="F34" s="112"/>
      <c r="G34" s="112"/>
      <c r="H34" s="112"/>
      <c r="I34" s="112"/>
      <c r="J34" s="112"/>
      <c r="K34" s="112"/>
      <c r="L34" s="112"/>
      <c r="M34" s="112"/>
      <c r="N34" s="245">
        <f>N284</f>
        <v>0</v>
      </c>
      <c r="O34" s="246"/>
      <c r="P34" s="246"/>
      <c r="Q34" s="246"/>
      <c r="R34" s="114"/>
    </row>
    <row r="35" spans="2:21" s="115" customFormat="1" ht="19.899999999999999" customHeight="1">
      <c r="B35" s="111"/>
      <c r="C35" s="112"/>
      <c r="D35" s="113" t="s">
        <v>52</v>
      </c>
      <c r="E35" s="112"/>
      <c r="F35" s="112"/>
      <c r="G35" s="112"/>
      <c r="H35" s="112"/>
      <c r="I35" s="112"/>
      <c r="J35" s="112"/>
      <c r="K35" s="112"/>
      <c r="L35" s="112"/>
      <c r="M35" s="112"/>
      <c r="N35" s="245">
        <f>N288</f>
        <v>0</v>
      </c>
      <c r="O35" s="246"/>
      <c r="P35" s="246"/>
      <c r="Q35" s="246"/>
      <c r="R35" s="114"/>
    </row>
    <row r="36" spans="2:21" s="115" customFormat="1" ht="19.899999999999999" customHeight="1">
      <c r="B36" s="111"/>
      <c r="C36" s="112"/>
      <c r="D36" s="113" t="s">
        <v>53</v>
      </c>
      <c r="E36" s="112"/>
      <c r="F36" s="112"/>
      <c r="G36" s="112"/>
      <c r="H36" s="112"/>
      <c r="I36" s="112"/>
      <c r="J36" s="112"/>
      <c r="K36" s="112"/>
      <c r="L36" s="112"/>
      <c r="M36" s="112"/>
      <c r="N36" s="245">
        <f>N296</f>
        <v>0</v>
      </c>
      <c r="O36" s="246"/>
      <c r="P36" s="246"/>
      <c r="Q36" s="246"/>
      <c r="R36" s="114"/>
    </row>
    <row r="37" spans="2:21" s="115" customFormat="1" ht="19.899999999999999" customHeight="1">
      <c r="B37" s="111"/>
      <c r="C37" s="112"/>
      <c r="D37" s="113" t="s">
        <v>54</v>
      </c>
      <c r="E37" s="112"/>
      <c r="F37" s="112"/>
      <c r="G37" s="112"/>
      <c r="H37" s="112"/>
      <c r="I37" s="112"/>
      <c r="J37" s="112"/>
      <c r="K37" s="112"/>
      <c r="L37" s="112"/>
      <c r="M37" s="112"/>
      <c r="N37" s="245">
        <f>N315-N38</f>
        <v>0</v>
      </c>
      <c r="O37" s="246"/>
      <c r="P37" s="246"/>
      <c r="Q37" s="246"/>
      <c r="R37" s="114"/>
    </row>
    <row r="38" spans="2:21" s="115" customFormat="1" ht="19.899999999999999" customHeight="1">
      <c r="B38" s="111"/>
      <c r="C38" s="112"/>
      <c r="D38" s="113" t="s">
        <v>1250</v>
      </c>
      <c r="E38" s="112"/>
      <c r="F38" s="112"/>
      <c r="G38" s="112"/>
      <c r="H38" s="112"/>
      <c r="I38" s="112"/>
      <c r="J38" s="112"/>
      <c r="K38" s="112"/>
      <c r="L38" s="112"/>
      <c r="M38" s="112"/>
      <c r="N38" s="245">
        <f>N318+N319+N320+N321+N322+N323+N324</f>
        <v>0</v>
      </c>
      <c r="O38" s="246"/>
      <c r="P38" s="246"/>
      <c r="Q38" s="246"/>
      <c r="R38" s="114"/>
    </row>
    <row r="39" spans="2:21" s="115" customFormat="1" ht="19.899999999999999" customHeight="1">
      <c r="B39" s="111"/>
      <c r="C39" s="112"/>
      <c r="D39" s="113" t="s">
        <v>55</v>
      </c>
      <c r="E39" s="112"/>
      <c r="F39" s="112"/>
      <c r="G39" s="112"/>
      <c r="H39" s="112"/>
      <c r="I39" s="112"/>
      <c r="J39" s="112"/>
      <c r="K39" s="112"/>
      <c r="L39" s="112"/>
      <c r="M39" s="112"/>
      <c r="N39" s="245">
        <f>N327-N40</f>
        <v>0</v>
      </c>
      <c r="O39" s="246"/>
      <c r="P39" s="246"/>
      <c r="Q39" s="246"/>
      <c r="R39" s="114"/>
    </row>
    <row r="40" spans="2:21" s="115" customFormat="1" ht="19.899999999999999" customHeight="1">
      <c r="B40" s="111"/>
      <c r="C40" s="112"/>
      <c r="D40" s="113" t="s">
        <v>1251</v>
      </c>
      <c r="E40" s="112"/>
      <c r="F40" s="112"/>
      <c r="G40" s="112"/>
      <c r="H40" s="112"/>
      <c r="I40" s="112"/>
      <c r="J40" s="112"/>
      <c r="K40" s="112"/>
      <c r="L40" s="112"/>
      <c r="M40" s="112"/>
      <c r="N40" s="245">
        <f>N349+N350+N351+N353</f>
        <v>0</v>
      </c>
      <c r="O40" s="246"/>
      <c r="P40" s="246"/>
      <c r="Q40" s="246"/>
      <c r="R40" s="114"/>
    </row>
    <row r="41" spans="2:21" s="115" customFormat="1" ht="19.899999999999999" customHeight="1">
      <c r="B41" s="111"/>
      <c r="C41" s="112"/>
      <c r="D41" s="113" t="s">
        <v>56</v>
      </c>
      <c r="E41" s="112"/>
      <c r="F41" s="112"/>
      <c r="G41" s="112"/>
      <c r="H41" s="112"/>
      <c r="I41" s="112"/>
      <c r="J41" s="112"/>
      <c r="K41" s="112"/>
      <c r="L41" s="112"/>
      <c r="M41" s="112"/>
      <c r="N41" s="245">
        <f>N355</f>
        <v>0</v>
      </c>
      <c r="O41" s="246"/>
      <c r="P41" s="246"/>
      <c r="Q41" s="246"/>
      <c r="R41" s="114"/>
    </row>
    <row r="42" spans="2:21" s="115" customFormat="1" ht="19.899999999999999" customHeight="1">
      <c r="B42" s="111"/>
      <c r="C42" s="112"/>
      <c r="D42" s="113" t="s">
        <v>57</v>
      </c>
      <c r="E42" s="112"/>
      <c r="F42" s="112"/>
      <c r="G42" s="112"/>
      <c r="H42" s="112"/>
      <c r="I42" s="112"/>
      <c r="J42" s="112"/>
      <c r="K42" s="112"/>
      <c r="L42" s="112"/>
      <c r="M42" s="112"/>
      <c r="N42" s="245">
        <f>N359</f>
        <v>0</v>
      </c>
      <c r="O42" s="246"/>
      <c r="P42" s="246"/>
      <c r="Q42" s="246"/>
      <c r="R42" s="114"/>
    </row>
    <row r="43" spans="2:21" s="115" customFormat="1" ht="19.899999999999999" customHeight="1">
      <c r="B43" s="111"/>
      <c r="C43" s="112"/>
      <c r="D43" s="113" t="s">
        <v>58</v>
      </c>
      <c r="E43" s="112"/>
      <c r="F43" s="112"/>
      <c r="G43" s="112"/>
      <c r="H43" s="112"/>
      <c r="I43" s="112"/>
      <c r="J43" s="112"/>
      <c r="K43" s="112"/>
      <c r="L43" s="112"/>
      <c r="M43" s="112"/>
      <c r="N43" s="245">
        <f>N362</f>
        <v>0</v>
      </c>
      <c r="O43" s="246"/>
      <c r="P43" s="246"/>
      <c r="Q43" s="246"/>
      <c r="R43" s="114"/>
    </row>
    <row r="44" spans="2:21" s="115" customFormat="1" ht="19.899999999999999" customHeight="1">
      <c r="B44" s="111"/>
      <c r="C44" s="112"/>
      <c r="D44" s="113" t="s">
        <v>59</v>
      </c>
      <c r="E44" s="112"/>
      <c r="F44" s="112"/>
      <c r="G44" s="112"/>
      <c r="H44" s="112"/>
      <c r="I44" s="112"/>
      <c r="J44" s="112"/>
      <c r="K44" s="112"/>
      <c r="L44" s="112"/>
      <c r="M44" s="112"/>
      <c r="N44" s="245">
        <f>N365</f>
        <v>0</v>
      </c>
      <c r="O44" s="246"/>
      <c r="P44" s="246"/>
      <c r="Q44" s="246"/>
      <c r="R44" s="114"/>
    </row>
    <row r="45" spans="2:21" s="115" customFormat="1" ht="19.899999999999999" customHeight="1">
      <c r="B45" s="111"/>
      <c r="C45" s="112"/>
      <c r="D45" s="113" t="s">
        <v>60</v>
      </c>
      <c r="E45" s="112"/>
      <c r="F45" s="112"/>
      <c r="G45" s="112"/>
      <c r="H45" s="112"/>
      <c r="I45" s="112"/>
      <c r="J45" s="112"/>
      <c r="K45" s="112"/>
      <c r="L45" s="112"/>
      <c r="M45" s="112"/>
      <c r="N45" s="245">
        <f>N372</f>
        <v>0</v>
      </c>
      <c r="O45" s="246"/>
      <c r="P45" s="246"/>
      <c r="Q45" s="246"/>
      <c r="R45" s="114"/>
    </row>
    <row r="46" spans="2:21" s="52" customFormat="1" ht="7.5" customHeight="1">
      <c r="B46" s="53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4"/>
    </row>
    <row r="47" spans="2:21" s="52" customFormat="1" ht="22.5" customHeight="1">
      <c r="B47" s="53"/>
      <c r="C47" s="105" t="s">
        <v>61</v>
      </c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247">
        <v>0</v>
      </c>
      <c r="O47" s="248"/>
      <c r="P47" s="248"/>
      <c r="Q47" s="248"/>
      <c r="R47" s="54"/>
      <c r="T47" s="116"/>
      <c r="U47" s="117" t="s">
        <v>20</v>
      </c>
    </row>
    <row r="48" spans="2:21" s="52" customFormat="1" ht="10.5" customHeight="1">
      <c r="B48" s="53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4"/>
    </row>
    <row r="49" spans="2:18" s="52" customFormat="1" ht="29.25" customHeight="1">
      <c r="B49" s="53"/>
      <c r="C49" s="118" t="s">
        <v>25</v>
      </c>
      <c r="D49" s="104"/>
      <c r="E49" s="104"/>
      <c r="F49" s="104"/>
      <c r="G49" s="104"/>
      <c r="H49" s="104"/>
      <c r="I49" s="104"/>
      <c r="J49" s="104"/>
      <c r="K49" s="104"/>
      <c r="L49" s="249">
        <f>ROUND(SUM(N15+N47),2)</f>
        <v>0</v>
      </c>
      <c r="M49" s="250"/>
      <c r="N49" s="250"/>
      <c r="O49" s="250"/>
      <c r="P49" s="250"/>
      <c r="Q49" s="250"/>
      <c r="R49" s="54"/>
    </row>
    <row r="50" spans="2:18" s="52" customFormat="1" ht="6.95" customHeight="1">
      <c r="B50" s="97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9"/>
    </row>
    <row r="54" spans="2:18" s="52" customFormat="1" ht="6.95" customHeight="1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1"/>
    </row>
    <row r="55" spans="2:18" s="52" customFormat="1" ht="36.950000000000003" customHeight="1">
      <c r="B55" s="53"/>
      <c r="C55" s="256" t="s">
        <v>62</v>
      </c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54"/>
    </row>
    <row r="56" spans="2:18" s="52" customFormat="1" ht="6.95" customHeight="1">
      <c r="B56" s="53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4"/>
    </row>
    <row r="57" spans="2:18" s="52" customFormat="1" ht="30" customHeight="1">
      <c r="B57" s="53"/>
      <c r="C57" s="56" t="s">
        <v>3</v>
      </c>
      <c r="D57" s="55"/>
      <c r="E57" s="55"/>
      <c r="F57" s="257" t="s">
        <v>4</v>
      </c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55"/>
      <c r="R57" s="54"/>
    </row>
    <row r="58" spans="2:18" s="52" customFormat="1" ht="36.950000000000003" customHeight="1">
      <c r="B58" s="53"/>
      <c r="C58" s="57" t="s">
        <v>27</v>
      </c>
      <c r="D58" s="55"/>
      <c r="E58" s="55"/>
      <c r="F58" s="258" t="s">
        <v>1221</v>
      </c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55"/>
      <c r="R58" s="54"/>
    </row>
    <row r="59" spans="2:18" s="52" customFormat="1" ht="6.95" customHeight="1">
      <c r="B59" s="53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4"/>
    </row>
    <row r="60" spans="2:18" s="52" customFormat="1" ht="18" customHeight="1">
      <c r="B60" s="53"/>
      <c r="C60" s="56" t="s">
        <v>6</v>
      </c>
      <c r="D60" s="55"/>
      <c r="E60" s="55"/>
      <c r="F60" s="58" t="s">
        <v>7</v>
      </c>
      <c r="G60" s="55"/>
      <c r="H60" s="55"/>
      <c r="I60" s="55"/>
      <c r="J60" s="55"/>
      <c r="K60" s="56" t="s">
        <v>8</v>
      </c>
      <c r="L60" s="55"/>
      <c r="M60" s="259" t="s">
        <v>1220</v>
      </c>
      <c r="N60" s="248"/>
      <c r="O60" s="248"/>
      <c r="P60" s="248"/>
      <c r="Q60" s="55"/>
      <c r="R60" s="54"/>
    </row>
    <row r="61" spans="2:18" s="52" customFormat="1" ht="6.95" customHeight="1">
      <c r="B61" s="53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4"/>
    </row>
    <row r="62" spans="2:18" s="52" customFormat="1" ht="15">
      <c r="B62" s="53"/>
      <c r="C62" s="56" t="s">
        <v>12</v>
      </c>
      <c r="D62" s="55"/>
      <c r="E62" s="55"/>
      <c r="F62" s="58" t="s">
        <v>13</v>
      </c>
      <c r="G62" s="55"/>
      <c r="H62" s="55"/>
      <c r="I62" s="55"/>
      <c r="J62" s="55"/>
      <c r="K62" s="56" t="s">
        <v>16</v>
      </c>
      <c r="L62" s="55"/>
      <c r="M62" s="255" t="s">
        <v>17</v>
      </c>
      <c r="N62" s="248"/>
      <c r="O62" s="248"/>
      <c r="P62" s="248"/>
      <c r="Q62" s="248"/>
      <c r="R62" s="54"/>
    </row>
    <row r="63" spans="2:18" s="52" customFormat="1" ht="14.45" customHeight="1">
      <c r="B63" s="53"/>
      <c r="C63" s="56" t="s">
        <v>14</v>
      </c>
      <c r="D63" s="55"/>
      <c r="E63" s="55"/>
      <c r="F63" s="58" t="s">
        <v>15</v>
      </c>
      <c r="G63" s="55"/>
      <c r="H63" s="55"/>
      <c r="I63" s="55"/>
      <c r="J63" s="55"/>
      <c r="K63" s="56" t="s">
        <v>18</v>
      </c>
      <c r="L63" s="55"/>
      <c r="M63" s="255" t="s">
        <v>1222</v>
      </c>
      <c r="N63" s="248"/>
      <c r="O63" s="248"/>
      <c r="P63" s="248"/>
      <c r="Q63" s="248"/>
      <c r="R63" s="54"/>
    </row>
    <row r="64" spans="2:18" s="52" customFormat="1" ht="10.35" customHeight="1">
      <c r="B64" s="53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4"/>
    </row>
    <row r="65" spans="2:65" s="63" customFormat="1" ht="29.25" customHeight="1">
      <c r="B65" s="59"/>
      <c r="C65" s="119" t="s">
        <v>63</v>
      </c>
      <c r="D65" s="120" t="s">
        <v>64</v>
      </c>
      <c r="E65" s="120" t="s">
        <v>22</v>
      </c>
      <c r="F65" s="251" t="s">
        <v>65</v>
      </c>
      <c r="G65" s="252"/>
      <c r="H65" s="252"/>
      <c r="I65" s="252"/>
      <c r="J65" s="120" t="s">
        <v>66</v>
      </c>
      <c r="K65" s="120" t="s">
        <v>67</v>
      </c>
      <c r="L65" s="253" t="s">
        <v>68</v>
      </c>
      <c r="M65" s="252"/>
      <c r="N65" s="251" t="s">
        <v>32</v>
      </c>
      <c r="O65" s="252"/>
      <c r="P65" s="252"/>
      <c r="Q65" s="254"/>
      <c r="R65" s="62"/>
      <c r="T65" s="121" t="s">
        <v>69</v>
      </c>
      <c r="U65" s="122" t="s">
        <v>20</v>
      </c>
      <c r="V65" s="122" t="s">
        <v>70</v>
      </c>
      <c r="W65" s="122" t="s">
        <v>71</v>
      </c>
      <c r="X65" s="122" t="s">
        <v>72</v>
      </c>
      <c r="Y65" s="122" t="s">
        <v>73</v>
      </c>
      <c r="Z65" s="122" t="s">
        <v>74</v>
      </c>
      <c r="AA65" s="123" t="s">
        <v>75</v>
      </c>
    </row>
    <row r="66" spans="2:65" s="52" customFormat="1" ht="29.25" customHeight="1">
      <c r="B66" s="53"/>
      <c r="C66" s="124" t="s">
        <v>29</v>
      </c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219">
        <f>BK66</f>
        <v>0</v>
      </c>
      <c r="O66" s="220"/>
      <c r="P66" s="220"/>
      <c r="Q66" s="220"/>
      <c r="R66" s="54"/>
      <c r="T66" s="68"/>
      <c r="U66" s="69"/>
      <c r="V66" s="69"/>
      <c r="W66" s="125">
        <f>W67+W234</f>
        <v>12217.725648000003</v>
      </c>
      <c r="X66" s="69"/>
      <c r="Y66" s="125">
        <f>Y67+Y234</f>
        <v>325.05954338999999</v>
      </c>
      <c r="Z66" s="69"/>
      <c r="AA66" s="126">
        <f>AA67+AA234</f>
        <v>170.19729984</v>
      </c>
      <c r="AT66" s="72" t="s">
        <v>23</v>
      </c>
      <c r="AU66" s="72" t="s">
        <v>34</v>
      </c>
      <c r="BK66" s="127">
        <f>BK67+BK234</f>
        <v>0</v>
      </c>
    </row>
    <row r="67" spans="2:65" s="132" customFormat="1" ht="37.35" customHeight="1">
      <c r="B67" s="128"/>
      <c r="C67" s="129"/>
      <c r="D67" s="130" t="s">
        <v>35</v>
      </c>
      <c r="E67" s="130"/>
      <c r="F67" s="130"/>
      <c r="G67" s="130"/>
      <c r="H67" s="130"/>
      <c r="I67" s="130"/>
      <c r="J67" s="130"/>
      <c r="K67" s="130"/>
      <c r="L67" s="130"/>
      <c r="M67" s="130"/>
      <c r="N67" s="221">
        <f>BK67</f>
        <v>0</v>
      </c>
      <c r="O67" s="222"/>
      <c r="P67" s="222"/>
      <c r="Q67" s="222"/>
      <c r="R67" s="131"/>
      <c r="T67" s="133"/>
      <c r="U67" s="129"/>
      <c r="V67" s="129"/>
      <c r="W67" s="134">
        <f>W68+W81+W92+W103+W110+W153+W224+W232</f>
        <v>9977.092883000003</v>
      </c>
      <c r="X67" s="129"/>
      <c r="Y67" s="134">
        <f>Y68+Y81+Y92+Y103+Y110+Y153+Y224+Y232</f>
        <v>300.32687142999998</v>
      </c>
      <c r="Z67" s="129"/>
      <c r="AA67" s="135">
        <f>AA68+AA81+AA92+AA103+AA110+AA153+AA224+AA232</f>
        <v>156.745544</v>
      </c>
      <c r="AR67" s="136" t="s">
        <v>5</v>
      </c>
      <c r="AT67" s="137" t="s">
        <v>23</v>
      </c>
      <c r="AU67" s="137" t="s">
        <v>24</v>
      </c>
      <c r="AY67" s="136" t="s">
        <v>76</v>
      </c>
      <c r="BK67" s="138">
        <f>BK68+BK81+BK92+BK103+BK110+BK153+BK224+BK232</f>
        <v>0</v>
      </c>
    </row>
    <row r="68" spans="2:65" s="132" customFormat="1" ht="19.899999999999999" customHeight="1">
      <c r="B68" s="128"/>
      <c r="C68" s="129"/>
      <c r="D68" s="139" t="s">
        <v>36</v>
      </c>
      <c r="E68" s="139"/>
      <c r="F68" s="139"/>
      <c r="G68" s="139"/>
      <c r="H68" s="139"/>
      <c r="I68" s="139"/>
      <c r="J68" s="139"/>
      <c r="K68" s="139"/>
      <c r="L68" s="139"/>
      <c r="M68" s="139"/>
      <c r="N68" s="223">
        <f>BK68</f>
        <v>0</v>
      </c>
      <c r="O68" s="224"/>
      <c r="P68" s="224"/>
      <c r="Q68" s="224"/>
      <c r="R68" s="131"/>
      <c r="T68" s="133"/>
      <c r="U68" s="129"/>
      <c r="V68" s="129"/>
      <c r="W68" s="134">
        <f>SUM(W69:W80)</f>
        <v>112.350025</v>
      </c>
      <c r="X68" s="129"/>
      <c r="Y68" s="134">
        <f>SUM(Y69:Y80)</f>
        <v>7.9050000000000002</v>
      </c>
      <c r="Z68" s="129"/>
      <c r="AA68" s="135">
        <f>SUM(AA69:AA80)</f>
        <v>0</v>
      </c>
      <c r="AR68" s="136" t="s">
        <v>5</v>
      </c>
      <c r="AT68" s="137" t="s">
        <v>23</v>
      </c>
      <c r="AU68" s="137" t="s">
        <v>5</v>
      </c>
      <c r="AY68" s="136" t="s">
        <v>76</v>
      </c>
      <c r="BK68" s="138">
        <f>SUM(BK69:BK80)</f>
        <v>0</v>
      </c>
    </row>
    <row r="69" spans="2:65" s="52" customFormat="1" ht="44.25" customHeight="1">
      <c r="B69" s="53"/>
      <c r="C69" s="85" t="s">
        <v>5</v>
      </c>
      <c r="D69" s="85" t="s">
        <v>77</v>
      </c>
      <c r="E69" s="86" t="s">
        <v>78</v>
      </c>
      <c r="F69" s="231" t="s">
        <v>79</v>
      </c>
      <c r="G69" s="232"/>
      <c r="H69" s="232"/>
      <c r="I69" s="232"/>
      <c r="J69" s="87" t="s">
        <v>80</v>
      </c>
      <c r="K69" s="88">
        <v>155</v>
      </c>
      <c r="L69" s="233"/>
      <c r="M69" s="234"/>
      <c r="N69" s="235">
        <f t="shared" ref="N69:N80" si="0">ROUND(L69*K69,2)</f>
        <v>0</v>
      </c>
      <c r="O69" s="232"/>
      <c r="P69" s="232"/>
      <c r="Q69" s="232"/>
      <c r="R69" s="54"/>
      <c r="T69" s="140" t="s">
        <v>0</v>
      </c>
      <c r="U69" s="141" t="s">
        <v>21</v>
      </c>
      <c r="V69" s="142">
        <v>0.16</v>
      </c>
      <c r="W69" s="142">
        <f t="shared" ref="W69:W80" si="1">V69*K69</f>
        <v>24.8</v>
      </c>
      <c r="X69" s="142">
        <v>0</v>
      </c>
      <c r="Y69" s="142">
        <f t="shared" ref="Y69:Y80" si="2">X69*K69</f>
        <v>0</v>
      </c>
      <c r="Z69" s="142">
        <v>0</v>
      </c>
      <c r="AA69" s="143">
        <f t="shared" ref="AA69:AA80" si="3">Z69*K69</f>
        <v>0</v>
      </c>
      <c r="AR69" s="72" t="s">
        <v>81</v>
      </c>
      <c r="AT69" s="72" t="s">
        <v>77</v>
      </c>
      <c r="AU69" s="72" t="s">
        <v>26</v>
      </c>
      <c r="AY69" s="72" t="s">
        <v>76</v>
      </c>
      <c r="BE69" s="93">
        <f t="shared" ref="BE69:BE80" si="4">IF(U69="základní",N69,0)</f>
        <v>0</v>
      </c>
      <c r="BF69" s="93">
        <f t="shared" ref="BF69:BF80" si="5">IF(U69="snížená",N69,0)</f>
        <v>0</v>
      </c>
      <c r="BG69" s="93">
        <f t="shared" ref="BG69:BG80" si="6">IF(U69="zákl. přenesená",N69,0)</f>
        <v>0</v>
      </c>
      <c r="BH69" s="93">
        <f t="shared" ref="BH69:BH80" si="7">IF(U69="sníž. přenesená",N69,0)</f>
        <v>0</v>
      </c>
      <c r="BI69" s="93">
        <f t="shared" ref="BI69:BI80" si="8">IF(U69="nulová",N69,0)</f>
        <v>0</v>
      </c>
      <c r="BJ69" s="72" t="s">
        <v>5</v>
      </c>
      <c r="BK69" s="93">
        <f t="shared" ref="BK69:BK80" si="9">ROUND(L69*K69,2)</f>
        <v>0</v>
      </c>
      <c r="BL69" s="72" t="s">
        <v>81</v>
      </c>
      <c r="BM69" s="72" t="s">
        <v>82</v>
      </c>
    </row>
    <row r="70" spans="2:65" s="52" customFormat="1" ht="31.5" customHeight="1">
      <c r="B70" s="53"/>
      <c r="C70" s="85" t="s">
        <v>26</v>
      </c>
      <c r="D70" s="85" t="s">
        <v>77</v>
      </c>
      <c r="E70" s="86" t="s">
        <v>83</v>
      </c>
      <c r="F70" s="231" t="s">
        <v>84</v>
      </c>
      <c r="G70" s="232"/>
      <c r="H70" s="232"/>
      <c r="I70" s="232"/>
      <c r="J70" s="87" t="s">
        <v>80</v>
      </c>
      <c r="K70" s="88">
        <v>155</v>
      </c>
      <c r="L70" s="233"/>
      <c r="M70" s="234"/>
      <c r="N70" s="235">
        <f t="shared" si="0"/>
        <v>0</v>
      </c>
      <c r="O70" s="232"/>
      <c r="P70" s="232"/>
      <c r="Q70" s="232"/>
      <c r="R70" s="54"/>
      <c r="T70" s="140" t="s">
        <v>0</v>
      </c>
      <c r="U70" s="141" t="s">
        <v>21</v>
      </c>
      <c r="V70" s="142">
        <v>0.21</v>
      </c>
      <c r="W70" s="142">
        <f t="shared" si="1"/>
        <v>32.549999999999997</v>
      </c>
      <c r="X70" s="142">
        <v>0</v>
      </c>
      <c r="Y70" s="142">
        <f t="shared" si="2"/>
        <v>0</v>
      </c>
      <c r="Z70" s="142">
        <v>0</v>
      </c>
      <c r="AA70" s="143">
        <f t="shared" si="3"/>
        <v>0</v>
      </c>
      <c r="AR70" s="72" t="s">
        <v>81</v>
      </c>
      <c r="AT70" s="72" t="s">
        <v>77</v>
      </c>
      <c r="AU70" s="72" t="s">
        <v>26</v>
      </c>
      <c r="AY70" s="72" t="s">
        <v>76</v>
      </c>
      <c r="BE70" s="93">
        <f t="shared" si="4"/>
        <v>0</v>
      </c>
      <c r="BF70" s="93">
        <f t="shared" si="5"/>
        <v>0</v>
      </c>
      <c r="BG70" s="93">
        <f t="shared" si="6"/>
        <v>0</v>
      </c>
      <c r="BH70" s="93">
        <f t="shared" si="7"/>
        <v>0</v>
      </c>
      <c r="BI70" s="93">
        <f t="shared" si="8"/>
        <v>0</v>
      </c>
      <c r="BJ70" s="72" t="s">
        <v>5</v>
      </c>
      <c r="BK70" s="93">
        <f t="shared" si="9"/>
        <v>0</v>
      </c>
      <c r="BL70" s="72" t="s">
        <v>81</v>
      </c>
      <c r="BM70" s="72" t="s">
        <v>85</v>
      </c>
    </row>
    <row r="71" spans="2:65" s="52" customFormat="1" ht="31.5" customHeight="1">
      <c r="B71" s="53"/>
      <c r="C71" s="85" t="s">
        <v>86</v>
      </c>
      <c r="D71" s="85" t="s">
        <v>77</v>
      </c>
      <c r="E71" s="86" t="s">
        <v>87</v>
      </c>
      <c r="F71" s="231" t="s">
        <v>88</v>
      </c>
      <c r="G71" s="232"/>
      <c r="H71" s="232"/>
      <c r="I71" s="232"/>
      <c r="J71" s="87" t="s">
        <v>80</v>
      </c>
      <c r="K71" s="88">
        <v>31</v>
      </c>
      <c r="L71" s="233"/>
      <c r="M71" s="234"/>
      <c r="N71" s="235">
        <f t="shared" si="0"/>
        <v>0</v>
      </c>
      <c r="O71" s="232"/>
      <c r="P71" s="232"/>
      <c r="Q71" s="232"/>
      <c r="R71" s="54"/>
      <c r="T71" s="140" t="s">
        <v>0</v>
      </c>
      <c r="U71" s="141" t="s">
        <v>21</v>
      </c>
      <c r="V71" s="142">
        <v>0.16</v>
      </c>
      <c r="W71" s="142">
        <f t="shared" si="1"/>
        <v>4.96</v>
      </c>
      <c r="X71" s="142">
        <v>0.255</v>
      </c>
      <c r="Y71" s="142">
        <f t="shared" si="2"/>
        <v>7.9050000000000002</v>
      </c>
      <c r="Z71" s="142">
        <v>0</v>
      </c>
      <c r="AA71" s="143">
        <f t="shared" si="3"/>
        <v>0</v>
      </c>
      <c r="AR71" s="72" t="s">
        <v>81</v>
      </c>
      <c r="AT71" s="72" t="s">
        <v>77</v>
      </c>
      <c r="AU71" s="72" t="s">
        <v>26</v>
      </c>
      <c r="AY71" s="72" t="s">
        <v>76</v>
      </c>
      <c r="BE71" s="93">
        <f t="shared" si="4"/>
        <v>0</v>
      </c>
      <c r="BF71" s="93">
        <f t="shared" si="5"/>
        <v>0</v>
      </c>
      <c r="BG71" s="93">
        <f t="shared" si="6"/>
        <v>0</v>
      </c>
      <c r="BH71" s="93">
        <f t="shared" si="7"/>
        <v>0</v>
      </c>
      <c r="BI71" s="93">
        <f t="shared" si="8"/>
        <v>0</v>
      </c>
      <c r="BJ71" s="72" t="s">
        <v>5</v>
      </c>
      <c r="BK71" s="93">
        <f t="shared" si="9"/>
        <v>0</v>
      </c>
      <c r="BL71" s="72" t="s">
        <v>81</v>
      </c>
      <c r="BM71" s="72" t="s">
        <v>89</v>
      </c>
    </row>
    <row r="72" spans="2:65" s="52" customFormat="1" ht="31.5" customHeight="1">
      <c r="B72" s="53"/>
      <c r="C72" s="85" t="s">
        <v>81</v>
      </c>
      <c r="D72" s="85" t="s">
        <v>77</v>
      </c>
      <c r="E72" s="86" t="s">
        <v>90</v>
      </c>
      <c r="F72" s="231" t="s">
        <v>91</v>
      </c>
      <c r="G72" s="232"/>
      <c r="H72" s="232"/>
      <c r="I72" s="232"/>
      <c r="J72" s="87" t="s">
        <v>92</v>
      </c>
      <c r="K72" s="88">
        <v>5</v>
      </c>
      <c r="L72" s="233"/>
      <c r="M72" s="234"/>
      <c r="N72" s="235">
        <f t="shared" si="0"/>
        <v>0</v>
      </c>
      <c r="O72" s="232"/>
      <c r="P72" s="232"/>
      <c r="Q72" s="232"/>
      <c r="R72" s="54"/>
      <c r="T72" s="140" t="s">
        <v>0</v>
      </c>
      <c r="U72" s="141" t="s">
        <v>21</v>
      </c>
      <c r="V72" s="142">
        <v>0.36799999999999999</v>
      </c>
      <c r="W72" s="142">
        <f t="shared" si="1"/>
        <v>1.8399999999999999</v>
      </c>
      <c r="X72" s="142">
        <v>0</v>
      </c>
      <c r="Y72" s="142">
        <f t="shared" si="2"/>
        <v>0</v>
      </c>
      <c r="Z72" s="142">
        <v>0</v>
      </c>
      <c r="AA72" s="143">
        <f t="shared" si="3"/>
        <v>0</v>
      </c>
      <c r="AR72" s="72" t="s">
        <v>81</v>
      </c>
      <c r="AT72" s="72" t="s">
        <v>77</v>
      </c>
      <c r="AU72" s="72" t="s">
        <v>26</v>
      </c>
      <c r="AY72" s="72" t="s">
        <v>76</v>
      </c>
      <c r="BE72" s="93">
        <f t="shared" si="4"/>
        <v>0</v>
      </c>
      <c r="BF72" s="93">
        <f t="shared" si="5"/>
        <v>0</v>
      </c>
      <c r="BG72" s="93">
        <f t="shared" si="6"/>
        <v>0</v>
      </c>
      <c r="BH72" s="93">
        <f t="shared" si="7"/>
        <v>0</v>
      </c>
      <c r="BI72" s="93">
        <f t="shared" si="8"/>
        <v>0</v>
      </c>
      <c r="BJ72" s="72" t="s">
        <v>5</v>
      </c>
      <c r="BK72" s="93">
        <f t="shared" si="9"/>
        <v>0</v>
      </c>
      <c r="BL72" s="72" t="s">
        <v>81</v>
      </c>
      <c r="BM72" s="72" t="s">
        <v>93</v>
      </c>
    </row>
    <row r="73" spans="2:65" s="52" customFormat="1" ht="31.5" customHeight="1">
      <c r="B73" s="53"/>
      <c r="C73" s="85" t="s">
        <v>94</v>
      </c>
      <c r="D73" s="85" t="s">
        <v>77</v>
      </c>
      <c r="E73" s="86" t="s">
        <v>95</v>
      </c>
      <c r="F73" s="231" t="s">
        <v>96</v>
      </c>
      <c r="G73" s="232"/>
      <c r="H73" s="232"/>
      <c r="I73" s="232"/>
      <c r="J73" s="87" t="s">
        <v>92</v>
      </c>
      <c r="K73" s="88">
        <v>0.67500000000000004</v>
      </c>
      <c r="L73" s="233"/>
      <c r="M73" s="234"/>
      <c r="N73" s="235">
        <f t="shared" si="0"/>
        <v>0</v>
      </c>
      <c r="O73" s="232"/>
      <c r="P73" s="232"/>
      <c r="Q73" s="232"/>
      <c r="R73" s="54"/>
      <c r="T73" s="140" t="s">
        <v>0</v>
      </c>
      <c r="U73" s="141" t="s">
        <v>21</v>
      </c>
      <c r="V73" s="142">
        <v>2.948</v>
      </c>
      <c r="W73" s="142">
        <f t="shared" si="1"/>
        <v>1.9899</v>
      </c>
      <c r="X73" s="142">
        <v>0</v>
      </c>
      <c r="Y73" s="142">
        <f t="shared" si="2"/>
        <v>0</v>
      </c>
      <c r="Z73" s="142">
        <v>0</v>
      </c>
      <c r="AA73" s="143">
        <f t="shared" si="3"/>
        <v>0</v>
      </c>
      <c r="AR73" s="72" t="s">
        <v>81</v>
      </c>
      <c r="AT73" s="72" t="s">
        <v>77</v>
      </c>
      <c r="AU73" s="72" t="s">
        <v>26</v>
      </c>
      <c r="AY73" s="72" t="s">
        <v>76</v>
      </c>
      <c r="BE73" s="93">
        <f t="shared" si="4"/>
        <v>0</v>
      </c>
      <c r="BF73" s="93">
        <f t="shared" si="5"/>
        <v>0</v>
      </c>
      <c r="BG73" s="93">
        <f t="shared" si="6"/>
        <v>0</v>
      </c>
      <c r="BH73" s="93">
        <f t="shared" si="7"/>
        <v>0</v>
      </c>
      <c r="BI73" s="93">
        <f t="shared" si="8"/>
        <v>0</v>
      </c>
      <c r="BJ73" s="72" t="s">
        <v>5</v>
      </c>
      <c r="BK73" s="93">
        <f t="shared" si="9"/>
        <v>0</v>
      </c>
      <c r="BL73" s="72" t="s">
        <v>81</v>
      </c>
      <c r="BM73" s="72" t="s">
        <v>97</v>
      </c>
    </row>
    <row r="74" spans="2:65" s="52" customFormat="1" ht="31.5" customHeight="1">
      <c r="B74" s="53"/>
      <c r="C74" s="85" t="s">
        <v>98</v>
      </c>
      <c r="D74" s="85" t="s">
        <v>77</v>
      </c>
      <c r="E74" s="86" t="s">
        <v>99</v>
      </c>
      <c r="F74" s="231" t="s">
        <v>100</v>
      </c>
      <c r="G74" s="232"/>
      <c r="H74" s="232"/>
      <c r="I74" s="232"/>
      <c r="J74" s="87" t="s">
        <v>92</v>
      </c>
      <c r="K74" s="88">
        <v>18.044</v>
      </c>
      <c r="L74" s="233"/>
      <c r="M74" s="234"/>
      <c r="N74" s="235">
        <f t="shared" si="0"/>
        <v>0</v>
      </c>
      <c r="O74" s="232"/>
      <c r="P74" s="232"/>
      <c r="Q74" s="232"/>
      <c r="R74" s="54"/>
      <c r="T74" s="140" t="s">
        <v>0</v>
      </c>
      <c r="U74" s="141" t="s">
        <v>21</v>
      </c>
      <c r="V74" s="142">
        <v>1.43</v>
      </c>
      <c r="W74" s="142">
        <f t="shared" si="1"/>
        <v>25.80292</v>
      </c>
      <c r="X74" s="142">
        <v>0</v>
      </c>
      <c r="Y74" s="142">
        <f t="shared" si="2"/>
        <v>0</v>
      </c>
      <c r="Z74" s="142">
        <v>0</v>
      </c>
      <c r="AA74" s="143">
        <f t="shared" si="3"/>
        <v>0</v>
      </c>
      <c r="AR74" s="72" t="s">
        <v>81</v>
      </c>
      <c r="AT74" s="72" t="s">
        <v>77</v>
      </c>
      <c r="AU74" s="72" t="s">
        <v>26</v>
      </c>
      <c r="AY74" s="72" t="s">
        <v>76</v>
      </c>
      <c r="BE74" s="93">
        <f t="shared" si="4"/>
        <v>0</v>
      </c>
      <c r="BF74" s="93">
        <f t="shared" si="5"/>
        <v>0</v>
      </c>
      <c r="BG74" s="93">
        <f t="shared" si="6"/>
        <v>0</v>
      </c>
      <c r="BH74" s="93">
        <f t="shared" si="7"/>
        <v>0</v>
      </c>
      <c r="BI74" s="93">
        <f t="shared" si="8"/>
        <v>0</v>
      </c>
      <c r="BJ74" s="72" t="s">
        <v>5</v>
      </c>
      <c r="BK74" s="93">
        <f t="shared" si="9"/>
        <v>0</v>
      </c>
      <c r="BL74" s="72" t="s">
        <v>81</v>
      </c>
      <c r="BM74" s="72" t="s">
        <v>101</v>
      </c>
    </row>
    <row r="75" spans="2:65" s="52" customFormat="1" ht="31.5" customHeight="1">
      <c r="B75" s="53"/>
      <c r="C75" s="85" t="s">
        <v>102</v>
      </c>
      <c r="D75" s="85" t="s">
        <v>77</v>
      </c>
      <c r="E75" s="86" t="s">
        <v>103</v>
      </c>
      <c r="F75" s="231" t="s">
        <v>104</v>
      </c>
      <c r="G75" s="232"/>
      <c r="H75" s="232"/>
      <c r="I75" s="232"/>
      <c r="J75" s="87" t="s">
        <v>92</v>
      </c>
      <c r="K75" s="88">
        <v>4.4109999999999996</v>
      </c>
      <c r="L75" s="233"/>
      <c r="M75" s="234"/>
      <c r="N75" s="235">
        <f t="shared" si="0"/>
        <v>0</v>
      </c>
      <c r="O75" s="232"/>
      <c r="P75" s="232"/>
      <c r="Q75" s="232"/>
      <c r="R75" s="54"/>
      <c r="T75" s="140" t="s">
        <v>0</v>
      </c>
      <c r="U75" s="141" t="s">
        <v>21</v>
      </c>
      <c r="V75" s="142">
        <v>8.3000000000000004E-2</v>
      </c>
      <c r="W75" s="142">
        <f t="shared" si="1"/>
        <v>0.36611299999999997</v>
      </c>
      <c r="X75" s="142">
        <v>0</v>
      </c>
      <c r="Y75" s="142">
        <f t="shared" si="2"/>
        <v>0</v>
      </c>
      <c r="Z75" s="142">
        <v>0</v>
      </c>
      <c r="AA75" s="143">
        <f t="shared" si="3"/>
        <v>0</v>
      </c>
      <c r="AR75" s="72" t="s">
        <v>81</v>
      </c>
      <c r="AT75" s="72" t="s">
        <v>77</v>
      </c>
      <c r="AU75" s="72" t="s">
        <v>26</v>
      </c>
      <c r="AY75" s="72" t="s">
        <v>76</v>
      </c>
      <c r="BE75" s="93">
        <f t="shared" si="4"/>
        <v>0</v>
      </c>
      <c r="BF75" s="93">
        <f t="shared" si="5"/>
        <v>0</v>
      </c>
      <c r="BG75" s="93">
        <f t="shared" si="6"/>
        <v>0</v>
      </c>
      <c r="BH75" s="93">
        <f t="shared" si="7"/>
        <v>0</v>
      </c>
      <c r="BI75" s="93">
        <f t="shared" si="8"/>
        <v>0</v>
      </c>
      <c r="BJ75" s="72" t="s">
        <v>5</v>
      </c>
      <c r="BK75" s="93">
        <f t="shared" si="9"/>
        <v>0</v>
      </c>
      <c r="BL75" s="72" t="s">
        <v>81</v>
      </c>
      <c r="BM75" s="72" t="s">
        <v>105</v>
      </c>
    </row>
    <row r="76" spans="2:65" s="52" customFormat="1" ht="22.5" customHeight="1">
      <c r="B76" s="53"/>
      <c r="C76" s="85" t="s">
        <v>106</v>
      </c>
      <c r="D76" s="85" t="s">
        <v>77</v>
      </c>
      <c r="E76" s="86" t="s">
        <v>107</v>
      </c>
      <c r="F76" s="231" t="s">
        <v>108</v>
      </c>
      <c r="G76" s="232"/>
      <c r="H76" s="232"/>
      <c r="I76" s="232"/>
      <c r="J76" s="87" t="s">
        <v>92</v>
      </c>
      <c r="K76" s="88">
        <v>4.4109999999999996</v>
      </c>
      <c r="L76" s="233"/>
      <c r="M76" s="234"/>
      <c r="N76" s="235">
        <f t="shared" si="0"/>
        <v>0</v>
      </c>
      <c r="O76" s="232"/>
      <c r="P76" s="232"/>
      <c r="Q76" s="232"/>
      <c r="R76" s="54"/>
      <c r="T76" s="140" t="s">
        <v>0</v>
      </c>
      <c r="U76" s="141" t="s">
        <v>21</v>
      </c>
      <c r="V76" s="142">
        <v>0.65200000000000002</v>
      </c>
      <c r="W76" s="142">
        <f t="shared" si="1"/>
        <v>2.875972</v>
      </c>
      <c r="X76" s="142">
        <v>0</v>
      </c>
      <c r="Y76" s="142">
        <f t="shared" si="2"/>
        <v>0</v>
      </c>
      <c r="Z76" s="142">
        <v>0</v>
      </c>
      <c r="AA76" s="143">
        <f t="shared" si="3"/>
        <v>0</v>
      </c>
      <c r="AR76" s="72" t="s">
        <v>81</v>
      </c>
      <c r="AT76" s="72" t="s">
        <v>77</v>
      </c>
      <c r="AU76" s="72" t="s">
        <v>26</v>
      </c>
      <c r="AY76" s="72" t="s">
        <v>76</v>
      </c>
      <c r="BE76" s="93">
        <f t="shared" si="4"/>
        <v>0</v>
      </c>
      <c r="BF76" s="93">
        <f t="shared" si="5"/>
        <v>0</v>
      </c>
      <c r="BG76" s="93">
        <f t="shared" si="6"/>
        <v>0</v>
      </c>
      <c r="BH76" s="93">
        <f t="shared" si="7"/>
        <v>0</v>
      </c>
      <c r="BI76" s="93">
        <f t="shared" si="8"/>
        <v>0</v>
      </c>
      <c r="BJ76" s="72" t="s">
        <v>5</v>
      </c>
      <c r="BK76" s="93">
        <f t="shared" si="9"/>
        <v>0</v>
      </c>
      <c r="BL76" s="72" t="s">
        <v>81</v>
      </c>
      <c r="BM76" s="72" t="s">
        <v>109</v>
      </c>
    </row>
    <row r="77" spans="2:65" s="52" customFormat="1" ht="31.5" customHeight="1">
      <c r="B77" s="53"/>
      <c r="C77" s="85" t="s">
        <v>110</v>
      </c>
      <c r="D77" s="85" t="s">
        <v>77</v>
      </c>
      <c r="E77" s="86" t="s">
        <v>111</v>
      </c>
      <c r="F77" s="231" t="s">
        <v>112</v>
      </c>
      <c r="G77" s="232"/>
      <c r="H77" s="232"/>
      <c r="I77" s="232"/>
      <c r="J77" s="87" t="s">
        <v>113</v>
      </c>
      <c r="K77" s="88">
        <v>7.94</v>
      </c>
      <c r="L77" s="233"/>
      <c r="M77" s="234"/>
      <c r="N77" s="235">
        <f t="shared" si="0"/>
        <v>0</v>
      </c>
      <c r="O77" s="232"/>
      <c r="P77" s="232"/>
      <c r="Q77" s="232"/>
      <c r="R77" s="54"/>
      <c r="T77" s="140" t="s">
        <v>0</v>
      </c>
      <c r="U77" s="141" t="s">
        <v>21</v>
      </c>
      <c r="V77" s="142">
        <v>0</v>
      </c>
      <c r="W77" s="142">
        <f t="shared" si="1"/>
        <v>0</v>
      </c>
      <c r="X77" s="142">
        <v>0</v>
      </c>
      <c r="Y77" s="142">
        <f t="shared" si="2"/>
        <v>0</v>
      </c>
      <c r="Z77" s="142">
        <v>0</v>
      </c>
      <c r="AA77" s="143">
        <f t="shared" si="3"/>
        <v>0</v>
      </c>
      <c r="AR77" s="72" t="s">
        <v>81</v>
      </c>
      <c r="AT77" s="72" t="s">
        <v>77</v>
      </c>
      <c r="AU77" s="72" t="s">
        <v>26</v>
      </c>
      <c r="AY77" s="72" t="s">
        <v>76</v>
      </c>
      <c r="BE77" s="93">
        <f t="shared" si="4"/>
        <v>0</v>
      </c>
      <c r="BF77" s="93">
        <f t="shared" si="5"/>
        <v>0</v>
      </c>
      <c r="BG77" s="93">
        <f t="shared" si="6"/>
        <v>0</v>
      </c>
      <c r="BH77" s="93">
        <f t="shared" si="7"/>
        <v>0</v>
      </c>
      <c r="BI77" s="93">
        <f t="shared" si="8"/>
        <v>0</v>
      </c>
      <c r="BJ77" s="72" t="s">
        <v>5</v>
      </c>
      <c r="BK77" s="93">
        <f t="shared" si="9"/>
        <v>0</v>
      </c>
      <c r="BL77" s="72" t="s">
        <v>81</v>
      </c>
      <c r="BM77" s="72" t="s">
        <v>114</v>
      </c>
    </row>
    <row r="78" spans="2:65" s="52" customFormat="1" ht="31.5" customHeight="1">
      <c r="B78" s="53"/>
      <c r="C78" s="85" t="s">
        <v>10</v>
      </c>
      <c r="D78" s="85" t="s">
        <v>77</v>
      </c>
      <c r="E78" s="86" t="s">
        <v>115</v>
      </c>
      <c r="F78" s="231" t="s">
        <v>116</v>
      </c>
      <c r="G78" s="232"/>
      <c r="H78" s="232"/>
      <c r="I78" s="232"/>
      <c r="J78" s="87" t="s">
        <v>92</v>
      </c>
      <c r="K78" s="88">
        <v>46.954999999999998</v>
      </c>
      <c r="L78" s="233"/>
      <c r="M78" s="234"/>
      <c r="N78" s="235">
        <f t="shared" si="0"/>
        <v>0</v>
      </c>
      <c r="O78" s="232"/>
      <c r="P78" s="232"/>
      <c r="Q78" s="232"/>
      <c r="R78" s="54"/>
      <c r="T78" s="140" t="s">
        <v>0</v>
      </c>
      <c r="U78" s="141" t="s">
        <v>21</v>
      </c>
      <c r="V78" s="142">
        <v>0.29899999999999999</v>
      </c>
      <c r="W78" s="142">
        <f t="shared" si="1"/>
        <v>14.039544999999999</v>
      </c>
      <c r="X78" s="142">
        <v>0</v>
      </c>
      <c r="Y78" s="142">
        <f t="shared" si="2"/>
        <v>0</v>
      </c>
      <c r="Z78" s="142">
        <v>0</v>
      </c>
      <c r="AA78" s="143">
        <f t="shared" si="3"/>
        <v>0</v>
      </c>
      <c r="AR78" s="72" t="s">
        <v>81</v>
      </c>
      <c r="AT78" s="72" t="s">
        <v>77</v>
      </c>
      <c r="AU78" s="72" t="s">
        <v>26</v>
      </c>
      <c r="AY78" s="72" t="s">
        <v>76</v>
      </c>
      <c r="BE78" s="93">
        <f t="shared" si="4"/>
        <v>0</v>
      </c>
      <c r="BF78" s="93">
        <f t="shared" si="5"/>
        <v>0</v>
      </c>
      <c r="BG78" s="93">
        <f t="shared" si="6"/>
        <v>0</v>
      </c>
      <c r="BH78" s="93">
        <f t="shared" si="7"/>
        <v>0</v>
      </c>
      <c r="BI78" s="93">
        <f t="shared" si="8"/>
        <v>0</v>
      </c>
      <c r="BJ78" s="72" t="s">
        <v>5</v>
      </c>
      <c r="BK78" s="93">
        <f t="shared" si="9"/>
        <v>0</v>
      </c>
      <c r="BL78" s="72" t="s">
        <v>81</v>
      </c>
      <c r="BM78" s="72" t="s">
        <v>117</v>
      </c>
    </row>
    <row r="79" spans="2:65" s="52" customFormat="1" ht="22.5" customHeight="1">
      <c r="B79" s="53"/>
      <c r="C79" s="85" t="s">
        <v>118</v>
      </c>
      <c r="D79" s="85" t="s">
        <v>77</v>
      </c>
      <c r="E79" s="86" t="s">
        <v>119</v>
      </c>
      <c r="F79" s="231" t="s">
        <v>120</v>
      </c>
      <c r="G79" s="232"/>
      <c r="H79" s="232"/>
      <c r="I79" s="232"/>
      <c r="J79" s="87" t="s">
        <v>80</v>
      </c>
      <c r="K79" s="88">
        <v>155</v>
      </c>
      <c r="L79" s="233"/>
      <c r="M79" s="234"/>
      <c r="N79" s="235">
        <f t="shared" si="0"/>
        <v>0</v>
      </c>
      <c r="O79" s="232"/>
      <c r="P79" s="232"/>
      <c r="Q79" s="232"/>
      <c r="R79" s="54"/>
      <c r="T79" s="140" t="s">
        <v>0</v>
      </c>
      <c r="U79" s="141" t="s">
        <v>21</v>
      </c>
      <c r="V79" s="142">
        <v>1.2999999999999999E-2</v>
      </c>
      <c r="W79" s="142">
        <f t="shared" si="1"/>
        <v>2.0150000000000001</v>
      </c>
      <c r="X79" s="142">
        <v>0</v>
      </c>
      <c r="Y79" s="142">
        <f t="shared" si="2"/>
        <v>0</v>
      </c>
      <c r="Z79" s="142">
        <v>0</v>
      </c>
      <c r="AA79" s="143">
        <f t="shared" si="3"/>
        <v>0</v>
      </c>
      <c r="AR79" s="72" t="s">
        <v>81</v>
      </c>
      <c r="AT79" s="72" t="s">
        <v>77</v>
      </c>
      <c r="AU79" s="72" t="s">
        <v>26</v>
      </c>
      <c r="AY79" s="72" t="s">
        <v>76</v>
      </c>
      <c r="BE79" s="93">
        <f t="shared" si="4"/>
        <v>0</v>
      </c>
      <c r="BF79" s="93">
        <f t="shared" si="5"/>
        <v>0</v>
      </c>
      <c r="BG79" s="93">
        <f t="shared" si="6"/>
        <v>0</v>
      </c>
      <c r="BH79" s="93">
        <f t="shared" si="7"/>
        <v>0</v>
      </c>
      <c r="BI79" s="93">
        <f t="shared" si="8"/>
        <v>0</v>
      </c>
      <c r="BJ79" s="72" t="s">
        <v>5</v>
      </c>
      <c r="BK79" s="93">
        <f t="shared" si="9"/>
        <v>0</v>
      </c>
      <c r="BL79" s="72" t="s">
        <v>81</v>
      </c>
      <c r="BM79" s="72" t="s">
        <v>121</v>
      </c>
    </row>
    <row r="80" spans="2:65" s="52" customFormat="1" ht="22.5" customHeight="1">
      <c r="B80" s="53"/>
      <c r="C80" s="85" t="s">
        <v>122</v>
      </c>
      <c r="D80" s="85" t="s">
        <v>77</v>
      </c>
      <c r="E80" s="86" t="s">
        <v>123</v>
      </c>
      <c r="F80" s="231" t="s">
        <v>124</v>
      </c>
      <c r="G80" s="232"/>
      <c r="H80" s="232"/>
      <c r="I80" s="232"/>
      <c r="J80" s="87" t="s">
        <v>80</v>
      </c>
      <c r="K80" s="88">
        <v>35.825000000000003</v>
      </c>
      <c r="L80" s="233"/>
      <c r="M80" s="234"/>
      <c r="N80" s="235">
        <f t="shared" si="0"/>
        <v>0</v>
      </c>
      <c r="O80" s="232"/>
      <c r="P80" s="232"/>
      <c r="Q80" s="232"/>
      <c r="R80" s="54"/>
      <c r="T80" s="140" t="s">
        <v>0</v>
      </c>
      <c r="U80" s="141" t="s">
        <v>21</v>
      </c>
      <c r="V80" s="142">
        <v>3.1E-2</v>
      </c>
      <c r="W80" s="142">
        <f t="shared" si="1"/>
        <v>1.1105750000000001</v>
      </c>
      <c r="X80" s="142">
        <v>0</v>
      </c>
      <c r="Y80" s="142">
        <f t="shared" si="2"/>
        <v>0</v>
      </c>
      <c r="Z80" s="142">
        <v>0</v>
      </c>
      <c r="AA80" s="143">
        <f t="shared" si="3"/>
        <v>0</v>
      </c>
      <c r="AR80" s="72" t="s">
        <v>81</v>
      </c>
      <c r="AT80" s="72" t="s">
        <v>77</v>
      </c>
      <c r="AU80" s="72" t="s">
        <v>26</v>
      </c>
      <c r="AY80" s="72" t="s">
        <v>76</v>
      </c>
      <c r="BE80" s="93">
        <f t="shared" si="4"/>
        <v>0</v>
      </c>
      <c r="BF80" s="93">
        <f t="shared" si="5"/>
        <v>0</v>
      </c>
      <c r="BG80" s="93">
        <f t="shared" si="6"/>
        <v>0</v>
      </c>
      <c r="BH80" s="93">
        <f t="shared" si="7"/>
        <v>0</v>
      </c>
      <c r="BI80" s="93">
        <f t="shared" si="8"/>
        <v>0</v>
      </c>
      <c r="BJ80" s="72" t="s">
        <v>5</v>
      </c>
      <c r="BK80" s="93">
        <f t="shared" si="9"/>
        <v>0</v>
      </c>
      <c r="BL80" s="72" t="s">
        <v>81</v>
      </c>
      <c r="BM80" s="72" t="s">
        <v>125</v>
      </c>
    </row>
    <row r="81" spans="2:65" s="132" customFormat="1" ht="29.85" customHeight="1">
      <c r="B81" s="128"/>
      <c r="C81" s="129"/>
      <c r="D81" s="139" t="s">
        <v>37</v>
      </c>
      <c r="E81" s="139"/>
      <c r="F81" s="139"/>
      <c r="G81" s="139"/>
      <c r="H81" s="139"/>
      <c r="I81" s="139"/>
      <c r="J81" s="139"/>
      <c r="K81" s="139"/>
      <c r="L81" s="153"/>
      <c r="M81" s="153"/>
      <c r="N81" s="225">
        <f>BK81</f>
        <v>0</v>
      </c>
      <c r="O81" s="226"/>
      <c r="P81" s="226"/>
      <c r="Q81" s="226"/>
      <c r="R81" s="131"/>
      <c r="T81" s="133"/>
      <c r="U81" s="129"/>
      <c r="V81" s="129"/>
      <c r="W81" s="134">
        <f>SUM(W82:W91)</f>
        <v>14.453095999999999</v>
      </c>
      <c r="X81" s="129"/>
      <c r="Y81" s="134">
        <f>SUM(Y82:Y91)</f>
        <v>17.584954149999998</v>
      </c>
      <c r="Z81" s="129"/>
      <c r="AA81" s="135">
        <f>SUM(AA82:AA91)</f>
        <v>0</v>
      </c>
      <c r="AR81" s="136" t="s">
        <v>5</v>
      </c>
      <c r="AT81" s="137" t="s">
        <v>23</v>
      </c>
      <c r="AU81" s="137" t="s">
        <v>5</v>
      </c>
      <c r="AY81" s="136" t="s">
        <v>76</v>
      </c>
      <c r="BK81" s="138">
        <f>SUM(BK82:BK91)</f>
        <v>0</v>
      </c>
    </row>
    <row r="82" spans="2:65" s="52" customFormat="1" ht="31.5" customHeight="1">
      <c r="B82" s="53"/>
      <c r="C82" s="85" t="s">
        <v>126</v>
      </c>
      <c r="D82" s="85" t="s">
        <v>77</v>
      </c>
      <c r="E82" s="86" t="s">
        <v>127</v>
      </c>
      <c r="F82" s="231" t="s">
        <v>128</v>
      </c>
      <c r="G82" s="232"/>
      <c r="H82" s="232"/>
      <c r="I82" s="232"/>
      <c r="J82" s="87" t="s">
        <v>92</v>
      </c>
      <c r="K82" s="88">
        <v>0.4</v>
      </c>
      <c r="L82" s="233"/>
      <c r="M82" s="234"/>
      <c r="N82" s="235">
        <f t="shared" ref="N82:N91" si="10">ROUND(L82*K82,2)</f>
        <v>0</v>
      </c>
      <c r="O82" s="232"/>
      <c r="P82" s="232"/>
      <c r="Q82" s="232"/>
      <c r="R82" s="54"/>
      <c r="T82" s="140" t="s">
        <v>0</v>
      </c>
      <c r="U82" s="141" t="s">
        <v>21</v>
      </c>
      <c r="V82" s="142">
        <v>1.5840000000000001</v>
      </c>
      <c r="W82" s="142">
        <f t="shared" ref="W82:W91" si="11">V82*K82</f>
        <v>0.63360000000000005</v>
      </c>
      <c r="X82" s="142">
        <v>0</v>
      </c>
      <c r="Y82" s="142">
        <f t="shared" ref="Y82:Y91" si="12">X82*K82</f>
        <v>0</v>
      </c>
      <c r="Z82" s="142">
        <v>0</v>
      </c>
      <c r="AA82" s="143">
        <f t="shared" ref="AA82:AA91" si="13">Z82*K82</f>
        <v>0</v>
      </c>
      <c r="AR82" s="72" t="s">
        <v>81</v>
      </c>
      <c r="AT82" s="72" t="s">
        <v>77</v>
      </c>
      <c r="AU82" s="72" t="s">
        <v>26</v>
      </c>
      <c r="AY82" s="72" t="s">
        <v>76</v>
      </c>
      <c r="BE82" s="93">
        <f t="shared" ref="BE82:BE91" si="14">IF(U82="základní",N82,0)</f>
        <v>0</v>
      </c>
      <c r="BF82" s="93">
        <f t="shared" ref="BF82:BF91" si="15">IF(U82="snížená",N82,0)</f>
        <v>0</v>
      </c>
      <c r="BG82" s="93">
        <f t="shared" ref="BG82:BG91" si="16">IF(U82="zákl. přenesená",N82,0)</f>
        <v>0</v>
      </c>
      <c r="BH82" s="93">
        <f t="shared" ref="BH82:BH91" si="17">IF(U82="sníž. přenesená",N82,0)</f>
        <v>0</v>
      </c>
      <c r="BI82" s="93">
        <f t="shared" ref="BI82:BI91" si="18">IF(U82="nulová",N82,0)</f>
        <v>0</v>
      </c>
      <c r="BJ82" s="72" t="s">
        <v>5</v>
      </c>
      <c r="BK82" s="93">
        <f t="shared" ref="BK82:BK91" si="19">ROUND(L82*K82,2)</f>
        <v>0</v>
      </c>
      <c r="BL82" s="72" t="s">
        <v>81</v>
      </c>
      <c r="BM82" s="72" t="s">
        <v>129</v>
      </c>
    </row>
    <row r="83" spans="2:65" s="52" customFormat="1" ht="31.5" customHeight="1">
      <c r="B83" s="53"/>
      <c r="C83" s="85" t="s">
        <v>130</v>
      </c>
      <c r="D83" s="85" t="s">
        <v>77</v>
      </c>
      <c r="E83" s="86" t="s">
        <v>131</v>
      </c>
      <c r="F83" s="231" t="s">
        <v>132</v>
      </c>
      <c r="G83" s="232"/>
      <c r="H83" s="232"/>
      <c r="I83" s="232"/>
      <c r="J83" s="87" t="s">
        <v>92</v>
      </c>
      <c r="K83" s="88">
        <v>0.76400000000000001</v>
      </c>
      <c r="L83" s="233"/>
      <c r="M83" s="234"/>
      <c r="N83" s="235">
        <f t="shared" si="10"/>
        <v>0</v>
      </c>
      <c r="O83" s="232"/>
      <c r="P83" s="232"/>
      <c r="Q83" s="232"/>
      <c r="R83" s="54"/>
      <c r="T83" s="140" t="s">
        <v>0</v>
      </c>
      <c r="U83" s="141" t="s">
        <v>21</v>
      </c>
      <c r="V83" s="142">
        <v>0.629</v>
      </c>
      <c r="W83" s="142">
        <f t="shared" si="11"/>
        <v>0.48055599999999998</v>
      </c>
      <c r="X83" s="142">
        <v>2.45329</v>
      </c>
      <c r="Y83" s="142">
        <f t="shared" si="12"/>
        <v>1.87431356</v>
      </c>
      <c r="Z83" s="142">
        <v>0</v>
      </c>
      <c r="AA83" s="143">
        <f t="shared" si="13"/>
        <v>0</v>
      </c>
      <c r="AR83" s="72" t="s">
        <v>81</v>
      </c>
      <c r="AT83" s="72" t="s">
        <v>77</v>
      </c>
      <c r="AU83" s="72" t="s">
        <v>26</v>
      </c>
      <c r="AY83" s="72" t="s">
        <v>76</v>
      </c>
      <c r="BE83" s="93">
        <f t="shared" si="14"/>
        <v>0</v>
      </c>
      <c r="BF83" s="93">
        <f t="shared" si="15"/>
        <v>0</v>
      </c>
      <c r="BG83" s="93">
        <f t="shared" si="16"/>
        <v>0</v>
      </c>
      <c r="BH83" s="93">
        <f t="shared" si="17"/>
        <v>0</v>
      </c>
      <c r="BI83" s="93">
        <f t="shared" si="18"/>
        <v>0</v>
      </c>
      <c r="BJ83" s="72" t="s">
        <v>5</v>
      </c>
      <c r="BK83" s="93">
        <f t="shared" si="19"/>
        <v>0</v>
      </c>
      <c r="BL83" s="72" t="s">
        <v>81</v>
      </c>
      <c r="BM83" s="72" t="s">
        <v>133</v>
      </c>
    </row>
    <row r="84" spans="2:65" s="52" customFormat="1" ht="22.5" customHeight="1">
      <c r="B84" s="53"/>
      <c r="C84" s="85" t="s">
        <v>2</v>
      </c>
      <c r="D84" s="85" t="s">
        <v>77</v>
      </c>
      <c r="E84" s="86" t="s">
        <v>134</v>
      </c>
      <c r="F84" s="231" t="s">
        <v>135</v>
      </c>
      <c r="G84" s="232"/>
      <c r="H84" s="232"/>
      <c r="I84" s="232"/>
      <c r="J84" s="87" t="s">
        <v>80</v>
      </c>
      <c r="K84" s="88">
        <v>0.77700000000000002</v>
      </c>
      <c r="L84" s="233"/>
      <c r="M84" s="234"/>
      <c r="N84" s="235">
        <f t="shared" si="10"/>
        <v>0</v>
      </c>
      <c r="O84" s="232"/>
      <c r="P84" s="232"/>
      <c r="Q84" s="232"/>
      <c r="R84" s="54"/>
      <c r="T84" s="140" t="s">
        <v>0</v>
      </c>
      <c r="U84" s="141" t="s">
        <v>21</v>
      </c>
      <c r="V84" s="142">
        <v>0.36399999999999999</v>
      </c>
      <c r="W84" s="142">
        <f t="shared" si="11"/>
        <v>0.28282800000000002</v>
      </c>
      <c r="X84" s="142">
        <v>1.0300000000000001E-3</v>
      </c>
      <c r="Y84" s="142">
        <f t="shared" si="12"/>
        <v>8.0031000000000015E-4</v>
      </c>
      <c r="Z84" s="142">
        <v>0</v>
      </c>
      <c r="AA84" s="143">
        <f t="shared" si="13"/>
        <v>0</v>
      </c>
      <c r="AR84" s="72" t="s">
        <v>81</v>
      </c>
      <c r="AT84" s="72" t="s">
        <v>77</v>
      </c>
      <c r="AU84" s="72" t="s">
        <v>26</v>
      </c>
      <c r="AY84" s="72" t="s">
        <v>76</v>
      </c>
      <c r="BE84" s="93">
        <f t="shared" si="14"/>
        <v>0</v>
      </c>
      <c r="BF84" s="93">
        <f t="shared" si="15"/>
        <v>0</v>
      </c>
      <c r="BG84" s="93">
        <f t="shared" si="16"/>
        <v>0</v>
      </c>
      <c r="BH84" s="93">
        <f t="shared" si="17"/>
        <v>0</v>
      </c>
      <c r="BI84" s="93">
        <f t="shared" si="18"/>
        <v>0</v>
      </c>
      <c r="BJ84" s="72" t="s">
        <v>5</v>
      </c>
      <c r="BK84" s="93">
        <f t="shared" si="19"/>
        <v>0</v>
      </c>
      <c r="BL84" s="72" t="s">
        <v>81</v>
      </c>
      <c r="BM84" s="72" t="s">
        <v>136</v>
      </c>
    </row>
    <row r="85" spans="2:65" s="52" customFormat="1" ht="22.5" customHeight="1">
      <c r="B85" s="53"/>
      <c r="C85" s="85" t="s">
        <v>137</v>
      </c>
      <c r="D85" s="85" t="s">
        <v>77</v>
      </c>
      <c r="E85" s="86" t="s">
        <v>138</v>
      </c>
      <c r="F85" s="231" t="s">
        <v>139</v>
      </c>
      <c r="G85" s="232"/>
      <c r="H85" s="232"/>
      <c r="I85" s="232"/>
      <c r="J85" s="87" t="s">
        <v>80</v>
      </c>
      <c r="K85" s="88">
        <v>0.77700000000000002</v>
      </c>
      <c r="L85" s="233"/>
      <c r="M85" s="234"/>
      <c r="N85" s="235">
        <f t="shared" si="10"/>
        <v>0</v>
      </c>
      <c r="O85" s="232"/>
      <c r="P85" s="232"/>
      <c r="Q85" s="232"/>
      <c r="R85" s="54"/>
      <c r="T85" s="140" t="s">
        <v>0</v>
      </c>
      <c r="U85" s="141" t="s">
        <v>21</v>
      </c>
      <c r="V85" s="142">
        <v>0.20100000000000001</v>
      </c>
      <c r="W85" s="142">
        <f t="shared" si="11"/>
        <v>0.15617700000000001</v>
      </c>
      <c r="X85" s="142">
        <v>0</v>
      </c>
      <c r="Y85" s="142">
        <f t="shared" si="12"/>
        <v>0</v>
      </c>
      <c r="Z85" s="142">
        <v>0</v>
      </c>
      <c r="AA85" s="143">
        <f t="shared" si="13"/>
        <v>0</v>
      </c>
      <c r="AR85" s="72" t="s">
        <v>81</v>
      </c>
      <c r="AT85" s="72" t="s">
        <v>77</v>
      </c>
      <c r="AU85" s="72" t="s">
        <v>26</v>
      </c>
      <c r="AY85" s="72" t="s">
        <v>76</v>
      </c>
      <c r="BE85" s="93">
        <f t="shared" si="14"/>
        <v>0</v>
      </c>
      <c r="BF85" s="93">
        <f t="shared" si="15"/>
        <v>0</v>
      </c>
      <c r="BG85" s="93">
        <f t="shared" si="16"/>
        <v>0</v>
      </c>
      <c r="BH85" s="93">
        <f t="shared" si="17"/>
        <v>0</v>
      </c>
      <c r="BI85" s="93">
        <f t="shared" si="18"/>
        <v>0</v>
      </c>
      <c r="BJ85" s="72" t="s">
        <v>5</v>
      </c>
      <c r="BK85" s="93">
        <f t="shared" si="19"/>
        <v>0</v>
      </c>
      <c r="BL85" s="72" t="s">
        <v>81</v>
      </c>
      <c r="BM85" s="72" t="s">
        <v>140</v>
      </c>
    </row>
    <row r="86" spans="2:65" s="52" customFormat="1" ht="31.5" customHeight="1">
      <c r="B86" s="53"/>
      <c r="C86" s="85" t="s">
        <v>141</v>
      </c>
      <c r="D86" s="85" t="s">
        <v>77</v>
      </c>
      <c r="E86" s="86" t="s">
        <v>142</v>
      </c>
      <c r="F86" s="231" t="s">
        <v>143</v>
      </c>
      <c r="G86" s="232"/>
      <c r="H86" s="232"/>
      <c r="I86" s="232"/>
      <c r="J86" s="87" t="s">
        <v>113</v>
      </c>
      <c r="K86" s="88">
        <v>7.0000000000000001E-3</v>
      </c>
      <c r="L86" s="233"/>
      <c r="M86" s="234"/>
      <c r="N86" s="235">
        <f t="shared" si="10"/>
        <v>0</v>
      </c>
      <c r="O86" s="232"/>
      <c r="P86" s="232"/>
      <c r="Q86" s="232"/>
      <c r="R86" s="54"/>
      <c r="T86" s="140" t="s">
        <v>0</v>
      </c>
      <c r="U86" s="141" t="s">
        <v>21</v>
      </c>
      <c r="V86" s="142">
        <v>15.231</v>
      </c>
      <c r="W86" s="142">
        <f t="shared" si="11"/>
        <v>0.106617</v>
      </c>
      <c r="X86" s="142">
        <v>1.0530600000000001</v>
      </c>
      <c r="Y86" s="142">
        <f t="shared" si="12"/>
        <v>7.3714200000000009E-3</v>
      </c>
      <c r="Z86" s="142">
        <v>0</v>
      </c>
      <c r="AA86" s="143">
        <f t="shared" si="13"/>
        <v>0</v>
      </c>
      <c r="AR86" s="72" t="s">
        <v>81</v>
      </c>
      <c r="AT86" s="72" t="s">
        <v>77</v>
      </c>
      <c r="AU86" s="72" t="s">
        <v>26</v>
      </c>
      <c r="AY86" s="72" t="s">
        <v>76</v>
      </c>
      <c r="BE86" s="93">
        <f t="shared" si="14"/>
        <v>0</v>
      </c>
      <c r="BF86" s="93">
        <f t="shared" si="15"/>
        <v>0</v>
      </c>
      <c r="BG86" s="93">
        <f t="shared" si="16"/>
        <v>0</v>
      </c>
      <c r="BH86" s="93">
        <f t="shared" si="17"/>
        <v>0</v>
      </c>
      <c r="BI86" s="93">
        <f t="shared" si="18"/>
        <v>0</v>
      </c>
      <c r="BJ86" s="72" t="s">
        <v>5</v>
      </c>
      <c r="BK86" s="93">
        <f t="shared" si="19"/>
        <v>0</v>
      </c>
      <c r="BL86" s="72" t="s">
        <v>81</v>
      </c>
      <c r="BM86" s="72" t="s">
        <v>144</v>
      </c>
    </row>
    <row r="87" spans="2:65" s="52" customFormat="1" ht="31.5" customHeight="1">
      <c r="B87" s="53"/>
      <c r="C87" s="85" t="s">
        <v>145</v>
      </c>
      <c r="D87" s="85" t="s">
        <v>77</v>
      </c>
      <c r="E87" s="86" t="s">
        <v>146</v>
      </c>
      <c r="F87" s="231" t="s">
        <v>147</v>
      </c>
      <c r="G87" s="232"/>
      <c r="H87" s="232"/>
      <c r="I87" s="232"/>
      <c r="J87" s="87" t="s">
        <v>92</v>
      </c>
      <c r="K87" s="88">
        <v>1.35</v>
      </c>
      <c r="L87" s="233"/>
      <c r="M87" s="234"/>
      <c r="N87" s="235">
        <f t="shared" si="10"/>
        <v>0</v>
      </c>
      <c r="O87" s="232"/>
      <c r="P87" s="232"/>
      <c r="Q87" s="232"/>
      <c r="R87" s="54"/>
      <c r="T87" s="140" t="s">
        <v>0</v>
      </c>
      <c r="U87" s="141" t="s">
        <v>21</v>
      </c>
      <c r="V87" s="142">
        <v>0.629</v>
      </c>
      <c r="W87" s="142">
        <f t="shared" si="11"/>
        <v>0.84915000000000007</v>
      </c>
      <c r="X87" s="142">
        <v>2.45329</v>
      </c>
      <c r="Y87" s="142">
        <f t="shared" si="12"/>
        <v>3.3119415000000001</v>
      </c>
      <c r="Z87" s="142">
        <v>0</v>
      </c>
      <c r="AA87" s="143">
        <f t="shared" si="13"/>
        <v>0</v>
      </c>
      <c r="AR87" s="72" t="s">
        <v>81</v>
      </c>
      <c r="AT87" s="72" t="s">
        <v>77</v>
      </c>
      <c r="AU87" s="72" t="s">
        <v>26</v>
      </c>
      <c r="AY87" s="72" t="s">
        <v>76</v>
      </c>
      <c r="BE87" s="93">
        <f t="shared" si="14"/>
        <v>0</v>
      </c>
      <c r="BF87" s="93">
        <f t="shared" si="15"/>
        <v>0</v>
      </c>
      <c r="BG87" s="93">
        <f t="shared" si="16"/>
        <v>0</v>
      </c>
      <c r="BH87" s="93">
        <f t="shared" si="17"/>
        <v>0</v>
      </c>
      <c r="BI87" s="93">
        <f t="shared" si="18"/>
        <v>0</v>
      </c>
      <c r="BJ87" s="72" t="s">
        <v>5</v>
      </c>
      <c r="BK87" s="93">
        <f t="shared" si="19"/>
        <v>0</v>
      </c>
      <c r="BL87" s="72" t="s">
        <v>81</v>
      </c>
      <c r="BM87" s="72" t="s">
        <v>148</v>
      </c>
    </row>
    <row r="88" spans="2:65" s="52" customFormat="1" ht="22.5" customHeight="1">
      <c r="B88" s="53"/>
      <c r="C88" s="85" t="s">
        <v>149</v>
      </c>
      <c r="D88" s="85" t="s">
        <v>77</v>
      </c>
      <c r="E88" s="86" t="s">
        <v>150</v>
      </c>
      <c r="F88" s="231" t="s">
        <v>151</v>
      </c>
      <c r="G88" s="232"/>
      <c r="H88" s="232"/>
      <c r="I88" s="232"/>
      <c r="J88" s="87" t="s">
        <v>80</v>
      </c>
      <c r="K88" s="88">
        <v>9.3000000000000007</v>
      </c>
      <c r="L88" s="233"/>
      <c r="M88" s="234"/>
      <c r="N88" s="235">
        <f t="shared" si="10"/>
        <v>0</v>
      </c>
      <c r="O88" s="232"/>
      <c r="P88" s="232"/>
      <c r="Q88" s="232"/>
      <c r="R88" s="54"/>
      <c r="T88" s="140" t="s">
        <v>0</v>
      </c>
      <c r="U88" s="141" t="s">
        <v>21</v>
      </c>
      <c r="V88" s="142">
        <v>0.36399999999999999</v>
      </c>
      <c r="W88" s="142">
        <f t="shared" si="11"/>
        <v>3.3852000000000002</v>
      </c>
      <c r="X88" s="142">
        <v>1.0300000000000001E-3</v>
      </c>
      <c r="Y88" s="142">
        <f t="shared" si="12"/>
        <v>9.5790000000000024E-3</v>
      </c>
      <c r="Z88" s="142">
        <v>0</v>
      </c>
      <c r="AA88" s="143">
        <f t="shared" si="13"/>
        <v>0</v>
      </c>
      <c r="AR88" s="72" t="s">
        <v>81</v>
      </c>
      <c r="AT88" s="72" t="s">
        <v>77</v>
      </c>
      <c r="AU88" s="72" t="s">
        <v>26</v>
      </c>
      <c r="AY88" s="72" t="s">
        <v>76</v>
      </c>
      <c r="BE88" s="93">
        <f t="shared" si="14"/>
        <v>0</v>
      </c>
      <c r="BF88" s="93">
        <f t="shared" si="15"/>
        <v>0</v>
      </c>
      <c r="BG88" s="93">
        <f t="shared" si="16"/>
        <v>0</v>
      </c>
      <c r="BH88" s="93">
        <f t="shared" si="17"/>
        <v>0</v>
      </c>
      <c r="BI88" s="93">
        <f t="shared" si="18"/>
        <v>0</v>
      </c>
      <c r="BJ88" s="72" t="s">
        <v>5</v>
      </c>
      <c r="BK88" s="93">
        <f t="shared" si="19"/>
        <v>0</v>
      </c>
      <c r="BL88" s="72" t="s">
        <v>81</v>
      </c>
      <c r="BM88" s="72" t="s">
        <v>152</v>
      </c>
    </row>
    <row r="89" spans="2:65" s="52" customFormat="1" ht="22.5" customHeight="1">
      <c r="B89" s="53"/>
      <c r="C89" s="85" t="s">
        <v>153</v>
      </c>
      <c r="D89" s="85" t="s">
        <v>77</v>
      </c>
      <c r="E89" s="86" t="s">
        <v>154</v>
      </c>
      <c r="F89" s="231" t="s">
        <v>155</v>
      </c>
      <c r="G89" s="232"/>
      <c r="H89" s="232"/>
      <c r="I89" s="232"/>
      <c r="J89" s="87" t="s">
        <v>80</v>
      </c>
      <c r="K89" s="88">
        <v>9.3000000000000007</v>
      </c>
      <c r="L89" s="233"/>
      <c r="M89" s="234"/>
      <c r="N89" s="235">
        <f t="shared" si="10"/>
        <v>0</v>
      </c>
      <c r="O89" s="232"/>
      <c r="P89" s="232"/>
      <c r="Q89" s="232"/>
      <c r="R89" s="54"/>
      <c r="T89" s="140" t="s">
        <v>0</v>
      </c>
      <c r="U89" s="141" t="s">
        <v>21</v>
      </c>
      <c r="V89" s="142">
        <v>0.20100000000000001</v>
      </c>
      <c r="W89" s="142">
        <f t="shared" si="11"/>
        <v>1.8693000000000002</v>
      </c>
      <c r="X89" s="142">
        <v>0</v>
      </c>
      <c r="Y89" s="142">
        <f t="shared" si="12"/>
        <v>0</v>
      </c>
      <c r="Z89" s="142">
        <v>0</v>
      </c>
      <c r="AA89" s="143">
        <f t="shared" si="13"/>
        <v>0</v>
      </c>
      <c r="AR89" s="72" t="s">
        <v>81</v>
      </c>
      <c r="AT89" s="72" t="s">
        <v>77</v>
      </c>
      <c r="AU89" s="72" t="s">
        <v>26</v>
      </c>
      <c r="AY89" s="72" t="s">
        <v>76</v>
      </c>
      <c r="BE89" s="93">
        <f t="shared" si="14"/>
        <v>0</v>
      </c>
      <c r="BF89" s="93">
        <f t="shared" si="15"/>
        <v>0</v>
      </c>
      <c r="BG89" s="93">
        <f t="shared" si="16"/>
        <v>0</v>
      </c>
      <c r="BH89" s="93">
        <f t="shared" si="17"/>
        <v>0</v>
      </c>
      <c r="BI89" s="93">
        <f t="shared" si="18"/>
        <v>0</v>
      </c>
      <c r="BJ89" s="72" t="s">
        <v>5</v>
      </c>
      <c r="BK89" s="93">
        <f t="shared" si="19"/>
        <v>0</v>
      </c>
      <c r="BL89" s="72" t="s">
        <v>81</v>
      </c>
      <c r="BM89" s="72" t="s">
        <v>156</v>
      </c>
    </row>
    <row r="90" spans="2:65" s="52" customFormat="1" ht="31.5" customHeight="1">
      <c r="B90" s="53"/>
      <c r="C90" s="85" t="s">
        <v>1</v>
      </c>
      <c r="D90" s="85" t="s">
        <v>77</v>
      </c>
      <c r="E90" s="86" t="s">
        <v>157</v>
      </c>
      <c r="F90" s="231" t="s">
        <v>158</v>
      </c>
      <c r="G90" s="232"/>
      <c r="H90" s="232"/>
      <c r="I90" s="232"/>
      <c r="J90" s="87" t="s">
        <v>113</v>
      </c>
      <c r="K90" s="88">
        <v>0.108</v>
      </c>
      <c r="L90" s="233"/>
      <c r="M90" s="234"/>
      <c r="N90" s="235">
        <f t="shared" si="10"/>
        <v>0</v>
      </c>
      <c r="O90" s="232"/>
      <c r="P90" s="232"/>
      <c r="Q90" s="232"/>
      <c r="R90" s="54"/>
      <c r="T90" s="140" t="s">
        <v>0</v>
      </c>
      <c r="U90" s="141" t="s">
        <v>21</v>
      </c>
      <c r="V90" s="142">
        <v>32.820999999999998</v>
      </c>
      <c r="W90" s="142">
        <f t="shared" si="11"/>
        <v>3.5446679999999997</v>
      </c>
      <c r="X90" s="142">
        <v>1.0601700000000001</v>
      </c>
      <c r="Y90" s="142">
        <f t="shared" si="12"/>
        <v>0.11449836000000001</v>
      </c>
      <c r="Z90" s="142">
        <v>0</v>
      </c>
      <c r="AA90" s="143">
        <f t="shared" si="13"/>
        <v>0</v>
      </c>
      <c r="AR90" s="72" t="s">
        <v>81</v>
      </c>
      <c r="AT90" s="72" t="s">
        <v>77</v>
      </c>
      <c r="AU90" s="72" t="s">
        <v>26</v>
      </c>
      <c r="AY90" s="72" t="s">
        <v>76</v>
      </c>
      <c r="BE90" s="93">
        <f t="shared" si="14"/>
        <v>0</v>
      </c>
      <c r="BF90" s="93">
        <f t="shared" si="15"/>
        <v>0</v>
      </c>
      <c r="BG90" s="93">
        <f t="shared" si="16"/>
        <v>0</v>
      </c>
      <c r="BH90" s="93">
        <f t="shared" si="17"/>
        <v>0</v>
      </c>
      <c r="BI90" s="93">
        <f t="shared" si="18"/>
        <v>0</v>
      </c>
      <c r="BJ90" s="72" t="s">
        <v>5</v>
      </c>
      <c r="BK90" s="93">
        <f t="shared" si="19"/>
        <v>0</v>
      </c>
      <c r="BL90" s="72" t="s">
        <v>81</v>
      </c>
      <c r="BM90" s="72" t="s">
        <v>159</v>
      </c>
    </row>
    <row r="91" spans="2:65" s="52" customFormat="1" ht="44.25" customHeight="1">
      <c r="B91" s="53"/>
      <c r="C91" s="85" t="s">
        <v>160</v>
      </c>
      <c r="D91" s="85" t="s">
        <v>77</v>
      </c>
      <c r="E91" s="86" t="s">
        <v>161</v>
      </c>
      <c r="F91" s="231" t="s">
        <v>162</v>
      </c>
      <c r="G91" s="232"/>
      <c r="H91" s="232"/>
      <c r="I91" s="232"/>
      <c r="J91" s="87" t="s">
        <v>92</v>
      </c>
      <c r="K91" s="88">
        <v>5</v>
      </c>
      <c r="L91" s="233"/>
      <c r="M91" s="234"/>
      <c r="N91" s="235">
        <f t="shared" si="10"/>
        <v>0</v>
      </c>
      <c r="O91" s="232"/>
      <c r="P91" s="232"/>
      <c r="Q91" s="232"/>
      <c r="R91" s="54"/>
      <c r="T91" s="140" t="s">
        <v>0</v>
      </c>
      <c r="U91" s="141" t="s">
        <v>21</v>
      </c>
      <c r="V91" s="142">
        <v>0.629</v>
      </c>
      <c r="W91" s="142">
        <f t="shared" si="11"/>
        <v>3.145</v>
      </c>
      <c r="X91" s="142">
        <v>2.45329</v>
      </c>
      <c r="Y91" s="142">
        <f t="shared" si="12"/>
        <v>12.266449999999999</v>
      </c>
      <c r="Z91" s="142">
        <v>0</v>
      </c>
      <c r="AA91" s="143">
        <f t="shared" si="13"/>
        <v>0</v>
      </c>
      <c r="AR91" s="72" t="s">
        <v>81</v>
      </c>
      <c r="AT91" s="72" t="s">
        <v>77</v>
      </c>
      <c r="AU91" s="72" t="s">
        <v>26</v>
      </c>
      <c r="AY91" s="72" t="s">
        <v>76</v>
      </c>
      <c r="BE91" s="93">
        <f t="shared" si="14"/>
        <v>0</v>
      </c>
      <c r="BF91" s="93">
        <f t="shared" si="15"/>
        <v>0</v>
      </c>
      <c r="BG91" s="93">
        <f t="shared" si="16"/>
        <v>0</v>
      </c>
      <c r="BH91" s="93">
        <f t="shared" si="17"/>
        <v>0</v>
      </c>
      <c r="BI91" s="93">
        <f t="shared" si="18"/>
        <v>0</v>
      </c>
      <c r="BJ91" s="72" t="s">
        <v>5</v>
      </c>
      <c r="BK91" s="93">
        <f t="shared" si="19"/>
        <v>0</v>
      </c>
      <c r="BL91" s="72" t="s">
        <v>81</v>
      </c>
      <c r="BM91" s="72" t="s">
        <v>163</v>
      </c>
    </row>
    <row r="92" spans="2:65" s="132" customFormat="1" ht="29.85" customHeight="1">
      <c r="B92" s="128"/>
      <c r="C92" s="129"/>
      <c r="D92" s="139" t="s">
        <v>38</v>
      </c>
      <c r="E92" s="139"/>
      <c r="F92" s="139"/>
      <c r="G92" s="139"/>
      <c r="H92" s="139"/>
      <c r="I92" s="139"/>
      <c r="J92" s="139"/>
      <c r="K92" s="139"/>
      <c r="L92" s="153"/>
      <c r="M92" s="153"/>
      <c r="N92" s="225">
        <f>BK92</f>
        <v>0</v>
      </c>
      <c r="O92" s="226"/>
      <c r="P92" s="226"/>
      <c r="Q92" s="226"/>
      <c r="R92" s="131"/>
      <c r="T92" s="133"/>
      <c r="U92" s="129"/>
      <c r="V92" s="129"/>
      <c r="W92" s="134">
        <f>SUM(W93:W102)</f>
        <v>225.28931699999998</v>
      </c>
      <c r="X92" s="129"/>
      <c r="Y92" s="134">
        <f>SUM(Y93:Y102)</f>
        <v>41.102912429999996</v>
      </c>
      <c r="Z92" s="129"/>
      <c r="AA92" s="135">
        <f>SUM(AA93:AA102)</f>
        <v>0</v>
      </c>
      <c r="AR92" s="136" t="s">
        <v>5</v>
      </c>
      <c r="AT92" s="137" t="s">
        <v>23</v>
      </c>
      <c r="AU92" s="137" t="s">
        <v>5</v>
      </c>
      <c r="AY92" s="136" t="s">
        <v>76</v>
      </c>
      <c r="BK92" s="138">
        <f>SUM(BK93:BK102)</f>
        <v>0</v>
      </c>
    </row>
    <row r="93" spans="2:65" s="52" customFormat="1" ht="31.5" customHeight="1">
      <c r="B93" s="53"/>
      <c r="C93" s="85" t="s">
        <v>164</v>
      </c>
      <c r="D93" s="85" t="s">
        <v>77</v>
      </c>
      <c r="E93" s="86" t="s">
        <v>165</v>
      </c>
      <c r="F93" s="231" t="s">
        <v>166</v>
      </c>
      <c r="G93" s="232"/>
      <c r="H93" s="232"/>
      <c r="I93" s="232"/>
      <c r="J93" s="87" t="s">
        <v>167</v>
      </c>
      <c r="K93" s="88">
        <v>3</v>
      </c>
      <c r="L93" s="233"/>
      <c r="M93" s="234"/>
      <c r="N93" s="235">
        <f t="shared" ref="N93:N102" si="20">ROUND(L93*K93,2)</f>
        <v>0</v>
      </c>
      <c r="O93" s="232"/>
      <c r="P93" s="232"/>
      <c r="Q93" s="232"/>
      <c r="R93" s="54"/>
      <c r="T93" s="140" t="s">
        <v>0</v>
      </c>
      <c r="U93" s="141" t="s">
        <v>21</v>
      </c>
      <c r="V93" s="142">
        <v>0.60699999999999998</v>
      </c>
      <c r="W93" s="142">
        <f t="shared" ref="W93:W102" si="21">V93*K93</f>
        <v>1.821</v>
      </c>
      <c r="X93" s="142">
        <v>9.6860000000000002E-2</v>
      </c>
      <c r="Y93" s="142">
        <f t="shared" ref="Y93:Y102" si="22">X93*K93</f>
        <v>0.29058</v>
      </c>
      <c r="Z93" s="142">
        <v>0</v>
      </c>
      <c r="AA93" s="143">
        <f t="shared" ref="AA93:AA102" si="23">Z93*K93</f>
        <v>0</v>
      </c>
      <c r="AR93" s="72" t="s">
        <v>81</v>
      </c>
      <c r="AT93" s="72" t="s">
        <v>77</v>
      </c>
      <c r="AU93" s="72" t="s">
        <v>26</v>
      </c>
      <c r="AY93" s="72" t="s">
        <v>76</v>
      </c>
      <c r="BE93" s="93">
        <f t="shared" ref="BE93:BE102" si="24">IF(U93="základní",N93,0)</f>
        <v>0</v>
      </c>
      <c r="BF93" s="93">
        <f t="shared" ref="BF93:BF102" si="25">IF(U93="snížená",N93,0)</f>
        <v>0</v>
      </c>
      <c r="BG93" s="93">
        <f t="shared" ref="BG93:BG102" si="26">IF(U93="zákl. přenesená",N93,0)</f>
        <v>0</v>
      </c>
      <c r="BH93" s="93">
        <f t="shared" ref="BH93:BH102" si="27">IF(U93="sníž. přenesená",N93,0)</f>
        <v>0</v>
      </c>
      <c r="BI93" s="93">
        <f t="shared" ref="BI93:BI102" si="28">IF(U93="nulová",N93,0)</f>
        <v>0</v>
      </c>
      <c r="BJ93" s="72" t="s">
        <v>5</v>
      </c>
      <c r="BK93" s="93">
        <f t="shared" ref="BK93:BK102" si="29">ROUND(L93*K93,2)</f>
        <v>0</v>
      </c>
      <c r="BL93" s="72" t="s">
        <v>81</v>
      </c>
      <c r="BM93" s="72" t="s">
        <v>168</v>
      </c>
    </row>
    <row r="94" spans="2:65" s="52" customFormat="1" ht="31.5" customHeight="1">
      <c r="B94" s="53"/>
      <c r="C94" s="85" t="s">
        <v>169</v>
      </c>
      <c r="D94" s="85" t="s">
        <v>77</v>
      </c>
      <c r="E94" s="86" t="s">
        <v>170</v>
      </c>
      <c r="F94" s="231" t="s">
        <v>171</v>
      </c>
      <c r="G94" s="232"/>
      <c r="H94" s="232"/>
      <c r="I94" s="232"/>
      <c r="J94" s="87" t="s">
        <v>92</v>
      </c>
      <c r="K94" s="88">
        <v>48.823999999999998</v>
      </c>
      <c r="L94" s="233"/>
      <c r="M94" s="234"/>
      <c r="N94" s="235">
        <f t="shared" si="20"/>
        <v>0</v>
      </c>
      <c r="O94" s="232"/>
      <c r="P94" s="232"/>
      <c r="Q94" s="232"/>
      <c r="R94" s="54"/>
      <c r="T94" s="140" t="s">
        <v>0</v>
      </c>
      <c r="U94" s="141" t="s">
        <v>21</v>
      </c>
      <c r="V94" s="142">
        <v>2.7669999999999999</v>
      </c>
      <c r="W94" s="142">
        <f t="shared" si="21"/>
        <v>135.09600799999998</v>
      </c>
      <c r="X94" s="142">
        <v>0.70296999999999998</v>
      </c>
      <c r="Y94" s="142">
        <f t="shared" si="22"/>
        <v>34.321807279999994</v>
      </c>
      <c r="Z94" s="142">
        <v>0</v>
      </c>
      <c r="AA94" s="143">
        <f t="shared" si="23"/>
        <v>0</v>
      </c>
      <c r="AR94" s="72" t="s">
        <v>81</v>
      </c>
      <c r="AT94" s="72" t="s">
        <v>77</v>
      </c>
      <c r="AU94" s="72" t="s">
        <v>26</v>
      </c>
      <c r="AY94" s="72" t="s">
        <v>76</v>
      </c>
      <c r="BE94" s="93">
        <f t="shared" si="24"/>
        <v>0</v>
      </c>
      <c r="BF94" s="93">
        <f t="shared" si="25"/>
        <v>0</v>
      </c>
      <c r="BG94" s="93">
        <f t="shared" si="26"/>
        <v>0</v>
      </c>
      <c r="BH94" s="93">
        <f t="shared" si="27"/>
        <v>0</v>
      </c>
      <c r="BI94" s="93">
        <f t="shared" si="28"/>
        <v>0</v>
      </c>
      <c r="BJ94" s="72" t="s">
        <v>5</v>
      </c>
      <c r="BK94" s="93">
        <f t="shared" si="29"/>
        <v>0</v>
      </c>
      <c r="BL94" s="72" t="s">
        <v>81</v>
      </c>
      <c r="BM94" s="72" t="s">
        <v>172</v>
      </c>
    </row>
    <row r="95" spans="2:65" s="52" customFormat="1" ht="22.5" customHeight="1">
      <c r="B95" s="53"/>
      <c r="C95" s="85" t="s">
        <v>173</v>
      </c>
      <c r="D95" s="85" t="s">
        <v>77</v>
      </c>
      <c r="E95" s="86" t="s">
        <v>174</v>
      </c>
      <c r="F95" s="231" t="s">
        <v>175</v>
      </c>
      <c r="G95" s="232"/>
      <c r="H95" s="232"/>
      <c r="I95" s="232"/>
      <c r="J95" s="87" t="s">
        <v>92</v>
      </c>
      <c r="K95" s="88">
        <v>1.4059999999999999</v>
      </c>
      <c r="L95" s="233"/>
      <c r="M95" s="234"/>
      <c r="N95" s="235">
        <f t="shared" si="20"/>
        <v>0</v>
      </c>
      <c r="O95" s="232"/>
      <c r="P95" s="232"/>
      <c r="Q95" s="232"/>
      <c r="R95" s="54"/>
      <c r="T95" s="140" t="s">
        <v>0</v>
      </c>
      <c r="U95" s="141" t="s">
        <v>21</v>
      </c>
      <c r="V95" s="142">
        <v>1.2</v>
      </c>
      <c r="W95" s="142">
        <f t="shared" si="21"/>
        <v>1.6871999999999998</v>
      </c>
      <c r="X95" s="142">
        <v>2.45329</v>
      </c>
      <c r="Y95" s="142">
        <f t="shared" si="22"/>
        <v>3.4493257399999999</v>
      </c>
      <c r="Z95" s="142">
        <v>0</v>
      </c>
      <c r="AA95" s="143">
        <f t="shared" si="23"/>
        <v>0</v>
      </c>
      <c r="AR95" s="72" t="s">
        <v>81</v>
      </c>
      <c r="AT95" s="72" t="s">
        <v>77</v>
      </c>
      <c r="AU95" s="72" t="s">
        <v>26</v>
      </c>
      <c r="AY95" s="72" t="s">
        <v>76</v>
      </c>
      <c r="BE95" s="93">
        <f t="shared" si="24"/>
        <v>0</v>
      </c>
      <c r="BF95" s="93">
        <f t="shared" si="25"/>
        <v>0</v>
      </c>
      <c r="BG95" s="93">
        <f t="shared" si="26"/>
        <v>0</v>
      </c>
      <c r="BH95" s="93">
        <f t="shared" si="27"/>
        <v>0</v>
      </c>
      <c r="BI95" s="93">
        <f t="shared" si="28"/>
        <v>0</v>
      </c>
      <c r="BJ95" s="72" t="s">
        <v>5</v>
      </c>
      <c r="BK95" s="93">
        <f t="shared" si="29"/>
        <v>0</v>
      </c>
      <c r="BL95" s="72" t="s">
        <v>81</v>
      </c>
      <c r="BM95" s="72" t="s">
        <v>176</v>
      </c>
    </row>
    <row r="96" spans="2:65" s="52" customFormat="1" ht="22.5" customHeight="1">
      <c r="B96" s="53"/>
      <c r="C96" s="85" t="s">
        <v>177</v>
      </c>
      <c r="D96" s="85" t="s">
        <v>77</v>
      </c>
      <c r="E96" s="86" t="s">
        <v>178</v>
      </c>
      <c r="F96" s="231" t="s">
        <v>179</v>
      </c>
      <c r="G96" s="232"/>
      <c r="H96" s="232"/>
      <c r="I96" s="232"/>
      <c r="J96" s="87" t="s">
        <v>80</v>
      </c>
      <c r="K96" s="88">
        <v>14.17</v>
      </c>
      <c r="L96" s="233"/>
      <c r="M96" s="234"/>
      <c r="N96" s="235">
        <f t="shared" si="20"/>
        <v>0</v>
      </c>
      <c r="O96" s="232"/>
      <c r="P96" s="232"/>
      <c r="Q96" s="232"/>
      <c r="R96" s="54"/>
      <c r="T96" s="140" t="s">
        <v>0</v>
      </c>
      <c r="U96" s="141" t="s">
        <v>21</v>
      </c>
      <c r="V96" s="142">
        <v>0.497</v>
      </c>
      <c r="W96" s="142">
        <f t="shared" si="21"/>
        <v>7.0424899999999999</v>
      </c>
      <c r="X96" s="142">
        <v>1.8699999999999999E-3</v>
      </c>
      <c r="Y96" s="142">
        <f t="shared" si="22"/>
        <v>2.6497899999999998E-2</v>
      </c>
      <c r="Z96" s="142">
        <v>0</v>
      </c>
      <c r="AA96" s="143">
        <f t="shared" si="23"/>
        <v>0</v>
      </c>
      <c r="AR96" s="72" t="s">
        <v>81</v>
      </c>
      <c r="AT96" s="72" t="s">
        <v>77</v>
      </c>
      <c r="AU96" s="72" t="s">
        <v>26</v>
      </c>
      <c r="AY96" s="72" t="s">
        <v>76</v>
      </c>
      <c r="BE96" s="93">
        <f t="shared" si="24"/>
        <v>0</v>
      </c>
      <c r="BF96" s="93">
        <f t="shared" si="25"/>
        <v>0</v>
      </c>
      <c r="BG96" s="93">
        <f t="shared" si="26"/>
        <v>0</v>
      </c>
      <c r="BH96" s="93">
        <f t="shared" si="27"/>
        <v>0</v>
      </c>
      <c r="BI96" s="93">
        <f t="shared" si="28"/>
        <v>0</v>
      </c>
      <c r="BJ96" s="72" t="s">
        <v>5</v>
      </c>
      <c r="BK96" s="93">
        <f t="shared" si="29"/>
        <v>0</v>
      </c>
      <c r="BL96" s="72" t="s">
        <v>81</v>
      </c>
      <c r="BM96" s="72" t="s">
        <v>180</v>
      </c>
    </row>
    <row r="97" spans="2:65" s="52" customFormat="1" ht="22.5" customHeight="1">
      <c r="B97" s="53"/>
      <c r="C97" s="85" t="s">
        <v>181</v>
      </c>
      <c r="D97" s="85" t="s">
        <v>77</v>
      </c>
      <c r="E97" s="86" t="s">
        <v>182</v>
      </c>
      <c r="F97" s="231" t="s">
        <v>183</v>
      </c>
      <c r="G97" s="232"/>
      <c r="H97" s="232"/>
      <c r="I97" s="232"/>
      <c r="J97" s="87" t="s">
        <v>80</v>
      </c>
      <c r="K97" s="88">
        <v>14.17</v>
      </c>
      <c r="L97" s="233"/>
      <c r="M97" s="234"/>
      <c r="N97" s="235">
        <f t="shared" si="20"/>
        <v>0</v>
      </c>
      <c r="O97" s="232"/>
      <c r="P97" s="232"/>
      <c r="Q97" s="232"/>
      <c r="R97" s="54"/>
      <c r="T97" s="140" t="s">
        <v>0</v>
      </c>
      <c r="U97" s="141" t="s">
        <v>21</v>
      </c>
      <c r="V97" s="142">
        <v>0.30099999999999999</v>
      </c>
      <c r="W97" s="142">
        <f t="shared" si="21"/>
        <v>4.2651699999999995</v>
      </c>
      <c r="X97" s="142">
        <v>0</v>
      </c>
      <c r="Y97" s="142">
        <f t="shared" si="22"/>
        <v>0</v>
      </c>
      <c r="Z97" s="142">
        <v>0</v>
      </c>
      <c r="AA97" s="143">
        <f t="shared" si="23"/>
        <v>0</v>
      </c>
      <c r="AR97" s="72" t="s">
        <v>81</v>
      </c>
      <c r="AT97" s="72" t="s">
        <v>77</v>
      </c>
      <c r="AU97" s="72" t="s">
        <v>26</v>
      </c>
      <c r="AY97" s="72" t="s">
        <v>76</v>
      </c>
      <c r="BE97" s="93">
        <f t="shared" si="24"/>
        <v>0</v>
      </c>
      <c r="BF97" s="93">
        <f t="shared" si="25"/>
        <v>0</v>
      </c>
      <c r="BG97" s="93">
        <f t="shared" si="26"/>
        <v>0</v>
      </c>
      <c r="BH97" s="93">
        <f t="shared" si="27"/>
        <v>0</v>
      </c>
      <c r="BI97" s="93">
        <f t="shared" si="28"/>
        <v>0</v>
      </c>
      <c r="BJ97" s="72" t="s">
        <v>5</v>
      </c>
      <c r="BK97" s="93">
        <f t="shared" si="29"/>
        <v>0</v>
      </c>
      <c r="BL97" s="72" t="s">
        <v>81</v>
      </c>
      <c r="BM97" s="72" t="s">
        <v>184</v>
      </c>
    </row>
    <row r="98" spans="2:65" s="52" customFormat="1" ht="22.5" customHeight="1">
      <c r="B98" s="53"/>
      <c r="C98" s="85" t="s">
        <v>185</v>
      </c>
      <c r="D98" s="85" t="s">
        <v>77</v>
      </c>
      <c r="E98" s="86" t="s">
        <v>186</v>
      </c>
      <c r="F98" s="231" t="s">
        <v>187</v>
      </c>
      <c r="G98" s="232"/>
      <c r="H98" s="232"/>
      <c r="I98" s="232"/>
      <c r="J98" s="87" t="s">
        <v>113</v>
      </c>
      <c r="K98" s="88">
        <v>8.4000000000000005E-2</v>
      </c>
      <c r="L98" s="233"/>
      <c r="M98" s="234"/>
      <c r="N98" s="235">
        <f t="shared" si="20"/>
        <v>0</v>
      </c>
      <c r="O98" s="232"/>
      <c r="P98" s="232"/>
      <c r="Q98" s="232"/>
      <c r="R98" s="54"/>
      <c r="T98" s="140" t="s">
        <v>0</v>
      </c>
      <c r="U98" s="141" t="s">
        <v>21</v>
      </c>
      <c r="V98" s="142">
        <v>36.738</v>
      </c>
      <c r="W98" s="142">
        <f t="shared" si="21"/>
        <v>3.0859920000000001</v>
      </c>
      <c r="X98" s="142">
        <v>1.04881</v>
      </c>
      <c r="Y98" s="142">
        <f t="shared" si="22"/>
        <v>8.8100040000000004E-2</v>
      </c>
      <c r="Z98" s="142">
        <v>0</v>
      </c>
      <c r="AA98" s="143">
        <f t="shared" si="23"/>
        <v>0</v>
      </c>
      <c r="AR98" s="72" t="s">
        <v>81</v>
      </c>
      <c r="AT98" s="72" t="s">
        <v>77</v>
      </c>
      <c r="AU98" s="72" t="s">
        <v>26</v>
      </c>
      <c r="AY98" s="72" t="s">
        <v>76</v>
      </c>
      <c r="BE98" s="93">
        <f t="shared" si="24"/>
        <v>0</v>
      </c>
      <c r="BF98" s="93">
        <f t="shared" si="25"/>
        <v>0</v>
      </c>
      <c r="BG98" s="93">
        <f t="shared" si="26"/>
        <v>0</v>
      </c>
      <c r="BH98" s="93">
        <f t="shared" si="27"/>
        <v>0</v>
      </c>
      <c r="BI98" s="93">
        <f t="shared" si="28"/>
        <v>0</v>
      </c>
      <c r="BJ98" s="72" t="s">
        <v>5</v>
      </c>
      <c r="BK98" s="93">
        <f t="shared" si="29"/>
        <v>0</v>
      </c>
      <c r="BL98" s="72" t="s">
        <v>81</v>
      </c>
      <c r="BM98" s="72" t="s">
        <v>188</v>
      </c>
    </row>
    <row r="99" spans="2:65" s="52" customFormat="1" ht="31.5" customHeight="1">
      <c r="B99" s="53"/>
      <c r="C99" s="85" t="s">
        <v>189</v>
      </c>
      <c r="D99" s="85" t="s">
        <v>77</v>
      </c>
      <c r="E99" s="86" t="s">
        <v>190</v>
      </c>
      <c r="F99" s="231" t="s">
        <v>191</v>
      </c>
      <c r="G99" s="232"/>
      <c r="H99" s="232"/>
      <c r="I99" s="232"/>
      <c r="J99" s="87" t="s">
        <v>113</v>
      </c>
      <c r="K99" s="88">
        <v>1.462</v>
      </c>
      <c r="L99" s="233"/>
      <c r="M99" s="234"/>
      <c r="N99" s="235">
        <f t="shared" si="20"/>
        <v>0</v>
      </c>
      <c r="O99" s="232"/>
      <c r="P99" s="232"/>
      <c r="Q99" s="232"/>
      <c r="R99" s="54"/>
      <c r="T99" s="140" t="s">
        <v>0</v>
      </c>
      <c r="U99" s="141" t="s">
        <v>21</v>
      </c>
      <c r="V99" s="142">
        <v>36.9</v>
      </c>
      <c r="W99" s="142">
        <f t="shared" si="21"/>
        <v>53.947799999999994</v>
      </c>
      <c r="X99" s="142">
        <v>1.0900000000000001</v>
      </c>
      <c r="Y99" s="142">
        <f t="shared" si="22"/>
        <v>1.59358</v>
      </c>
      <c r="Z99" s="142">
        <v>0</v>
      </c>
      <c r="AA99" s="143">
        <f t="shared" si="23"/>
        <v>0</v>
      </c>
      <c r="AR99" s="72" t="s">
        <v>81</v>
      </c>
      <c r="AT99" s="72" t="s">
        <v>77</v>
      </c>
      <c r="AU99" s="72" t="s">
        <v>26</v>
      </c>
      <c r="AY99" s="72" t="s">
        <v>76</v>
      </c>
      <c r="BE99" s="93">
        <f t="shared" si="24"/>
        <v>0</v>
      </c>
      <c r="BF99" s="93">
        <f t="shared" si="25"/>
        <v>0</v>
      </c>
      <c r="BG99" s="93">
        <f t="shared" si="26"/>
        <v>0</v>
      </c>
      <c r="BH99" s="93">
        <f t="shared" si="27"/>
        <v>0</v>
      </c>
      <c r="BI99" s="93">
        <f t="shared" si="28"/>
        <v>0</v>
      </c>
      <c r="BJ99" s="72" t="s">
        <v>5</v>
      </c>
      <c r="BK99" s="93">
        <f t="shared" si="29"/>
        <v>0</v>
      </c>
      <c r="BL99" s="72" t="s">
        <v>81</v>
      </c>
      <c r="BM99" s="72" t="s">
        <v>192</v>
      </c>
    </row>
    <row r="100" spans="2:65" s="52" customFormat="1" ht="31.5" customHeight="1">
      <c r="B100" s="53"/>
      <c r="C100" s="85" t="s">
        <v>193</v>
      </c>
      <c r="D100" s="85" t="s">
        <v>77</v>
      </c>
      <c r="E100" s="86" t="s">
        <v>194</v>
      </c>
      <c r="F100" s="231" t="s">
        <v>195</v>
      </c>
      <c r="G100" s="232"/>
      <c r="H100" s="232"/>
      <c r="I100" s="232"/>
      <c r="J100" s="87" t="s">
        <v>80</v>
      </c>
      <c r="K100" s="88">
        <v>39.779000000000003</v>
      </c>
      <c r="L100" s="233"/>
      <c r="M100" s="234"/>
      <c r="N100" s="235">
        <f t="shared" si="20"/>
        <v>0</v>
      </c>
      <c r="O100" s="232"/>
      <c r="P100" s="232"/>
      <c r="Q100" s="232"/>
      <c r="R100" s="54"/>
      <c r="T100" s="140" t="s">
        <v>0</v>
      </c>
      <c r="U100" s="141" t="s">
        <v>21</v>
      </c>
      <c r="V100" s="142">
        <v>0.42699999999999999</v>
      </c>
      <c r="W100" s="142">
        <f t="shared" si="21"/>
        <v>16.985633</v>
      </c>
      <c r="X100" s="142">
        <v>2.8570000000000002E-2</v>
      </c>
      <c r="Y100" s="142">
        <f t="shared" si="22"/>
        <v>1.1364860300000001</v>
      </c>
      <c r="Z100" s="142">
        <v>0</v>
      </c>
      <c r="AA100" s="143">
        <f t="shared" si="23"/>
        <v>0</v>
      </c>
      <c r="AR100" s="72" t="s">
        <v>81</v>
      </c>
      <c r="AT100" s="72" t="s">
        <v>77</v>
      </c>
      <c r="AU100" s="72" t="s">
        <v>26</v>
      </c>
      <c r="AY100" s="72" t="s">
        <v>76</v>
      </c>
      <c r="BE100" s="93">
        <f t="shared" si="24"/>
        <v>0</v>
      </c>
      <c r="BF100" s="93">
        <f t="shared" si="25"/>
        <v>0</v>
      </c>
      <c r="BG100" s="93">
        <f t="shared" si="26"/>
        <v>0</v>
      </c>
      <c r="BH100" s="93">
        <f t="shared" si="27"/>
        <v>0</v>
      </c>
      <c r="BI100" s="93">
        <f t="shared" si="28"/>
        <v>0</v>
      </c>
      <c r="BJ100" s="72" t="s">
        <v>5</v>
      </c>
      <c r="BK100" s="93">
        <f t="shared" si="29"/>
        <v>0</v>
      </c>
      <c r="BL100" s="72" t="s">
        <v>81</v>
      </c>
      <c r="BM100" s="72" t="s">
        <v>196</v>
      </c>
    </row>
    <row r="101" spans="2:65" s="52" customFormat="1" ht="44.25" customHeight="1">
      <c r="B101" s="53"/>
      <c r="C101" s="85" t="s">
        <v>197</v>
      </c>
      <c r="D101" s="85" t="s">
        <v>77</v>
      </c>
      <c r="E101" s="86" t="s">
        <v>198</v>
      </c>
      <c r="F101" s="231" t="s">
        <v>199</v>
      </c>
      <c r="G101" s="232"/>
      <c r="H101" s="232"/>
      <c r="I101" s="232"/>
      <c r="J101" s="87" t="s">
        <v>80</v>
      </c>
      <c r="K101" s="88">
        <v>0.76600000000000001</v>
      </c>
      <c r="L101" s="233"/>
      <c r="M101" s="234"/>
      <c r="N101" s="235">
        <f t="shared" si="20"/>
        <v>0</v>
      </c>
      <c r="O101" s="232"/>
      <c r="P101" s="232"/>
      <c r="Q101" s="232"/>
      <c r="R101" s="54"/>
      <c r="T101" s="140" t="s">
        <v>0</v>
      </c>
      <c r="U101" s="141" t="s">
        <v>21</v>
      </c>
      <c r="V101" s="142">
        <v>0.72399999999999998</v>
      </c>
      <c r="W101" s="142">
        <f t="shared" si="21"/>
        <v>0.55458399999999997</v>
      </c>
      <c r="X101" s="142">
        <v>0.10212</v>
      </c>
      <c r="Y101" s="142">
        <f t="shared" si="22"/>
        <v>7.8223920000000002E-2</v>
      </c>
      <c r="Z101" s="142">
        <v>0</v>
      </c>
      <c r="AA101" s="143">
        <f t="shared" si="23"/>
        <v>0</v>
      </c>
      <c r="AR101" s="72" t="s">
        <v>81</v>
      </c>
      <c r="AT101" s="72" t="s">
        <v>77</v>
      </c>
      <c r="AU101" s="72" t="s">
        <v>26</v>
      </c>
      <c r="AY101" s="72" t="s">
        <v>76</v>
      </c>
      <c r="BE101" s="93">
        <f t="shared" si="24"/>
        <v>0</v>
      </c>
      <c r="BF101" s="93">
        <f t="shared" si="25"/>
        <v>0</v>
      </c>
      <c r="BG101" s="93">
        <f t="shared" si="26"/>
        <v>0</v>
      </c>
      <c r="BH101" s="93">
        <f t="shared" si="27"/>
        <v>0</v>
      </c>
      <c r="BI101" s="93">
        <f t="shared" si="28"/>
        <v>0</v>
      </c>
      <c r="BJ101" s="72" t="s">
        <v>5</v>
      </c>
      <c r="BK101" s="93">
        <f t="shared" si="29"/>
        <v>0</v>
      </c>
      <c r="BL101" s="72" t="s">
        <v>81</v>
      </c>
      <c r="BM101" s="72" t="s">
        <v>200</v>
      </c>
    </row>
    <row r="102" spans="2:65" s="52" customFormat="1" ht="31.5" customHeight="1">
      <c r="B102" s="53"/>
      <c r="C102" s="85" t="s">
        <v>201</v>
      </c>
      <c r="D102" s="85" t="s">
        <v>77</v>
      </c>
      <c r="E102" s="86" t="s">
        <v>202</v>
      </c>
      <c r="F102" s="231" t="s">
        <v>203</v>
      </c>
      <c r="G102" s="232"/>
      <c r="H102" s="232"/>
      <c r="I102" s="232"/>
      <c r="J102" s="87" t="s">
        <v>80</v>
      </c>
      <c r="K102" s="88">
        <v>0.66400000000000003</v>
      </c>
      <c r="L102" s="233"/>
      <c r="M102" s="234"/>
      <c r="N102" s="235">
        <f t="shared" si="20"/>
        <v>0</v>
      </c>
      <c r="O102" s="232"/>
      <c r="P102" s="232"/>
      <c r="Q102" s="232"/>
      <c r="R102" s="54"/>
      <c r="T102" s="140" t="s">
        <v>0</v>
      </c>
      <c r="U102" s="141" t="s">
        <v>21</v>
      </c>
      <c r="V102" s="142">
        <v>1.21</v>
      </c>
      <c r="W102" s="142">
        <f t="shared" si="21"/>
        <v>0.80344000000000004</v>
      </c>
      <c r="X102" s="142">
        <v>0.17818000000000001</v>
      </c>
      <c r="Y102" s="142">
        <f t="shared" si="22"/>
        <v>0.11831152</v>
      </c>
      <c r="Z102" s="142">
        <v>0</v>
      </c>
      <c r="AA102" s="143">
        <f t="shared" si="23"/>
        <v>0</v>
      </c>
      <c r="AR102" s="72" t="s">
        <v>81</v>
      </c>
      <c r="AT102" s="72" t="s">
        <v>77</v>
      </c>
      <c r="AU102" s="72" t="s">
        <v>26</v>
      </c>
      <c r="AY102" s="72" t="s">
        <v>76</v>
      </c>
      <c r="BE102" s="93">
        <f t="shared" si="24"/>
        <v>0</v>
      </c>
      <c r="BF102" s="93">
        <f t="shared" si="25"/>
        <v>0</v>
      </c>
      <c r="BG102" s="93">
        <f t="shared" si="26"/>
        <v>0</v>
      </c>
      <c r="BH102" s="93">
        <f t="shared" si="27"/>
        <v>0</v>
      </c>
      <c r="BI102" s="93">
        <f t="shared" si="28"/>
        <v>0</v>
      </c>
      <c r="BJ102" s="72" t="s">
        <v>5</v>
      </c>
      <c r="BK102" s="93">
        <f t="shared" si="29"/>
        <v>0</v>
      </c>
      <c r="BL102" s="72" t="s">
        <v>81</v>
      </c>
      <c r="BM102" s="72" t="s">
        <v>204</v>
      </c>
    </row>
    <row r="103" spans="2:65" s="132" customFormat="1" ht="29.85" customHeight="1">
      <c r="B103" s="128"/>
      <c r="C103" s="129"/>
      <c r="D103" s="139" t="s">
        <v>39</v>
      </c>
      <c r="E103" s="139"/>
      <c r="F103" s="139"/>
      <c r="G103" s="139"/>
      <c r="H103" s="139"/>
      <c r="I103" s="139"/>
      <c r="J103" s="139"/>
      <c r="K103" s="139"/>
      <c r="L103" s="153"/>
      <c r="M103" s="153"/>
      <c r="N103" s="225">
        <f>BK103</f>
        <v>0</v>
      </c>
      <c r="O103" s="226"/>
      <c r="P103" s="226"/>
      <c r="Q103" s="226"/>
      <c r="R103" s="131"/>
      <c r="T103" s="133"/>
      <c r="U103" s="129"/>
      <c r="V103" s="129"/>
      <c r="W103" s="134">
        <f>SUM(W104:W109)</f>
        <v>104.42821499999999</v>
      </c>
      <c r="X103" s="129"/>
      <c r="Y103" s="134">
        <f>SUM(Y104:Y109)</f>
        <v>25.811776249999998</v>
      </c>
      <c r="Z103" s="129"/>
      <c r="AA103" s="135">
        <f>SUM(AA104:AA109)</f>
        <v>0</v>
      </c>
      <c r="AR103" s="136" t="s">
        <v>5</v>
      </c>
      <c r="AT103" s="137" t="s">
        <v>23</v>
      </c>
      <c r="AU103" s="137" t="s">
        <v>5</v>
      </c>
      <c r="AY103" s="136" t="s">
        <v>76</v>
      </c>
      <c r="BK103" s="138">
        <f>SUM(BK104:BK109)</f>
        <v>0</v>
      </c>
    </row>
    <row r="104" spans="2:65" s="52" customFormat="1" ht="31.5" customHeight="1">
      <c r="B104" s="53"/>
      <c r="C104" s="85" t="s">
        <v>205</v>
      </c>
      <c r="D104" s="85" t="s">
        <v>77</v>
      </c>
      <c r="E104" s="86" t="s">
        <v>206</v>
      </c>
      <c r="F104" s="231" t="s">
        <v>207</v>
      </c>
      <c r="G104" s="232"/>
      <c r="H104" s="232"/>
      <c r="I104" s="232"/>
      <c r="J104" s="87" t="s">
        <v>167</v>
      </c>
      <c r="K104" s="88">
        <v>60</v>
      </c>
      <c r="L104" s="233"/>
      <c r="M104" s="234"/>
      <c r="N104" s="235">
        <f t="shared" ref="N104:N109" si="30">ROUND(L104*K104,2)</f>
        <v>0</v>
      </c>
      <c r="O104" s="232"/>
      <c r="P104" s="232"/>
      <c r="Q104" s="232"/>
      <c r="R104" s="54"/>
      <c r="T104" s="140" t="s">
        <v>0</v>
      </c>
      <c r="U104" s="141" t="s">
        <v>21</v>
      </c>
      <c r="V104" s="142">
        <v>0.28999999999999998</v>
      </c>
      <c r="W104" s="142">
        <f t="shared" ref="W104:W109" si="31">V104*K104</f>
        <v>17.399999999999999</v>
      </c>
      <c r="X104" s="142">
        <v>5.8999999999999997E-2</v>
      </c>
      <c r="Y104" s="142">
        <f t="shared" ref="Y104:Y109" si="32">X104*K104</f>
        <v>3.54</v>
      </c>
      <c r="Z104" s="142">
        <v>0</v>
      </c>
      <c r="AA104" s="143">
        <f t="shared" ref="AA104:AA109" si="33">Z104*K104</f>
        <v>0</v>
      </c>
      <c r="AR104" s="72" t="s">
        <v>81</v>
      </c>
      <c r="AT104" s="72" t="s">
        <v>77</v>
      </c>
      <c r="AU104" s="72" t="s">
        <v>26</v>
      </c>
      <c r="AY104" s="72" t="s">
        <v>76</v>
      </c>
      <c r="BE104" s="93">
        <f t="shared" ref="BE104:BE109" si="34">IF(U104="základní",N104,0)</f>
        <v>0</v>
      </c>
      <c r="BF104" s="93">
        <f t="shared" ref="BF104:BF109" si="35">IF(U104="snížená",N104,0)</f>
        <v>0</v>
      </c>
      <c r="BG104" s="93">
        <f t="shared" ref="BG104:BG109" si="36">IF(U104="zákl. přenesená",N104,0)</f>
        <v>0</v>
      </c>
      <c r="BH104" s="93">
        <f t="shared" ref="BH104:BH109" si="37">IF(U104="sníž. přenesená",N104,0)</f>
        <v>0</v>
      </c>
      <c r="BI104" s="93">
        <f t="shared" ref="BI104:BI109" si="38">IF(U104="nulová",N104,0)</f>
        <v>0</v>
      </c>
      <c r="BJ104" s="72" t="s">
        <v>5</v>
      </c>
      <c r="BK104" s="93">
        <f t="shared" ref="BK104:BK109" si="39">ROUND(L104*K104,2)</f>
        <v>0</v>
      </c>
      <c r="BL104" s="72" t="s">
        <v>81</v>
      </c>
      <c r="BM104" s="72" t="s">
        <v>208</v>
      </c>
    </row>
    <row r="105" spans="2:65" s="52" customFormat="1" ht="22.5" customHeight="1">
      <c r="B105" s="53"/>
      <c r="C105" s="85" t="s">
        <v>209</v>
      </c>
      <c r="D105" s="85" t="s">
        <v>77</v>
      </c>
      <c r="E105" s="86" t="s">
        <v>210</v>
      </c>
      <c r="F105" s="231" t="s">
        <v>211</v>
      </c>
      <c r="G105" s="232"/>
      <c r="H105" s="232"/>
      <c r="I105" s="232"/>
      <c r="J105" s="87" t="s">
        <v>92</v>
      </c>
      <c r="K105" s="88">
        <v>8.73</v>
      </c>
      <c r="L105" s="233"/>
      <c r="M105" s="234"/>
      <c r="N105" s="235">
        <f t="shared" si="30"/>
        <v>0</v>
      </c>
      <c r="O105" s="232"/>
      <c r="P105" s="232"/>
      <c r="Q105" s="232"/>
      <c r="R105" s="54"/>
      <c r="T105" s="140" t="s">
        <v>0</v>
      </c>
      <c r="U105" s="141" t="s">
        <v>21</v>
      </c>
      <c r="V105" s="142">
        <v>1.448</v>
      </c>
      <c r="W105" s="142">
        <f t="shared" si="31"/>
        <v>12.64104</v>
      </c>
      <c r="X105" s="142">
        <v>2.4533999999999998</v>
      </c>
      <c r="Y105" s="142">
        <f t="shared" si="32"/>
        <v>21.418181999999998</v>
      </c>
      <c r="Z105" s="142">
        <v>0</v>
      </c>
      <c r="AA105" s="143">
        <f t="shared" si="33"/>
        <v>0</v>
      </c>
      <c r="AR105" s="72" t="s">
        <v>81</v>
      </c>
      <c r="AT105" s="72" t="s">
        <v>77</v>
      </c>
      <c r="AU105" s="72" t="s">
        <v>26</v>
      </c>
      <c r="AY105" s="72" t="s">
        <v>76</v>
      </c>
      <c r="BE105" s="93">
        <f t="shared" si="34"/>
        <v>0</v>
      </c>
      <c r="BF105" s="93">
        <f t="shared" si="35"/>
        <v>0</v>
      </c>
      <c r="BG105" s="93">
        <f t="shared" si="36"/>
        <v>0</v>
      </c>
      <c r="BH105" s="93">
        <f t="shared" si="37"/>
        <v>0</v>
      </c>
      <c r="BI105" s="93">
        <f t="shared" si="38"/>
        <v>0</v>
      </c>
      <c r="BJ105" s="72" t="s">
        <v>5</v>
      </c>
      <c r="BK105" s="93">
        <f t="shared" si="39"/>
        <v>0</v>
      </c>
      <c r="BL105" s="72" t="s">
        <v>81</v>
      </c>
      <c r="BM105" s="72" t="s">
        <v>212</v>
      </c>
    </row>
    <row r="106" spans="2:65" s="52" customFormat="1" ht="22.5" customHeight="1">
      <c r="B106" s="53"/>
      <c r="C106" s="85" t="s">
        <v>213</v>
      </c>
      <c r="D106" s="85" t="s">
        <v>77</v>
      </c>
      <c r="E106" s="86" t="s">
        <v>214</v>
      </c>
      <c r="F106" s="231" t="s">
        <v>215</v>
      </c>
      <c r="G106" s="232"/>
      <c r="H106" s="232"/>
      <c r="I106" s="232"/>
      <c r="J106" s="87" t="s">
        <v>80</v>
      </c>
      <c r="K106" s="88">
        <v>58.198999999999998</v>
      </c>
      <c r="L106" s="233"/>
      <c r="M106" s="234"/>
      <c r="N106" s="235">
        <f t="shared" si="30"/>
        <v>0</v>
      </c>
      <c r="O106" s="232"/>
      <c r="P106" s="232"/>
      <c r="Q106" s="232"/>
      <c r="R106" s="54"/>
      <c r="T106" s="140" t="s">
        <v>0</v>
      </c>
      <c r="U106" s="141" t="s">
        <v>21</v>
      </c>
      <c r="V106" s="142">
        <v>0.68100000000000005</v>
      </c>
      <c r="W106" s="142">
        <f t="shared" si="31"/>
        <v>39.633519</v>
      </c>
      <c r="X106" s="142">
        <v>5.1900000000000002E-3</v>
      </c>
      <c r="Y106" s="142">
        <f t="shared" si="32"/>
        <v>0.30205281</v>
      </c>
      <c r="Z106" s="142">
        <v>0</v>
      </c>
      <c r="AA106" s="143">
        <f t="shared" si="33"/>
        <v>0</v>
      </c>
      <c r="AR106" s="72" t="s">
        <v>81</v>
      </c>
      <c r="AT106" s="72" t="s">
        <v>77</v>
      </c>
      <c r="AU106" s="72" t="s">
        <v>26</v>
      </c>
      <c r="AY106" s="72" t="s">
        <v>76</v>
      </c>
      <c r="BE106" s="93">
        <f t="shared" si="34"/>
        <v>0</v>
      </c>
      <c r="BF106" s="93">
        <f t="shared" si="35"/>
        <v>0</v>
      </c>
      <c r="BG106" s="93">
        <f t="shared" si="36"/>
        <v>0</v>
      </c>
      <c r="BH106" s="93">
        <f t="shared" si="37"/>
        <v>0</v>
      </c>
      <c r="BI106" s="93">
        <f t="shared" si="38"/>
        <v>0</v>
      </c>
      <c r="BJ106" s="72" t="s">
        <v>5</v>
      </c>
      <c r="BK106" s="93">
        <f t="shared" si="39"/>
        <v>0</v>
      </c>
      <c r="BL106" s="72" t="s">
        <v>81</v>
      </c>
      <c r="BM106" s="72" t="s">
        <v>216</v>
      </c>
    </row>
    <row r="107" spans="2:65" s="52" customFormat="1" ht="22.5" customHeight="1">
      <c r="B107" s="53"/>
      <c r="C107" s="85" t="s">
        <v>217</v>
      </c>
      <c r="D107" s="85" t="s">
        <v>77</v>
      </c>
      <c r="E107" s="86" t="s">
        <v>218</v>
      </c>
      <c r="F107" s="231" t="s">
        <v>219</v>
      </c>
      <c r="G107" s="232"/>
      <c r="H107" s="232"/>
      <c r="I107" s="232"/>
      <c r="J107" s="87" t="s">
        <v>80</v>
      </c>
      <c r="K107" s="88">
        <v>58.198999999999998</v>
      </c>
      <c r="L107" s="233"/>
      <c r="M107" s="234"/>
      <c r="N107" s="235">
        <f t="shared" si="30"/>
        <v>0</v>
      </c>
      <c r="O107" s="232"/>
      <c r="P107" s="232"/>
      <c r="Q107" s="232"/>
      <c r="R107" s="54"/>
      <c r="T107" s="140" t="s">
        <v>0</v>
      </c>
      <c r="U107" s="141" t="s">
        <v>21</v>
      </c>
      <c r="V107" s="142">
        <v>0.24</v>
      </c>
      <c r="W107" s="142">
        <f t="shared" si="31"/>
        <v>13.967759999999998</v>
      </c>
      <c r="X107" s="142">
        <v>0</v>
      </c>
      <c r="Y107" s="142">
        <f t="shared" si="32"/>
        <v>0</v>
      </c>
      <c r="Z107" s="142">
        <v>0</v>
      </c>
      <c r="AA107" s="143">
        <f t="shared" si="33"/>
        <v>0</v>
      </c>
      <c r="AR107" s="72" t="s">
        <v>81</v>
      </c>
      <c r="AT107" s="72" t="s">
        <v>77</v>
      </c>
      <c r="AU107" s="72" t="s">
        <v>26</v>
      </c>
      <c r="AY107" s="72" t="s">
        <v>76</v>
      </c>
      <c r="BE107" s="93">
        <f t="shared" si="34"/>
        <v>0</v>
      </c>
      <c r="BF107" s="93">
        <f t="shared" si="35"/>
        <v>0</v>
      </c>
      <c r="BG107" s="93">
        <f t="shared" si="36"/>
        <v>0</v>
      </c>
      <c r="BH107" s="93">
        <f t="shared" si="37"/>
        <v>0</v>
      </c>
      <c r="BI107" s="93">
        <f t="shared" si="38"/>
        <v>0</v>
      </c>
      <c r="BJ107" s="72" t="s">
        <v>5</v>
      </c>
      <c r="BK107" s="93">
        <f t="shared" si="39"/>
        <v>0</v>
      </c>
      <c r="BL107" s="72" t="s">
        <v>81</v>
      </c>
      <c r="BM107" s="72" t="s">
        <v>220</v>
      </c>
    </row>
    <row r="108" spans="2:65" s="52" customFormat="1" ht="31.5" customHeight="1">
      <c r="B108" s="53"/>
      <c r="C108" s="85" t="s">
        <v>221</v>
      </c>
      <c r="D108" s="85" t="s">
        <v>77</v>
      </c>
      <c r="E108" s="86" t="s">
        <v>222</v>
      </c>
      <c r="F108" s="231" t="s">
        <v>223</v>
      </c>
      <c r="G108" s="232"/>
      <c r="H108" s="232"/>
      <c r="I108" s="232"/>
      <c r="J108" s="87" t="s">
        <v>113</v>
      </c>
      <c r="K108" s="88">
        <v>0.52400000000000002</v>
      </c>
      <c r="L108" s="233"/>
      <c r="M108" s="234"/>
      <c r="N108" s="235">
        <f t="shared" si="30"/>
        <v>0</v>
      </c>
      <c r="O108" s="232"/>
      <c r="P108" s="232"/>
      <c r="Q108" s="232"/>
      <c r="R108" s="54"/>
      <c r="T108" s="140" t="s">
        <v>0</v>
      </c>
      <c r="U108" s="141" t="s">
        <v>21</v>
      </c>
      <c r="V108" s="142">
        <v>37.704000000000001</v>
      </c>
      <c r="W108" s="142">
        <f t="shared" si="31"/>
        <v>19.756896000000001</v>
      </c>
      <c r="X108" s="142">
        <v>1.0525599999999999</v>
      </c>
      <c r="Y108" s="142">
        <f t="shared" si="32"/>
        <v>0.55154143999999994</v>
      </c>
      <c r="Z108" s="142">
        <v>0</v>
      </c>
      <c r="AA108" s="143">
        <f t="shared" si="33"/>
        <v>0</v>
      </c>
      <c r="AR108" s="72" t="s">
        <v>81</v>
      </c>
      <c r="AT108" s="72" t="s">
        <v>77</v>
      </c>
      <c r="AU108" s="72" t="s">
        <v>26</v>
      </c>
      <c r="AY108" s="72" t="s">
        <v>76</v>
      </c>
      <c r="BE108" s="93">
        <f t="shared" si="34"/>
        <v>0</v>
      </c>
      <c r="BF108" s="93">
        <f t="shared" si="35"/>
        <v>0</v>
      </c>
      <c r="BG108" s="93">
        <f t="shared" si="36"/>
        <v>0</v>
      </c>
      <c r="BH108" s="93">
        <f t="shared" si="37"/>
        <v>0</v>
      </c>
      <c r="BI108" s="93">
        <f t="shared" si="38"/>
        <v>0</v>
      </c>
      <c r="BJ108" s="72" t="s">
        <v>5</v>
      </c>
      <c r="BK108" s="93">
        <f t="shared" si="39"/>
        <v>0</v>
      </c>
      <c r="BL108" s="72" t="s">
        <v>81</v>
      </c>
      <c r="BM108" s="72" t="s">
        <v>224</v>
      </c>
    </row>
    <row r="109" spans="2:65" s="52" customFormat="1" ht="31.5" customHeight="1">
      <c r="B109" s="53"/>
      <c r="C109" s="85" t="s">
        <v>225</v>
      </c>
      <c r="D109" s="85" t="s">
        <v>77</v>
      </c>
      <c r="E109" s="86" t="s">
        <v>226</v>
      </c>
      <c r="F109" s="231" t="s">
        <v>227</v>
      </c>
      <c r="G109" s="232"/>
      <c r="H109" s="232"/>
      <c r="I109" s="232"/>
      <c r="J109" s="87" t="s">
        <v>80</v>
      </c>
      <c r="K109" s="88">
        <v>20.58</v>
      </c>
      <c r="L109" s="233"/>
      <c r="M109" s="234"/>
      <c r="N109" s="235">
        <f t="shared" si="30"/>
        <v>0</v>
      </c>
      <c r="O109" s="232"/>
      <c r="P109" s="232"/>
      <c r="Q109" s="232"/>
      <c r="R109" s="54"/>
      <c r="T109" s="140" t="s">
        <v>0</v>
      </c>
      <c r="U109" s="141" t="s">
        <v>21</v>
      </c>
      <c r="V109" s="142">
        <v>0.05</v>
      </c>
      <c r="W109" s="142">
        <f t="shared" si="31"/>
        <v>1.0289999999999999</v>
      </c>
      <c r="X109" s="142">
        <v>0</v>
      </c>
      <c r="Y109" s="142">
        <f t="shared" si="32"/>
        <v>0</v>
      </c>
      <c r="Z109" s="142">
        <v>0</v>
      </c>
      <c r="AA109" s="143">
        <f t="shared" si="33"/>
        <v>0</v>
      </c>
      <c r="AR109" s="72" t="s">
        <v>81</v>
      </c>
      <c r="AT109" s="72" t="s">
        <v>77</v>
      </c>
      <c r="AU109" s="72" t="s">
        <v>26</v>
      </c>
      <c r="AY109" s="72" t="s">
        <v>76</v>
      </c>
      <c r="BE109" s="93">
        <f t="shared" si="34"/>
        <v>0</v>
      </c>
      <c r="BF109" s="93">
        <f t="shared" si="35"/>
        <v>0</v>
      </c>
      <c r="BG109" s="93">
        <f t="shared" si="36"/>
        <v>0</v>
      </c>
      <c r="BH109" s="93">
        <f t="shared" si="37"/>
        <v>0</v>
      </c>
      <c r="BI109" s="93">
        <f t="shared" si="38"/>
        <v>0</v>
      </c>
      <c r="BJ109" s="72" t="s">
        <v>5</v>
      </c>
      <c r="BK109" s="93">
        <f t="shared" si="39"/>
        <v>0</v>
      </c>
      <c r="BL109" s="72" t="s">
        <v>81</v>
      </c>
      <c r="BM109" s="72" t="s">
        <v>228</v>
      </c>
    </row>
    <row r="110" spans="2:65" s="132" customFormat="1" ht="29.85" customHeight="1">
      <c r="B110" s="128"/>
      <c r="C110" s="129"/>
      <c r="D110" s="139" t="s">
        <v>40</v>
      </c>
      <c r="E110" s="139"/>
      <c r="F110" s="139"/>
      <c r="G110" s="139"/>
      <c r="H110" s="139"/>
      <c r="I110" s="139"/>
      <c r="J110" s="139"/>
      <c r="K110" s="139"/>
      <c r="L110" s="153"/>
      <c r="M110" s="153"/>
      <c r="N110" s="225">
        <f>BK110</f>
        <v>0</v>
      </c>
      <c r="O110" s="226"/>
      <c r="P110" s="226"/>
      <c r="Q110" s="226"/>
      <c r="R110" s="131"/>
      <c r="T110" s="133"/>
      <c r="U110" s="129"/>
      <c r="V110" s="129"/>
      <c r="W110" s="134">
        <f>SUM(W111:W152)</f>
        <v>5675.871954000002</v>
      </c>
      <c r="X110" s="129"/>
      <c r="Y110" s="134">
        <f>SUM(Y111:Y152)</f>
        <v>203.63820228</v>
      </c>
      <c r="Z110" s="129"/>
      <c r="AA110" s="135">
        <f>SUM(AA111:AA152)</f>
        <v>27.853713999999997</v>
      </c>
      <c r="AR110" s="136" t="s">
        <v>5</v>
      </c>
      <c r="AT110" s="137" t="s">
        <v>23</v>
      </c>
      <c r="AU110" s="137" t="s">
        <v>5</v>
      </c>
      <c r="AY110" s="136" t="s">
        <v>76</v>
      </c>
      <c r="BK110" s="138">
        <f>SUM(BK111:BK152)</f>
        <v>0</v>
      </c>
    </row>
    <row r="111" spans="2:65" s="52" customFormat="1" ht="31.5" customHeight="1">
      <c r="B111" s="53"/>
      <c r="C111" s="85" t="s">
        <v>229</v>
      </c>
      <c r="D111" s="85" t="s">
        <v>77</v>
      </c>
      <c r="E111" s="86" t="s">
        <v>230</v>
      </c>
      <c r="F111" s="231" t="s">
        <v>231</v>
      </c>
      <c r="G111" s="232"/>
      <c r="H111" s="232"/>
      <c r="I111" s="232"/>
      <c r="J111" s="87" t="s">
        <v>80</v>
      </c>
      <c r="K111" s="88">
        <v>461.68</v>
      </c>
      <c r="L111" s="233"/>
      <c r="M111" s="234"/>
      <c r="N111" s="235">
        <f t="shared" ref="N111:N152" si="40">ROUND(L111*K111,2)</f>
        <v>0</v>
      </c>
      <c r="O111" s="232"/>
      <c r="P111" s="232"/>
      <c r="Q111" s="232"/>
      <c r="R111" s="54"/>
      <c r="T111" s="140" t="s">
        <v>0</v>
      </c>
      <c r="U111" s="141" t="s">
        <v>21</v>
      </c>
      <c r="V111" s="142">
        <v>0.439</v>
      </c>
      <c r="W111" s="142">
        <f t="shared" ref="W111:W152" si="41">V111*K111</f>
        <v>202.67752000000002</v>
      </c>
      <c r="X111" s="142">
        <v>1.7000000000000001E-2</v>
      </c>
      <c r="Y111" s="142">
        <f t="shared" ref="Y111:Y152" si="42">X111*K111</f>
        <v>7.8485600000000009</v>
      </c>
      <c r="Z111" s="142">
        <v>0</v>
      </c>
      <c r="AA111" s="143">
        <f t="shared" ref="AA111:AA152" si="43">Z111*K111</f>
        <v>0</v>
      </c>
      <c r="AR111" s="72" t="s">
        <v>81</v>
      </c>
      <c r="AT111" s="72" t="s">
        <v>77</v>
      </c>
      <c r="AU111" s="72" t="s">
        <v>26</v>
      </c>
      <c r="AY111" s="72" t="s">
        <v>76</v>
      </c>
      <c r="BE111" s="93">
        <f t="shared" ref="BE111:BE152" si="44">IF(U111="základní",N111,0)</f>
        <v>0</v>
      </c>
      <c r="BF111" s="93">
        <f t="shared" ref="BF111:BF152" si="45">IF(U111="snížená",N111,0)</f>
        <v>0</v>
      </c>
      <c r="BG111" s="93">
        <f t="shared" ref="BG111:BG152" si="46">IF(U111="zákl. přenesená",N111,0)</f>
        <v>0</v>
      </c>
      <c r="BH111" s="93">
        <f t="shared" ref="BH111:BH152" si="47">IF(U111="sníž. přenesená",N111,0)</f>
        <v>0</v>
      </c>
      <c r="BI111" s="93">
        <f t="shared" ref="BI111:BI152" si="48">IF(U111="nulová",N111,0)</f>
        <v>0</v>
      </c>
      <c r="BJ111" s="72" t="s">
        <v>5</v>
      </c>
      <c r="BK111" s="93">
        <f t="shared" ref="BK111:BK152" si="49">ROUND(L111*K111,2)</f>
        <v>0</v>
      </c>
      <c r="BL111" s="72" t="s">
        <v>81</v>
      </c>
      <c r="BM111" s="72" t="s">
        <v>232</v>
      </c>
    </row>
    <row r="112" spans="2:65" s="52" customFormat="1" ht="31.5" customHeight="1">
      <c r="B112" s="53"/>
      <c r="C112" s="85" t="s">
        <v>233</v>
      </c>
      <c r="D112" s="85" t="s">
        <v>77</v>
      </c>
      <c r="E112" s="86" t="s">
        <v>234</v>
      </c>
      <c r="F112" s="231" t="s">
        <v>235</v>
      </c>
      <c r="G112" s="232"/>
      <c r="H112" s="232"/>
      <c r="I112" s="232"/>
      <c r="J112" s="87" t="s">
        <v>80</v>
      </c>
      <c r="K112" s="88">
        <v>18</v>
      </c>
      <c r="L112" s="233"/>
      <c r="M112" s="234"/>
      <c r="N112" s="235">
        <f t="shared" si="40"/>
        <v>0</v>
      </c>
      <c r="O112" s="232"/>
      <c r="P112" s="232"/>
      <c r="Q112" s="232"/>
      <c r="R112" s="54"/>
      <c r="T112" s="140" t="s">
        <v>0</v>
      </c>
      <c r="U112" s="141" t="s">
        <v>21</v>
      </c>
      <c r="V112" s="142">
        <v>0.624</v>
      </c>
      <c r="W112" s="142">
        <f t="shared" si="41"/>
        <v>11.231999999999999</v>
      </c>
      <c r="X112" s="142">
        <v>0.04</v>
      </c>
      <c r="Y112" s="142">
        <f t="shared" si="42"/>
        <v>0.72</v>
      </c>
      <c r="Z112" s="142">
        <v>0</v>
      </c>
      <c r="AA112" s="143">
        <f t="shared" si="43"/>
        <v>0</v>
      </c>
      <c r="AR112" s="72" t="s">
        <v>81</v>
      </c>
      <c r="AT112" s="72" t="s">
        <v>77</v>
      </c>
      <c r="AU112" s="72" t="s">
        <v>26</v>
      </c>
      <c r="AY112" s="72" t="s">
        <v>76</v>
      </c>
      <c r="BE112" s="93">
        <f t="shared" si="44"/>
        <v>0</v>
      </c>
      <c r="BF112" s="93">
        <f t="shared" si="45"/>
        <v>0</v>
      </c>
      <c r="BG112" s="93">
        <f t="shared" si="46"/>
        <v>0</v>
      </c>
      <c r="BH112" s="93">
        <f t="shared" si="47"/>
        <v>0</v>
      </c>
      <c r="BI112" s="93">
        <f t="shared" si="48"/>
        <v>0</v>
      </c>
      <c r="BJ112" s="72" t="s">
        <v>5</v>
      </c>
      <c r="BK112" s="93">
        <f t="shared" si="49"/>
        <v>0</v>
      </c>
      <c r="BL112" s="72" t="s">
        <v>81</v>
      </c>
      <c r="BM112" s="72" t="s">
        <v>236</v>
      </c>
    </row>
    <row r="113" spans="2:65" s="52" customFormat="1" ht="31.5" customHeight="1">
      <c r="B113" s="53"/>
      <c r="C113" s="85" t="s">
        <v>237</v>
      </c>
      <c r="D113" s="85" t="s">
        <v>77</v>
      </c>
      <c r="E113" s="86" t="s">
        <v>238</v>
      </c>
      <c r="F113" s="231" t="s">
        <v>239</v>
      </c>
      <c r="G113" s="232"/>
      <c r="H113" s="232"/>
      <c r="I113" s="232"/>
      <c r="J113" s="87" t="s">
        <v>80</v>
      </c>
      <c r="K113" s="88">
        <v>239.005</v>
      </c>
      <c r="L113" s="233"/>
      <c r="M113" s="234"/>
      <c r="N113" s="235">
        <f t="shared" si="40"/>
        <v>0</v>
      </c>
      <c r="O113" s="232"/>
      <c r="P113" s="232"/>
      <c r="Q113" s="232"/>
      <c r="R113" s="54"/>
      <c r="T113" s="140" t="s">
        <v>0</v>
      </c>
      <c r="U113" s="141" t="s">
        <v>21</v>
      </c>
      <c r="V113" s="142">
        <v>0.47</v>
      </c>
      <c r="W113" s="142">
        <f t="shared" si="41"/>
        <v>112.33234999999999</v>
      </c>
      <c r="X113" s="142">
        <v>1.8380000000000001E-2</v>
      </c>
      <c r="Y113" s="142">
        <f t="shared" si="42"/>
        <v>4.3929118999999996</v>
      </c>
      <c r="Z113" s="142">
        <v>0</v>
      </c>
      <c r="AA113" s="143">
        <f t="shared" si="43"/>
        <v>0</v>
      </c>
      <c r="AR113" s="72" t="s">
        <v>81</v>
      </c>
      <c r="AT113" s="72" t="s">
        <v>77</v>
      </c>
      <c r="AU113" s="72" t="s">
        <v>26</v>
      </c>
      <c r="AY113" s="72" t="s">
        <v>76</v>
      </c>
      <c r="BE113" s="93">
        <f t="shared" si="44"/>
        <v>0</v>
      </c>
      <c r="BF113" s="93">
        <f t="shared" si="45"/>
        <v>0</v>
      </c>
      <c r="BG113" s="93">
        <f t="shared" si="46"/>
        <v>0</v>
      </c>
      <c r="BH113" s="93">
        <f t="shared" si="47"/>
        <v>0</v>
      </c>
      <c r="BI113" s="93">
        <f t="shared" si="48"/>
        <v>0</v>
      </c>
      <c r="BJ113" s="72" t="s">
        <v>5</v>
      </c>
      <c r="BK113" s="93">
        <f t="shared" si="49"/>
        <v>0</v>
      </c>
      <c r="BL113" s="72" t="s">
        <v>81</v>
      </c>
      <c r="BM113" s="72" t="s">
        <v>240</v>
      </c>
    </row>
    <row r="114" spans="2:65" s="52" customFormat="1" ht="31.5" customHeight="1">
      <c r="B114" s="53"/>
      <c r="C114" s="85" t="s">
        <v>241</v>
      </c>
      <c r="D114" s="85" t="s">
        <v>77</v>
      </c>
      <c r="E114" s="86" t="s">
        <v>242</v>
      </c>
      <c r="F114" s="231" t="s">
        <v>243</v>
      </c>
      <c r="G114" s="232"/>
      <c r="H114" s="232"/>
      <c r="I114" s="232"/>
      <c r="J114" s="87" t="s">
        <v>80</v>
      </c>
      <c r="K114" s="88">
        <v>22.5</v>
      </c>
      <c r="L114" s="233"/>
      <c r="M114" s="234"/>
      <c r="N114" s="235">
        <f t="shared" si="40"/>
        <v>0</v>
      </c>
      <c r="O114" s="232"/>
      <c r="P114" s="232"/>
      <c r="Q114" s="232"/>
      <c r="R114" s="54"/>
      <c r="T114" s="140" t="s">
        <v>0</v>
      </c>
      <c r="U114" s="141" t="s">
        <v>21</v>
      </c>
      <c r="V114" s="142">
        <v>1.093</v>
      </c>
      <c r="W114" s="142">
        <f t="shared" si="41"/>
        <v>24.592500000000001</v>
      </c>
      <c r="X114" s="142">
        <v>3.8899999999999997E-2</v>
      </c>
      <c r="Y114" s="142">
        <f t="shared" si="42"/>
        <v>0.87524999999999997</v>
      </c>
      <c r="Z114" s="142">
        <v>0</v>
      </c>
      <c r="AA114" s="143">
        <f t="shared" si="43"/>
        <v>0</v>
      </c>
      <c r="AR114" s="72" t="s">
        <v>81</v>
      </c>
      <c r="AT114" s="72" t="s">
        <v>77</v>
      </c>
      <c r="AU114" s="72" t="s">
        <v>26</v>
      </c>
      <c r="AY114" s="72" t="s">
        <v>76</v>
      </c>
      <c r="BE114" s="93">
        <f t="shared" si="44"/>
        <v>0</v>
      </c>
      <c r="BF114" s="93">
        <f t="shared" si="45"/>
        <v>0</v>
      </c>
      <c r="BG114" s="93">
        <f t="shared" si="46"/>
        <v>0</v>
      </c>
      <c r="BH114" s="93">
        <f t="shared" si="47"/>
        <v>0</v>
      </c>
      <c r="BI114" s="93">
        <f t="shared" si="48"/>
        <v>0</v>
      </c>
      <c r="BJ114" s="72" t="s">
        <v>5</v>
      </c>
      <c r="BK114" s="93">
        <f t="shared" si="49"/>
        <v>0</v>
      </c>
      <c r="BL114" s="72" t="s">
        <v>81</v>
      </c>
      <c r="BM114" s="72" t="s">
        <v>244</v>
      </c>
    </row>
    <row r="115" spans="2:65" s="52" customFormat="1" ht="31.5" customHeight="1">
      <c r="B115" s="53"/>
      <c r="C115" s="85" t="s">
        <v>245</v>
      </c>
      <c r="D115" s="85" t="s">
        <v>77</v>
      </c>
      <c r="E115" s="86" t="s">
        <v>246</v>
      </c>
      <c r="F115" s="231" t="s">
        <v>247</v>
      </c>
      <c r="G115" s="232"/>
      <c r="H115" s="232"/>
      <c r="I115" s="232"/>
      <c r="J115" s="87" t="s">
        <v>80</v>
      </c>
      <c r="K115" s="88">
        <v>28.731999999999999</v>
      </c>
      <c r="L115" s="233"/>
      <c r="M115" s="234"/>
      <c r="N115" s="235">
        <f t="shared" si="40"/>
        <v>0</v>
      </c>
      <c r="O115" s="232"/>
      <c r="P115" s="232"/>
      <c r="Q115" s="232"/>
      <c r="R115" s="54"/>
      <c r="T115" s="140" t="s">
        <v>0</v>
      </c>
      <c r="U115" s="141" t="s">
        <v>21</v>
      </c>
      <c r="V115" s="142">
        <v>1.355</v>
      </c>
      <c r="W115" s="142">
        <f t="shared" si="41"/>
        <v>38.93186</v>
      </c>
      <c r="X115" s="142">
        <v>3.3579999999999999E-2</v>
      </c>
      <c r="Y115" s="142">
        <f t="shared" si="42"/>
        <v>0.96482055999999994</v>
      </c>
      <c r="Z115" s="142">
        <v>0</v>
      </c>
      <c r="AA115" s="143">
        <f t="shared" si="43"/>
        <v>0</v>
      </c>
      <c r="AR115" s="72" t="s">
        <v>81</v>
      </c>
      <c r="AT115" s="72" t="s">
        <v>77</v>
      </c>
      <c r="AU115" s="72" t="s">
        <v>26</v>
      </c>
      <c r="AY115" s="72" t="s">
        <v>76</v>
      </c>
      <c r="BE115" s="93">
        <f t="shared" si="44"/>
        <v>0</v>
      </c>
      <c r="BF115" s="93">
        <f t="shared" si="45"/>
        <v>0</v>
      </c>
      <c r="BG115" s="93">
        <f t="shared" si="46"/>
        <v>0</v>
      </c>
      <c r="BH115" s="93">
        <f t="shared" si="47"/>
        <v>0</v>
      </c>
      <c r="BI115" s="93">
        <f t="shared" si="48"/>
        <v>0</v>
      </c>
      <c r="BJ115" s="72" t="s">
        <v>5</v>
      </c>
      <c r="BK115" s="93">
        <f t="shared" si="49"/>
        <v>0</v>
      </c>
      <c r="BL115" s="72" t="s">
        <v>81</v>
      </c>
      <c r="BM115" s="72" t="s">
        <v>248</v>
      </c>
    </row>
    <row r="116" spans="2:65" s="52" customFormat="1" ht="31.5" customHeight="1">
      <c r="B116" s="53"/>
      <c r="C116" s="85" t="s">
        <v>249</v>
      </c>
      <c r="D116" s="85" t="s">
        <v>77</v>
      </c>
      <c r="E116" s="86" t="s">
        <v>250</v>
      </c>
      <c r="F116" s="231" t="s">
        <v>251</v>
      </c>
      <c r="G116" s="232"/>
      <c r="H116" s="232"/>
      <c r="I116" s="232"/>
      <c r="J116" s="87" t="s">
        <v>80</v>
      </c>
      <c r="K116" s="88">
        <v>417.709</v>
      </c>
      <c r="L116" s="233"/>
      <c r="M116" s="234"/>
      <c r="N116" s="235">
        <f t="shared" si="40"/>
        <v>0</v>
      </c>
      <c r="O116" s="232"/>
      <c r="P116" s="232"/>
      <c r="Q116" s="232"/>
      <c r="R116" s="54"/>
      <c r="T116" s="140" t="s">
        <v>0</v>
      </c>
      <c r="U116" s="141" t="s">
        <v>21</v>
      </c>
      <c r="V116" s="142">
        <v>0.34399999999999997</v>
      </c>
      <c r="W116" s="142">
        <f t="shared" si="41"/>
        <v>143.69189599999999</v>
      </c>
      <c r="X116" s="142">
        <v>1.7000000000000001E-2</v>
      </c>
      <c r="Y116" s="142">
        <f t="shared" si="42"/>
        <v>7.1010530000000003</v>
      </c>
      <c r="Z116" s="142">
        <v>0</v>
      </c>
      <c r="AA116" s="143">
        <f t="shared" si="43"/>
        <v>0</v>
      </c>
      <c r="AR116" s="72" t="s">
        <v>81</v>
      </c>
      <c r="AT116" s="72" t="s">
        <v>77</v>
      </c>
      <c r="AU116" s="72" t="s">
        <v>26</v>
      </c>
      <c r="AY116" s="72" t="s">
        <v>76</v>
      </c>
      <c r="BE116" s="93">
        <f t="shared" si="44"/>
        <v>0</v>
      </c>
      <c r="BF116" s="93">
        <f t="shared" si="45"/>
        <v>0</v>
      </c>
      <c r="BG116" s="93">
        <f t="shared" si="46"/>
        <v>0</v>
      </c>
      <c r="BH116" s="93">
        <f t="shared" si="47"/>
        <v>0</v>
      </c>
      <c r="BI116" s="93">
        <f t="shared" si="48"/>
        <v>0</v>
      </c>
      <c r="BJ116" s="72" t="s">
        <v>5</v>
      </c>
      <c r="BK116" s="93">
        <f t="shared" si="49"/>
        <v>0</v>
      </c>
      <c r="BL116" s="72" t="s">
        <v>81</v>
      </c>
      <c r="BM116" s="72" t="s">
        <v>252</v>
      </c>
    </row>
    <row r="117" spans="2:65" s="52" customFormat="1" ht="31.5" customHeight="1">
      <c r="B117" s="53"/>
      <c r="C117" s="85" t="s">
        <v>253</v>
      </c>
      <c r="D117" s="85" t="s">
        <v>77</v>
      </c>
      <c r="E117" s="86" t="s">
        <v>254</v>
      </c>
      <c r="F117" s="231" t="s">
        <v>255</v>
      </c>
      <c r="G117" s="232"/>
      <c r="H117" s="232"/>
      <c r="I117" s="232"/>
      <c r="J117" s="87" t="s">
        <v>80</v>
      </c>
      <c r="K117" s="88">
        <v>29.413</v>
      </c>
      <c r="L117" s="233"/>
      <c r="M117" s="234"/>
      <c r="N117" s="235">
        <f t="shared" si="40"/>
        <v>0</v>
      </c>
      <c r="O117" s="232"/>
      <c r="P117" s="232"/>
      <c r="Q117" s="232"/>
      <c r="R117" s="54"/>
      <c r="T117" s="140" t="s">
        <v>0</v>
      </c>
      <c r="U117" s="141" t="s">
        <v>21</v>
      </c>
      <c r="V117" s="142">
        <v>0.28999999999999998</v>
      </c>
      <c r="W117" s="142">
        <f t="shared" si="41"/>
        <v>8.5297699999999992</v>
      </c>
      <c r="X117" s="142">
        <v>1.06E-3</v>
      </c>
      <c r="Y117" s="142">
        <f t="shared" si="42"/>
        <v>3.1177779999999999E-2</v>
      </c>
      <c r="Z117" s="142">
        <v>0</v>
      </c>
      <c r="AA117" s="143">
        <f t="shared" si="43"/>
        <v>0</v>
      </c>
      <c r="AR117" s="72" t="s">
        <v>81</v>
      </c>
      <c r="AT117" s="72" t="s">
        <v>77</v>
      </c>
      <c r="AU117" s="72" t="s">
        <v>26</v>
      </c>
      <c r="AY117" s="72" t="s">
        <v>76</v>
      </c>
      <c r="BE117" s="93">
        <f t="shared" si="44"/>
        <v>0</v>
      </c>
      <c r="BF117" s="93">
        <f t="shared" si="45"/>
        <v>0</v>
      </c>
      <c r="BG117" s="93">
        <f t="shared" si="46"/>
        <v>0</v>
      </c>
      <c r="BH117" s="93">
        <f t="shared" si="47"/>
        <v>0</v>
      </c>
      <c r="BI117" s="93">
        <f t="shared" si="48"/>
        <v>0</v>
      </c>
      <c r="BJ117" s="72" t="s">
        <v>5</v>
      </c>
      <c r="BK117" s="93">
        <f t="shared" si="49"/>
        <v>0</v>
      </c>
      <c r="BL117" s="72" t="s">
        <v>81</v>
      </c>
      <c r="BM117" s="72" t="s">
        <v>256</v>
      </c>
    </row>
    <row r="118" spans="2:65" s="52" customFormat="1" ht="31.5" customHeight="1">
      <c r="B118" s="53"/>
      <c r="C118" s="85" t="s">
        <v>257</v>
      </c>
      <c r="D118" s="85" t="s">
        <v>77</v>
      </c>
      <c r="E118" s="86" t="s">
        <v>258</v>
      </c>
      <c r="F118" s="231" t="s">
        <v>259</v>
      </c>
      <c r="G118" s="232"/>
      <c r="H118" s="232"/>
      <c r="I118" s="232"/>
      <c r="J118" s="87" t="s">
        <v>80</v>
      </c>
      <c r="K118" s="88">
        <v>42.2</v>
      </c>
      <c r="L118" s="233"/>
      <c r="M118" s="234"/>
      <c r="N118" s="229">
        <f t="shared" si="40"/>
        <v>0</v>
      </c>
      <c r="O118" s="230"/>
      <c r="P118" s="230"/>
      <c r="Q118" s="230"/>
      <c r="R118" s="54"/>
      <c r="T118" s="140" t="s">
        <v>0</v>
      </c>
      <c r="U118" s="141" t="s">
        <v>21</v>
      </c>
      <c r="V118" s="142">
        <v>1.37</v>
      </c>
      <c r="W118" s="142">
        <f t="shared" si="41"/>
        <v>57.814000000000007</v>
      </c>
      <c r="X118" s="142">
        <v>9.2800000000000001E-3</v>
      </c>
      <c r="Y118" s="142">
        <f t="shared" si="42"/>
        <v>0.39161600000000002</v>
      </c>
      <c r="Z118" s="142">
        <v>0</v>
      </c>
      <c r="AA118" s="143">
        <f t="shared" si="43"/>
        <v>0</v>
      </c>
      <c r="AR118" s="72" t="s">
        <v>81</v>
      </c>
      <c r="AT118" s="72" t="s">
        <v>77</v>
      </c>
      <c r="AU118" s="72" t="s">
        <v>26</v>
      </c>
      <c r="AY118" s="72" t="s">
        <v>76</v>
      </c>
      <c r="BE118" s="93">
        <f t="shared" si="44"/>
        <v>0</v>
      </c>
      <c r="BF118" s="93">
        <f t="shared" si="45"/>
        <v>0</v>
      </c>
      <c r="BG118" s="93">
        <f t="shared" si="46"/>
        <v>0</v>
      </c>
      <c r="BH118" s="93">
        <f t="shared" si="47"/>
        <v>0</v>
      </c>
      <c r="BI118" s="93">
        <f t="shared" si="48"/>
        <v>0</v>
      </c>
      <c r="BJ118" s="72" t="s">
        <v>5</v>
      </c>
      <c r="BK118" s="93">
        <f t="shared" si="49"/>
        <v>0</v>
      </c>
      <c r="BL118" s="72" t="s">
        <v>81</v>
      </c>
      <c r="BM118" s="72" t="s">
        <v>260</v>
      </c>
    </row>
    <row r="119" spans="2:65" s="52" customFormat="1" ht="22.5" customHeight="1">
      <c r="B119" s="53"/>
      <c r="C119" s="144" t="s">
        <v>261</v>
      </c>
      <c r="D119" s="144" t="s">
        <v>262</v>
      </c>
      <c r="E119" s="145" t="s">
        <v>263</v>
      </c>
      <c r="F119" s="236" t="s">
        <v>264</v>
      </c>
      <c r="G119" s="237"/>
      <c r="H119" s="237"/>
      <c r="I119" s="237"/>
      <c r="J119" s="146" t="s">
        <v>80</v>
      </c>
      <c r="K119" s="147">
        <v>43.043999999999997</v>
      </c>
      <c r="L119" s="238"/>
      <c r="M119" s="239"/>
      <c r="N119" s="240">
        <f t="shared" si="40"/>
        <v>0</v>
      </c>
      <c r="O119" s="230"/>
      <c r="P119" s="230"/>
      <c r="Q119" s="230"/>
      <c r="R119" s="54"/>
      <c r="T119" s="140" t="s">
        <v>0</v>
      </c>
      <c r="U119" s="141" t="s">
        <v>21</v>
      </c>
      <c r="V119" s="142">
        <v>0</v>
      </c>
      <c r="W119" s="142">
        <f t="shared" si="41"/>
        <v>0</v>
      </c>
      <c r="X119" s="142">
        <v>6.0000000000000001E-3</v>
      </c>
      <c r="Y119" s="142">
        <f t="shared" si="42"/>
        <v>0.25826399999999999</v>
      </c>
      <c r="Z119" s="142">
        <v>0</v>
      </c>
      <c r="AA119" s="143">
        <f t="shared" si="43"/>
        <v>0</v>
      </c>
      <c r="AR119" s="72" t="s">
        <v>106</v>
      </c>
      <c r="AT119" s="72" t="s">
        <v>262</v>
      </c>
      <c r="AU119" s="72" t="s">
        <v>26</v>
      </c>
      <c r="AY119" s="72" t="s">
        <v>76</v>
      </c>
      <c r="BE119" s="93">
        <f t="shared" si="44"/>
        <v>0</v>
      </c>
      <c r="BF119" s="93">
        <f t="shared" si="45"/>
        <v>0</v>
      </c>
      <c r="BG119" s="93">
        <f t="shared" si="46"/>
        <v>0</v>
      </c>
      <c r="BH119" s="93">
        <f t="shared" si="47"/>
        <v>0</v>
      </c>
      <c r="BI119" s="93">
        <f t="shared" si="48"/>
        <v>0</v>
      </c>
      <c r="BJ119" s="72" t="s">
        <v>5</v>
      </c>
      <c r="BK119" s="93">
        <f t="shared" si="49"/>
        <v>0</v>
      </c>
      <c r="BL119" s="72" t="s">
        <v>81</v>
      </c>
      <c r="BM119" s="72" t="s">
        <v>265</v>
      </c>
    </row>
    <row r="120" spans="2:65" s="52" customFormat="1" ht="44.25" customHeight="1">
      <c r="B120" s="53"/>
      <c r="C120" s="85" t="s">
        <v>266</v>
      </c>
      <c r="D120" s="85" t="s">
        <v>77</v>
      </c>
      <c r="E120" s="86" t="s">
        <v>267</v>
      </c>
      <c r="F120" s="231" t="s">
        <v>268</v>
      </c>
      <c r="G120" s="232"/>
      <c r="H120" s="232"/>
      <c r="I120" s="232"/>
      <c r="J120" s="87" t="s">
        <v>80</v>
      </c>
      <c r="K120" s="88">
        <v>14.24</v>
      </c>
      <c r="L120" s="233"/>
      <c r="M120" s="234"/>
      <c r="N120" s="229">
        <f t="shared" si="40"/>
        <v>0</v>
      </c>
      <c r="O120" s="230"/>
      <c r="P120" s="230"/>
      <c r="Q120" s="230"/>
      <c r="R120" s="54"/>
      <c r="T120" s="140" t="s">
        <v>0</v>
      </c>
      <c r="U120" s="141" t="s">
        <v>21</v>
      </c>
      <c r="V120" s="142">
        <v>1.45</v>
      </c>
      <c r="W120" s="142">
        <f t="shared" si="41"/>
        <v>20.648</v>
      </c>
      <c r="X120" s="142">
        <v>9.6500000000000006E-3</v>
      </c>
      <c r="Y120" s="142">
        <f t="shared" si="42"/>
        <v>0.13741600000000001</v>
      </c>
      <c r="Z120" s="142">
        <v>0</v>
      </c>
      <c r="AA120" s="143">
        <f t="shared" si="43"/>
        <v>0</v>
      </c>
      <c r="AR120" s="72" t="s">
        <v>81</v>
      </c>
      <c r="AT120" s="72" t="s">
        <v>77</v>
      </c>
      <c r="AU120" s="72" t="s">
        <v>26</v>
      </c>
      <c r="AY120" s="72" t="s">
        <v>76</v>
      </c>
      <c r="BE120" s="93">
        <f t="shared" si="44"/>
        <v>0</v>
      </c>
      <c r="BF120" s="93">
        <f t="shared" si="45"/>
        <v>0</v>
      </c>
      <c r="BG120" s="93">
        <f t="shared" si="46"/>
        <v>0</v>
      </c>
      <c r="BH120" s="93">
        <f t="shared" si="47"/>
        <v>0</v>
      </c>
      <c r="BI120" s="93">
        <f t="shared" si="48"/>
        <v>0</v>
      </c>
      <c r="BJ120" s="72" t="s">
        <v>5</v>
      </c>
      <c r="BK120" s="93">
        <f t="shared" si="49"/>
        <v>0</v>
      </c>
      <c r="BL120" s="72" t="s">
        <v>81</v>
      </c>
      <c r="BM120" s="72" t="s">
        <v>269</v>
      </c>
    </row>
    <row r="121" spans="2:65" s="52" customFormat="1" ht="31.5" customHeight="1">
      <c r="B121" s="53"/>
      <c r="C121" s="144" t="s">
        <v>270</v>
      </c>
      <c r="D121" s="144" t="s">
        <v>262</v>
      </c>
      <c r="E121" s="145" t="s">
        <v>271</v>
      </c>
      <c r="F121" s="236" t="s">
        <v>272</v>
      </c>
      <c r="G121" s="237"/>
      <c r="H121" s="237"/>
      <c r="I121" s="237"/>
      <c r="J121" s="146" t="s">
        <v>80</v>
      </c>
      <c r="K121" s="147">
        <v>14.525</v>
      </c>
      <c r="L121" s="238"/>
      <c r="M121" s="239"/>
      <c r="N121" s="240">
        <f t="shared" si="40"/>
        <v>0</v>
      </c>
      <c r="O121" s="230"/>
      <c r="P121" s="230"/>
      <c r="Q121" s="230"/>
      <c r="R121" s="54"/>
      <c r="T121" s="140" t="s">
        <v>0</v>
      </c>
      <c r="U121" s="141" t="s">
        <v>21</v>
      </c>
      <c r="V121" s="142">
        <v>0</v>
      </c>
      <c r="W121" s="142">
        <f t="shared" si="41"/>
        <v>0</v>
      </c>
      <c r="X121" s="142">
        <v>3.2099999999999997E-2</v>
      </c>
      <c r="Y121" s="142">
        <f t="shared" si="42"/>
        <v>0.46625249999999996</v>
      </c>
      <c r="Z121" s="142">
        <v>0</v>
      </c>
      <c r="AA121" s="143">
        <f t="shared" si="43"/>
        <v>0</v>
      </c>
      <c r="AR121" s="72" t="s">
        <v>106</v>
      </c>
      <c r="AT121" s="72" t="s">
        <v>262</v>
      </c>
      <c r="AU121" s="72" t="s">
        <v>26</v>
      </c>
      <c r="AY121" s="72" t="s">
        <v>76</v>
      </c>
      <c r="BE121" s="93">
        <f t="shared" si="44"/>
        <v>0</v>
      </c>
      <c r="BF121" s="93">
        <f t="shared" si="45"/>
        <v>0</v>
      </c>
      <c r="BG121" s="93">
        <f t="shared" si="46"/>
        <v>0</v>
      </c>
      <c r="BH121" s="93">
        <f t="shared" si="47"/>
        <v>0</v>
      </c>
      <c r="BI121" s="93">
        <f t="shared" si="48"/>
        <v>0</v>
      </c>
      <c r="BJ121" s="72" t="s">
        <v>5</v>
      </c>
      <c r="BK121" s="93">
        <f t="shared" si="49"/>
        <v>0</v>
      </c>
      <c r="BL121" s="72" t="s">
        <v>81</v>
      </c>
      <c r="BM121" s="72" t="s">
        <v>273</v>
      </c>
    </row>
    <row r="122" spans="2:65" s="52" customFormat="1" ht="44.25" customHeight="1">
      <c r="B122" s="53"/>
      <c r="C122" s="85" t="s">
        <v>274</v>
      </c>
      <c r="D122" s="85" t="s">
        <v>77</v>
      </c>
      <c r="E122" s="86" t="s">
        <v>275</v>
      </c>
      <c r="F122" s="231" t="s">
        <v>276</v>
      </c>
      <c r="G122" s="232"/>
      <c r="H122" s="232"/>
      <c r="I122" s="232"/>
      <c r="J122" s="87" t="s">
        <v>80</v>
      </c>
      <c r="K122" s="88">
        <v>56.44</v>
      </c>
      <c r="L122" s="233"/>
      <c r="M122" s="234"/>
      <c r="N122" s="229">
        <f t="shared" si="40"/>
        <v>0</v>
      </c>
      <c r="O122" s="230"/>
      <c r="P122" s="230"/>
      <c r="Q122" s="230"/>
      <c r="R122" s="54"/>
      <c r="T122" s="140" t="s">
        <v>0</v>
      </c>
      <c r="U122" s="141" t="s">
        <v>21</v>
      </c>
      <c r="V122" s="142">
        <v>0.28499999999999998</v>
      </c>
      <c r="W122" s="142">
        <f t="shared" si="41"/>
        <v>16.085399999999996</v>
      </c>
      <c r="X122" s="142">
        <v>2.6800000000000001E-3</v>
      </c>
      <c r="Y122" s="142">
        <f t="shared" si="42"/>
        <v>0.15125920000000001</v>
      </c>
      <c r="Z122" s="142">
        <v>0</v>
      </c>
      <c r="AA122" s="143">
        <f t="shared" si="43"/>
        <v>0</v>
      </c>
      <c r="AR122" s="72" t="s">
        <v>81</v>
      </c>
      <c r="AT122" s="72" t="s">
        <v>77</v>
      </c>
      <c r="AU122" s="72" t="s">
        <v>26</v>
      </c>
      <c r="AY122" s="72" t="s">
        <v>76</v>
      </c>
      <c r="BE122" s="93">
        <f t="shared" si="44"/>
        <v>0</v>
      </c>
      <c r="BF122" s="93">
        <f t="shared" si="45"/>
        <v>0</v>
      </c>
      <c r="BG122" s="93">
        <f t="shared" si="46"/>
        <v>0</v>
      </c>
      <c r="BH122" s="93">
        <f t="shared" si="47"/>
        <v>0</v>
      </c>
      <c r="BI122" s="93">
        <f t="shared" si="48"/>
        <v>0</v>
      </c>
      <c r="BJ122" s="72" t="s">
        <v>5</v>
      </c>
      <c r="BK122" s="93">
        <f t="shared" si="49"/>
        <v>0</v>
      </c>
      <c r="BL122" s="72" t="s">
        <v>81</v>
      </c>
      <c r="BM122" s="72" t="s">
        <v>277</v>
      </c>
    </row>
    <row r="123" spans="2:65" s="52" customFormat="1" ht="31.5" customHeight="1">
      <c r="B123" s="53"/>
      <c r="C123" s="85" t="s">
        <v>278</v>
      </c>
      <c r="D123" s="85" t="s">
        <v>77</v>
      </c>
      <c r="E123" s="86" t="s">
        <v>279</v>
      </c>
      <c r="F123" s="231" t="s">
        <v>280</v>
      </c>
      <c r="G123" s="232"/>
      <c r="H123" s="232"/>
      <c r="I123" s="232"/>
      <c r="J123" s="87" t="s">
        <v>80</v>
      </c>
      <c r="K123" s="88">
        <v>2483.0079999999998</v>
      </c>
      <c r="L123" s="233"/>
      <c r="M123" s="234"/>
      <c r="N123" s="229">
        <f t="shared" si="40"/>
        <v>0</v>
      </c>
      <c r="O123" s="230"/>
      <c r="P123" s="230"/>
      <c r="Q123" s="230"/>
      <c r="R123" s="54"/>
      <c r="T123" s="140" t="s">
        <v>0</v>
      </c>
      <c r="U123" s="141" t="s">
        <v>21</v>
      </c>
      <c r="V123" s="142">
        <v>8.6999999999999994E-2</v>
      </c>
      <c r="W123" s="142">
        <f t="shared" si="41"/>
        <v>216.02169599999996</v>
      </c>
      <c r="X123" s="142">
        <v>7.3499999999999998E-3</v>
      </c>
      <c r="Y123" s="142">
        <f t="shared" si="42"/>
        <v>18.2501088</v>
      </c>
      <c r="Z123" s="142">
        <v>0</v>
      </c>
      <c r="AA123" s="143">
        <f t="shared" si="43"/>
        <v>0</v>
      </c>
      <c r="AR123" s="72" t="s">
        <v>81</v>
      </c>
      <c r="AT123" s="72" t="s">
        <v>77</v>
      </c>
      <c r="AU123" s="72" t="s">
        <v>26</v>
      </c>
      <c r="AY123" s="72" t="s">
        <v>76</v>
      </c>
      <c r="BE123" s="93">
        <f t="shared" si="44"/>
        <v>0</v>
      </c>
      <c r="BF123" s="93">
        <f t="shared" si="45"/>
        <v>0</v>
      </c>
      <c r="BG123" s="93">
        <f t="shared" si="46"/>
        <v>0</v>
      </c>
      <c r="BH123" s="93">
        <f t="shared" si="47"/>
        <v>0</v>
      </c>
      <c r="BI123" s="93">
        <f t="shared" si="48"/>
        <v>0</v>
      </c>
      <c r="BJ123" s="72" t="s">
        <v>5</v>
      </c>
      <c r="BK123" s="93">
        <f t="shared" si="49"/>
        <v>0</v>
      </c>
      <c r="BL123" s="72" t="s">
        <v>81</v>
      </c>
      <c r="BM123" s="72" t="s">
        <v>281</v>
      </c>
    </row>
    <row r="124" spans="2:65" s="52" customFormat="1" ht="22.5" customHeight="1">
      <c r="B124" s="53"/>
      <c r="C124" s="85" t="s">
        <v>282</v>
      </c>
      <c r="D124" s="85" t="s">
        <v>77</v>
      </c>
      <c r="E124" s="86" t="s">
        <v>283</v>
      </c>
      <c r="F124" s="231" t="s">
        <v>284</v>
      </c>
      <c r="G124" s="232"/>
      <c r="H124" s="232"/>
      <c r="I124" s="232"/>
      <c r="J124" s="87" t="s">
        <v>80</v>
      </c>
      <c r="K124" s="88">
        <v>54.25</v>
      </c>
      <c r="L124" s="233"/>
      <c r="M124" s="234"/>
      <c r="N124" s="229">
        <f t="shared" si="40"/>
        <v>0</v>
      </c>
      <c r="O124" s="230"/>
      <c r="P124" s="230"/>
      <c r="Q124" s="230"/>
      <c r="R124" s="54"/>
      <c r="T124" s="140" t="s">
        <v>0</v>
      </c>
      <c r="U124" s="141" t="s">
        <v>21</v>
      </c>
      <c r="V124" s="142">
        <v>7.3999999999999996E-2</v>
      </c>
      <c r="W124" s="142">
        <f t="shared" si="41"/>
        <v>4.0145</v>
      </c>
      <c r="X124" s="142">
        <v>2.5999999999999998E-4</v>
      </c>
      <c r="Y124" s="142">
        <f t="shared" si="42"/>
        <v>1.4104999999999999E-2</v>
      </c>
      <c r="Z124" s="142">
        <v>0</v>
      </c>
      <c r="AA124" s="143">
        <f t="shared" si="43"/>
        <v>0</v>
      </c>
      <c r="AR124" s="72" t="s">
        <v>81</v>
      </c>
      <c r="AT124" s="72" t="s">
        <v>77</v>
      </c>
      <c r="AU124" s="72" t="s">
        <v>26</v>
      </c>
      <c r="AY124" s="72" t="s">
        <v>76</v>
      </c>
      <c r="BE124" s="93">
        <f t="shared" si="44"/>
        <v>0</v>
      </c>
      <c r="BF124" s="93">
        <f t="shared" si="45"/>
        <v>0</v>
      </c>
      <c r="BG124" s="93">
        <f t="shared" si="46"/>
        <v>0</v>
      </c>
      <c r="BH124" s="93">
        <f t="shared" si="47"/>
        <v>0</v>
      </c>
      <c r="BI124" s="93">
        <f t="shared" si="48"/>
        <v>0</v>
      </c>
      <c r="BJ124" s="72" t="s">
        <v>5</v>
      </c>
      <c r="BK124" s="93">
        <f t="shared" si="49"/>
        <v>0</v>
      </c>
      <c r="BL124" s="72" t="s">
        <v>81</v>
      </c>
      <c r="BM124" s="72" t="s">
        <v>285</v>
      </c>
    </row>
    <row r="125" spans="2:65" s="52" customFormat="1" ht="44.25" customHeight="1">
      <c r="B125" s="53"/>
      <c r="C125" s="85" t="s">
        <v>286</v>
      </c>
      <c r="D125" s="85" t="s">
        <v>77</v>
      </c>
      <c r="E125" s="86" t="s">
        <v>287</v>
      </c>
      <c r="F125" s="231" t="s">
        <v>288</v>
      </c>
      <c r="G125" s="232"/>
      <c r="H125" s="232"/>
      <c r="I125" s="232"/>
      <c r="J125" s="87" t="s">
        <v>80</v>
      </c>
      <c r="K125" s="88">
        <v>248.30099999999999</v>
      </c>
      <c r="L125" s="233"/>
      <c r="M125" s="234"/>
      <c r="N125" s="229">
        <f t="shared" si="40"/>
        <v>0</v>
      </c>
      <c r="O125" s="230"/>
      <c r="P125" s="230"/>
      <c r="Q125" s="230"/>
      <c r="R125" s="54"/>
      <c r="T125" s="140" t="s">
        <v>0</v>
      </c>
      <c r="U125" s="141" t="s">
        <v>21</v>
      </c>
      <c r="V125" s="142">
        <v>0.24</v>
      </c>
      <c r="W125" s="142">
        <f t="shared" si="41"/>
        <v>59.592239999999997</v>
      </c>
      <c r="X125" s="142">
        <v>5.4599999999999996E-3</v>
      </c>
      <c r="Y125" s="142">
        <f t="shared" si="42"/>
        <v>1.3557234599999999</v>
      </c>
      <c r="Z125" s="142">
        <v>0</v>
      </c>
      <c r="AA125" s="143">
        <f t="shared" si="43"/>
        <v>0</v>
      </c>
      <c r="AR125" s="72" t="s">
        <v>81</v>
      </c>
      <c r="AT125" s="72" t="s">
        <v>77</v>
      </c>
      <c r="AU125" s="72" t="s">
        <v>26</v>
      </c>
      <c r="AY125" s="72" t="s">
        <v>76</v>
      </c>
      <c r="BE125" s="93">
        <f t="shared" si="44"/>
        <v>0</v>
      </c>
      <c r="BF125" s="93">
        <f t="shared" si="45"/>
        <v>0</v>
      </c>
      <c r="BG125" s="93">
        <f t="shared" si="46"/>
        <v>0</v>
      </c>
      <c r="BH125" s="93">
        <f t="shared" si="47"/>
        <v>0</v>
      </c>
      <c r="BI125" s="93">
        <f t="shared" si="48"/>
        <v>0</v>
      </c>
      <c r="BJ125" s="72" t="s">
        <v>5</v>
      </c>
      <c r="BK125" s="93">
        <f t="shared" si="49"/>
        <v>0</v>
      </c>
      <c r="BL125" s="72" t="s">
        <v>81</v>
      </c>
      <c r="BM125" s="72" t="s">
        <v>289</v>
      </c>
    </row>
    <row r="126" spans="2:65" s="52" customFormat="1" ht="31.5" customHeight="1">
      <c r="B126" s="53"/>
      <c r="C126" s="85" t="s">
        <v>290</v>
      </c>
      <c r="D126" s="85" t="s">
        <v>77</v>
      </c>
      <c r="E126" s="86" t="s">
        <v>291</v>
      </c>
      <c r="F126" s="231" t="s">
        <v>292</v>
      </c>
      <c r="G126" s="232"/>
      <c r="H126" s="232"/>
      <c r="I126" s="232"/>
      <c r="J126" s="87" t="s">
        <v>80</v>
      </c>
      <c r="K126" s="88">
        <v>105.01</v>
      </c>
      <c r="L126" s="233"/>
      <c r="M126" s="234"/>
      <c r="N126" s="229">
        <f t="shared" si="40"/>
        <v>0</v>
      </c>
      <c r="O126" s="230"/>
      <c r="P126" s="230"/>
      <c r="Q126" s="230"/>
      <c r="R126" s="54"/>
      <c r="T126" s="140" t="s">
        <v>0</v>
      </c>
      <c r="U126" s="141" t="s">
        <v>21</v>
      </c>
      <c r="V126" s="142">
        <v>0.33</v>
      </c>
      <c r="W126" s="142">
        <f t="shared" si="41"/>
        <v>34.653300000000002</v>
      </c>
      <c r="X126" s="142">
        <v>4.8900000000000002E-3</v>
      </c>
      <c r="Y126" s="142">
        <f t="shared" si="42"/>
        <v>0.51349890000000009</v>
      </c>
      <c r="Z126" s="142">
        <v>0</v>
      </c>
      <c r="AA126" s="143">
        <f t="shared" si="43"/>
        <v>0</v>
      </c>
      <c r="AR126" s="72" t="s">
        <v>81</v>
      </c>
      <c r="AT126" s="72" t="s">
        <v>77</v>
      </c>
      <c r="AU126" s="72" t="s">
        <v>26</v>
      </c>
      <c r="AY126" s="72" t="s">
        <v>76</v>
      </c>
      <c r="BE126" s="93">
        <f t="shared" si="44"/>
        <v>0</v>
      </c>
      <c r="BF126" s="93">
        <f t="shared" si="45"/>
        <v>0</v>
      </c>
      <c r="BG126" s="93">
        <f t="shared" si="46"/>
        <v>0</v>
      </c>
      <c r="BH126" s="93">
        <f t="shared" si="47"/>
        <v>0</v>
      </c>
      <c r="BI126" s="93">
        <f t="shared" si="48"/>
        <v>0</v>
      </c>
      <c r="BJ126" s="72" t="s">
        <v>5</v>
      </c>
      <c r="BK126" s="93">
        <f t="shared" si="49"/>
        <v>0</v>
      </c>
      <c r="BL126" s="72" t="s">
        <v>81</v>
      </c>
      <c r="BM126" s="72" t="s">
        <v>293</v>
      </c>
    </row>
    <row r="127" spans="2:65" s="52" customFormat="1" ht="44.25" customHeight="1">
      <c r="B127" s="53"/>
      <c r="C127" s="148" t="s">
        <v>1223</v>
      </c>
      <c r="D127" s="85" t="s">
        <v>77</v>
      </c>
      <c r="E127" s="86" t="s">
        <v>294</v>
      </c>
      <c r="F127" s="231" t="s">
        <v>295</v>
      </c>
      <c r="G127" s="232"/>
      <c r="H127" s="232"/>
      <c r="I127" s="232"/>
      <c r="J127" s="87" t="s">
        <v>80</v>
      </c>
      <c r="K127" s="88">
        <v>3.91</v>
      </c>
      <c r="L127" s="233"/>
      <c r="M127" s="234"/>
      <c r="N127" s="229">
        <f t="shared" si="40"/>
        <v>0</v>
      </c>
      <c r="O127" s="230"/>
      <c r="P127" s="230"/>
      <c r="Q127" s="230"/>
      <c r="R127" s="54"/>
      <c r="T127" s="140" t="s">
        <v>0</v>
      </c>
      <c r="U127" s="141" t="s">
        <v>21</v>
      </c>
      <c r="V127" s="142">
        <v>1.06</v>
      </c>
      <c r="W127" s="142">
        <f t="shared" si="41"/>
        <v>4.1446000000000005</v>
      </c>
      <c r="X127" s="142">
        <v>9.3799999999999994E-3</v>
      </c>
      <c r="Y127" s="142">
        <f t="shared" si="42"/>
        <v>3.6675800000000001E-2</v>
      </c>
      <c r="Z127" s="142">
        <v>0</v>
      </c>
      <c r="AA127" s="143">
        <f t="shared" si="43"/>
        <v>0</v>
      </c>
      <c r="AR127" s="72" t="s">
        <v>81</v>
      </c>
      <c r="AT127" s="72" t="s">
        <v>77</v>
      </c>
      <c r="AU127" s="72" t="s">
        <v>26</v>
      </c>
      <c r="AY127" s="72" t="s">
        <v>76</v>
      </c>
      <c r="BE127" s="93">
        <f t="shared" si="44"/>
        <v>0</v>
      </c>
      <c r="BF127" s="93">
        <f t="shared" si="45"/>
        <v>0</v>
      </c>
      <c r="BG127" s="93">
        <f t="shared" si="46"/>
        <v>0</v>
      </c>
      <c r="BH127" s="93">
        <f t="shared" si="47"/>
        <v>0</v>
      </c>
      <c r="BI127" s="93">
        <f t="shared" si="48"/>
        <v>0</v>
      </c>
      <c r="BJ127" s="72" t="s">
        <v>5</v>
      </c>
      <c r="BK127" s="93">
        <f t="shared" si="49"/>
        <v>0</v>
      </c>
      <c r="BL127" s="72" t="s">
        <v>81</v>
      </c>
      <c r="BM127" s="72" t="s">
        <v>296</v>
      </c>
    </row>
    <row r="128" spans="2:65" s="52" customFormat="1" ht="31.5" customHeight="1">
      <c r="B128" s="53"/>
      <c r="C128" s="144" t="s">
        <v>1224</v>
      </c>
      <c r="D128" s="144" t="s">
        <v>262</v>
      </c>
      <c r="E128" s="145" t="s">
        <v>297</v>
      </c>
      <c r="F128" s="236" t="s">
        <v>298</v>
      </c>
      <c r="G128" s="237"/>
      <c r="H128" s="237"/>
      <c r="I128" s="237"/>
      <c r="J128" s="146" t="s">
        <v>80</v>
      </c>
      <c r="K128" s="147">
        <v>3.988</v>
      </c>
      <c r="L128" s="238"/>
      <c r="M128" s="239"/>
      <c r="N128" s="240">
        <f t="shared" si="40"/>
        <v>0</v>
      </c>
      <c r="O128" s="230"/>
      <c r="P128" s="230"/>
      <c r="Q128" s="230"/>
      <c r="R128" s="54"/>
      <c r="T128" s="140" t="s">
        <v>0</v>
      </c>
      <c r="U128" s="141" t="s">
        <v>21</v>
      </c>
      <c r="V128" s="142">
        <v>0</v>
      </c>
      <c r="W128" s="142">
        <f t="shared" si="41"/>
        <v>0</v>
      </c>
      <c r="X128" s="142">
        <v>1.35E-2</v>
      </c>
      <c r="Y128" s="142">
        <f t="shared" si="42"/>
        <v>5.3837999999999997E-2</v>
      </c>
      <c r="Z128" s="142">
        <v>0</v>
      </c>
      <c r="AA128" s="143">
        <f t="shared" si="43"/>
        <v>0</v>
      </c>
      <c r="AR128" s="72" t="s">
        <v>106</v>
      </c>
      <c r="AT128" s="72" t="s">
        <v>262</v>
      </c>
      <c r="AU128" s="72" t="s">
        <v>26</v>
      </c>
      <c r="AY128" s="72" t="s">
        <v>76</v>
      </c>
      <c r="BE128" s="93">
        <f t="shared" si="44"/>
        <v>0</v>
      </c>
      <c r="BF128" s="93">
        <f t="shared" si="45"/>
        <v>0</v>
      </c>
      <c r="BG128" s="93">
        <f t="shared" si="46"/>
        <v>0</v>
      </c>
      <c r="BH128" s="93">
        <f t="shared" si="47"/>
        <v>0</v>
      </c>
      <c r="BI128" s="93">
        <f t="shared" si="48"/>
        <v>0</v>
      </c>
      <c r="BJ128" s="72" t="s">
        <v>5</v>
      </c>
      <c r="BK128" s="93">
        <f t="shared" si="49"/>
        <v>0</v>
      </c>
      <c r="BL128" s="72" t="s">
        <v>81</v>
      </c>
      <c r="BM128" s="72" t="s">
        <v>299</v>
      </c>
    </row>
    <row r="129" spans="2:65" s="52" customFormat="1" ht="44.25" customHeight="1">
      <c r="B129" s="53"/>
      <c r="C129" s="148" t="s">
        <v>1225</v>
      </c>
      <c r="D129" s="85" t="s">
        <v>77</v>
      </c>
      <c r="E129" s="86" t="s">
        <v>300</v>
      </c>
      <c r="F129" s="231" t="s">
        <v>301</v>
      </c>
      <c r="G129" s="232"/>
      <c r="H129" s="232"/>
      <c r="I129" s="232"/>
      <c r="J129" s="87" t="s">
        <v>80</v>
      </c>
      <c r="K129" s="88">
        <v>2406.6089999999999</v>
      </c>
      <c r="L129" s="233"/>
      <c r="M129" s="234"/>
      <c r="N129" s="229">
        <f t="shared" si="40"/>
        <v>0</v>
      </c>
      <c r="O129" s="230"/>
      <c r="P129" s="230"/>
      <c r="Q129" s="230"/>
      <c r="R129" s="54"/>
      <c r="T129" s="140" t="s">
        <v>0</v>
      </c>
      <c r="U129" s="141" t="s">
        <v>21</v>
      </c>
      <c r="V129" s="142">
        <v>1.1000000000000001</v>
      </c>
      <c r="W129" s="142">
        <f t="shared" si="41"/>
        <v>2647.2699000000002</v>
      </c>
      <c r="X129" s="142">
        <v>9.4999999999999998E-3</v>
      </c>
      <c r="Y129" s="142">
        <f t="shared" si="42"/>
        <v>22.862785499999998</v>
      </c>
      <c r="Z129" s="142">
        <v>0</v>
      </c>
      <c r="AA129" s="143">
        <f t="shared" si="43"/>
        <v>0</v>
      </c>
      <c r="AR129" s="72" t="s">
        <v>81</v>
      </c>
      <c r="AT129" s="72" t="s">
        <v>77</v>
      </c>
      <c r="AU129" s="72" t="s">
        <v>26</v>
      </c>
      <c r="AY129" s="72" t="s">
        <v>76</v>
      </c>
      <c r="BE129" s="93">
        <f t="shared" si="44"/>
        <v>0</v>
      </c>
      <c r="BF129" s="93">
        <f t="shared" si="45"/>
        <v>0</v>
      </c>
      <c r="BG129" s="93">
        <f t="shared" si="46"/>
        <v>0</v>
      </c>
      <c r="BH129" s="93">
        <f t="shared" si="47"/>
        <v>0</v>
      </c>
      <c r="BI129" s="93">
        <f t="shared" si="48"/>
        <v>0</v>
      </c>
      <c r="BJ129" s="72" t="s">
        <v>5</v>
      </c>
      <c r="BK129" s="93">
        <f t="shared" si="49"/>
        <v>0</v>
      </c>
      <c r="BL129" s="72" t="s">
        <v>81</v>
      </c>
      <c r="BM129" s="72" t="s">
        <v>302</v>
      </c>
    </row>
    <row r="130" spans="2:65" s="52" customFormat="1" ht="31.5" customHeight="1">
      <c r="B130" s="53"/>
      <c r="C130" s="144" t="s">
        <v>1226</v>
      </c>
      <c r="D130" s="144" t="s">
        <v>262</v>
      </c>
      <c r="E130" s="145" t="s">
        <v>303</v>
      </c>
      <c r="F130" s="236" t="s">
        <v>304</v>
      </c>
      <c r="G130" s="237"/>
      <c r="H130" s="237"/>
      <c r="I130" s="237"/>
      <c r="J130" s="146" t="s">
        <v>80</v>
      </c>
      <c r="K130" s="147">
        <v>2454.741</v>
      </c>
      <c r="L130" s="238"/>
      <c r="M130" s="239"/>
      <c r="N130" s="240">
        <f t="shared" si="40"/>
        <v>0</v>
      </c>
      <c r="O130" s="230"/>
      <c r="P130" s="230"/>
      <c r="Q130" s="230"/>
      <c r="R130" s="54"/>
      <c r="T130" s="140" t="s">
        <v>0</v>
      </c>
      <c r="U130" s="141" t="s">
        <v>21</v>
      </c>
      <c r="V130" s="142">
        <v>0</v>
      </c>
      <c r="W130" s="142">
        <f t="shared" si="41"/>
        <v>0</v>
      </c>
      <c r="X130" s="142">
        <v>1.95E-2</v>
      </c>
      <c r="Y130" s="142">
        <f t="shared" si="42"/>
        <v>47.867449499999999</v>
      </c>
      <c r="Z130" s="142">
        <v>0</v>
      </c>
      <c r="AA130" s="143">
        <f t="shared" si="43"/>
        <v>0</v>
      </c>
      <c r="AR130" s="72" t="s">
        <v>106</v>
      </c>
      <c r="AT130" s="72" t="s">
        <v>262</v>
      </c>
      <c r="AU130" s="72" t="s">
        <v>26</v>
      </c>
      <c r="AY130" s="72" t="s">
        <v>76</v>
      </c>
      <c r="BE130" s="93">
        <f t="shared" si="44"/>
        <v>0</v>
      </c>
      <c r="BF130" s="93">
        <f t="shared" si="45"/>
        <v>0</v>
      </c>
      <c r="BG130" s="93">
        <f t="shared" si="46"/>
        <v>0</v>
      </c>
      <c r="BH130" s="93">
        <f t="shared" si="47"/>
        <v>0</v>
      </c>
      <c r="BI130" s="93">
        <f t="shared" si="48"/>
        <v>0</v>
      </c>
      <c r="BJ130" s="72" t="s">
        <v>5</v>
      </c>
      <c r="BK130" s="93">
        <f t="shared" si="49"/>
        <v>0</v>
      </c>
      <c r="BL130" s="72" t="s">
        <v>81</v>
      </c>
      <c r="BM130" s="72" t="s">
        <v>305</v>
      </c>
    </row>
    <row r="131" spans="2:65" s="52" customFormat="1" ht="31.5" customHeight="1">
      <c r="B131" s="53"/>
      <c r="C131" s="148" t="s">
        <v>1227</v>
      </c>
      <c r="D131" s="85" t="s">
        <v>77</v>
      </c>
      <c r="E131" s="86" t="s">
        <v>306</v>
      </c>
      <c r="F131" s="231" t="s">
        <v>307</v>
      </c>
      <c r="G131" s="232"/>
      <c r="H131" s="232"/>
      <c r="I131" s="232"/>
      <c r="J131" s="87" t="s">
        <v>308</v>
      </c>
      <c r="K131" s="88">
        <v>777.45</v>
      </c>
      <c r="L131" s="233"/>
      <c r="M131" s="234"/>
      <c r="N131" s="229">
        <f t="shared" si="40"/>
        <v>0</v>
      </c>
      <c r="O131" s="230"/>
      <c r="P131" s="230"/>
      <c r="Q131" s="230"/>
      <c r="R131" s="54"/>
      <c r="T131" s="140" t="s">
        <v>0</v>
      </c>
      <c r="U131" s="141" t="s">
        <v>21</v>
      </c>
      <c r="V131" s="142">
        <v>0.37</v>
      </c>
      <c r="W131" s="142">
        <f t="shared" si="41"/>
        <v>287.65649999999999</v>
      </c>
      <c r="X131" s="142">
        <v>3.31E-3</v>
      </c>
      <c r="Y131" s="142">
        <f t="shared" si="42"/>
        <v>2.5733595</v>
      </c>
      <c r="Z131" s="142">
        <v>0</v>
      </c>
      <c r="AA131" s="143">
        <f t="shared" si="43"/>
        <v>0</v>
      </c>
      <c r="AR131" s="72" t="s">
        <v>81</v>
      </c>
      <c r="AT131" s="72" t="s">
        <v>77</v>
      </c>
      <c r="AU131" s="72" t="s">
        <v>26</v>
      </c>
      <c r="AY131" s="72" t="s">
        <v>76</v>
      </c>
      <c r="BE131" s="93">
        <f t="shared" si="44"/>
        <v>0</v>
      </c>
      <c r="BF131" s="93">
        <f t="shared" si="45"/>
        <v>0</v>
      </c>
      <c r="BG131" s="93">
        <f t="shared" si="46"/>
        <v>0</v>
      </c>
      <c r="BH131" s="93">
        <f t="shared" si="47"/>
        <v>0</v>
      </c>
      <c r="BI131" s="93">
        <f t="shared" si="48"/>
        <v>0</v>
      </c>
      <c r="BJ131" s="72" t="s">
        <v>5</v>
      </c>
      <c r="BK131" s="93">
        <f t="shared" si="49"/>
        <v>0</v>
      </c>
      <c r="BL131" s="72" t="s">
        <v>81</v>
      </c>
      <c r="BM131" s="72" t="s">
        <v>309</v>
      </c>
    </row>
    <row r="132" spans="2:65" s="52" customFormat="1" ht="31.5" customHeight="1">
      <c r="B132" s="53"/>
      <c r="C132" s="144" t="s">
        <v>1228</v>
      </c>
      <c r="D132" s="144" t="s">
        <v>262</v>
      </c>
      <c r="E132" s="145" t="s">
        <v>310</v>
      </c>
      <c r="F132" s="236" t="s">
        <v>311</v>
      </c>
      <c r="G132" s="237"/>
      <c r="H132" s="237"/>
      <c r="I132" s="237"/>
      <c r="J132" s="146" t="s">
        <v>80</v>
      </c>
      <c r="K132" s="147">
        <v>178.81399999999999</v>
      </c>
      <c r="L132" s="238"/>
      <c r="M132" s="239"/>
      <c r="N132" s="240">
        <f t="shared" si="40"/>
        <v>0</v>
      </c>
      <c r="O132" s="230"/>
      <c r="P132" s="230"/>
      <c r="Q132" s="230"/>
      <c r="R132" s="54"/>
      <c r="T132" s="140" t="s">
        <v>0</v>
      </c>
      <c r="U132" s="141" t="s">
        <v>21</v>
      </c>
      <c r="V132" s="142">
        <v>0</v>
      </c>
      <c r="W132" s="142">
        <f t="shared" si="41"/>
        <v>0</v>
      </c>
      <c r="X132" s="142">
        <v>6.0000000000000001E-3</v>
      </c>
      <c r="Y132" s="142">
        <f t="shared" si="42"/>
        <v>1.0728839999999999</v>
      </c>
      <c r="Z132" s="142">
        <v>0</v>
      </c>
      <c r="AA132" s="143">
        <f t="shared" si="43"/>
        <v>0</v>
      </c>
      <c r="AR132" s="72" t="s">
        <v>106</v>
      </c>
      <c r="AT132" s="72" t="s">
        <v>262</v>
      </c>
      <c r="AU132" s="72" t="s">
        <v>26</v>
      </c>
      <c r="AY132" s="72" t="s">
        <v>76</v>
      </c>
      <c r="BE132" s="93">
        <f t="shared" si="44"/>
        <v>0</v>
      </c>
      <c r="BF132" s="93">
        <f t="shared" si="45"/>
        <v>0</v>
      </c>
      <c r="BG132" s="93">
        <f t="shared" si="46"/>
        <v>0</v>
      </c>
      <c r="BH132" s="93">
        <f t="shared" si="47"/>
        <v>0</v>
      </c>
      <c r="BI132" s="93">
        <f t="shared" si="48"/>
        <v>0</v>
      </c>
      <c r="BJ132" s="72" t="s">
        <v>5</v>
      </c>
      <c r="BK132" s="93">
        <f t="shared" si="49"/>
        <v>0</v>
      </c>
      <c r="BL132" s="72" t="s">
        <v>81</v>
      </c>
      <c r="BM132" s="72" t="s">
        <v>312</v>
      </c>
    </row>
    <row r="133" spans="2:65" s="52" customFormat="1" ht="31.5" customHeight="1">
      <c r="B133" s="53"/>
      <c r="C133" s="85" t="s">
        <v>313</v>
      </c>
      <c r="D133" s="85" t="s">
        <v>77</v>
      </c>
      <c r="E133" s="86" t="s">
        <v>314</v>
      </c>
      <c r="F133" s="231" t="s">
        <v>315</v>
      </c>
      <c r="G133" s="232"/>
      <c r="H133" s="232"/>
      <c r="I133" s="232"/>
      <c r="J133" s="87" t="s">
        <v>308</v>
      </c>
      <c r="K133" s="88">
        <v>181.05699999999999</v>
      </c>
      <c r="L133" s="233"/>
      <c r="M133" s="234"/>
      <c r="N133" s="229">
        <f t="shared" si="40"/>
        <v>0</v>
      </c>
      <c r="O133" s="230"/>
      <c r="P133" s="230"/>
      <c r="Q133" s="230"/>
      <c r="R133" s="54"/>
      <c r="T133" s="140" t="s">
        <v>0</v>
      </c>
      <c r="U133" s="141" t="s">
        <v>21</v>
      </c>
      <c r="V133" s="142">
        <v>0.23</v>
      </c>
      <c r="W133" s="142">
        <f t="shared" si="41"/>
        <v>41.64311</v>
      </c>
      <c r="X133" s="142">
        <v>6.0000000000000002E-5</v>
      </c>
      <c r="Y133" s="142">
        <f t="shared" si="42"/>
        <v>1.086342E-2</v>
      </c>
      <c r="Z133" s="142">
        <v>0</v>
      </c>
      <c r="AA133" s="143">
        <f t="shared" si="43"/>
        <v>0</v>
      </c>
      <c r="AR133" s="72" t="s">
        <v>81</v>
      </c>
      <c r="AT133" s="72" t="s">
        <v>77</v>
      </c>
      <c r="AU133" s="72" t="s">
        <v>26</v>
      </c>
      <c r="AY133" s="72" t="s">
        <v>76</v>
      </c>
      <c r="BE133" s="93">
        <f t="shared" si="44"/>
        <v>0</v>
      </c>
      <c r="BF133" s="93">
        <f t="shared" si="45"/>
        <v>0</v>
      </c>
      <c r="BG133" s="93">
        <f t="shared" si="46"/>
        <v>0</v>
      </c>
      <c r="BH133" s="93">
        <f t="shared" si="47"/>
        <v>0</v>
      </c>
      <c r="BI133" s="93">
        <f t="shared" si="48"/>
        <v>0</v>
      </c>
      <c r="BJ133" s="72" t="s">
        <v>5</v>
      </c>
      <c r="BK133" s="93">
        <f t="shared" si="49"/>
        <v>0</v>
      </c>
      <c r="BL133" s="72" t="s">
        <v>81</v>
      </c>
      <c r="BM133" s="72" t="s">
        <v>316</v>
      </c>
    </row>
    <row r="134" spans="2:65" s="52" customFormat="1" ht="22.5" customHeight="1">
      <c r="B134" s="53"/>
      <c r="C134" s="144" t="s">
        <v>317</v>
      </c>
      <c r="D134" s="144" t="s">
        <v>262</v>
      </c>
      <c r="E134" s="145" t="s">
        <v>318</v>
      </c>
      <c r="F134" s="236" t="s">
        <v>319</v>
      </c>
      <c r="G134" s="237"/>
      <c r="H134" s="237"/>
      <c r="I134" s="237"/>
      <c r="J134" s="146" t="s">
        <v>308</v>
      </c>
      <c r="K134" s="147">
        <v>181.05699999999999</v>
      </c>
      <c r="L134" s="238"/>
      <c r="M134" s="239"/>
      <c r="N134" s="240">
        <f t="shared" si="40"/>
        <v>0</v>
      </c>
      <c r="O134" s="230"/>
      <c r="P134" s="230"/>
      <c r="Q134" s="230"/>
      <c r="R134" s="54"/>
      <c r="T134" s="140" t="s">
        <v>0</v>
      </c>
      <c r="U134" s="141" t="s">
        <v>21</v>
      </c>
      <c r="V134" s="142">
        <v>0</v>
      </c>
      <c r="W134" s="142">
        <f t="shared" si="41"/>
        <v>0</v>
      </c>
      <c r="X134" s="142">
        <v>5.1999999999999995E-4</v>
      </c>
      <c r="Y134" s="142">
        <f t="shared" si="42"/>
        <v>9.4149639999999979E-2</v>
      </c>
      <c r="Z134" s="142">
        <v>0</v>
      </c>
      <c r="AA134" s="143">
        <f t="shared" si="43"/>
        <v>0</v>
      </c>
      <c r="AR134" s="72" t="s">
        <v>106</v>
      </c>
      <c r="AT134" s="72" t="s">
        <v>262</v>
      </c>
      <c r="AU134" s="72" t="s">
        <v>26</v>
      </c>
      <c r="AY134" s="72" t="s">
        <v>76</v>
      </c>
      <c r="BE134" s="93">
        <f t="shared" si="44"/>
        <v>0</v>
      </c>
      <c r="BF134" s="93">
        <f t="shared" si="45"/>
        <v>0</v>
      </c>
      <c r="BG134" s="93">
        <f t="shared" si="46"/>
        <v>0</v>
      </c>
      <c r="BH134" s="93">
        <f t="shared" si="47"/>
        <v>0</v>
      </c>
      <c r="BI134" s="93">
        <f t="shared" si="48"/>
        <v>0</v>
      </c>
      <c r="BJ134" s="72" t="s">
        <v>5</v>
      </c>
      <c r="BK134" s="93">
        <f t="shared" si="49"/>
        <v>0</v>
      </c>
      <c r="BL134" s="72" t="s">
        <v>81</v>
      </c>
      <c r="BM134" s="72" t="s">
        <v>320</v>
      </c>
    </row>
    <row r="135" spans="2:65" s="52" customFormat="1" ht="22.5" customHeight="1">
      <c r="B135" s="53"/>
      <c r="C135" s="85" t="s">
        <v>321</v>
      </c>
      <c r="D135" s="85" t="s">
        <v>77</v>
      </c>
      <c r="E135" s="86" t="s">
        <v>322</v>
      </c>
      <c r="F135" s="231" t="s">
        <v>323</v>
      </c>
      <c r="G135" s="232"/>
      <c r="H135" s="232"/>
      <c r="I135" s="232"/>
      <c r="J135" s="87" t="s">
        <v>308</v>
      </c>
      <c r="K135" s="88">
        <v>1898.85</v>
      </c>
      <c r="L135" s="233"/>
      <c r="M135" s="234"/>
      <c r="N135" s="229">
        <f t="shared" si="40"/>
        <v>0</v>
      </c>
      <c r="O135" s="230"/>
      <c r="P135" s="230"/>
      <c r="Q135" s="230"/>
      <c r="R135" s="54"/>
      <c r="T135" s="140" t="s">
        <v>0</v>
      </c>
      <c r="U135" s="141" t="s">
        <v>21</v>
      </c>
      <c r="V135" s="142">
        <v>0.14000000000000001</v>
      </c>
      <c r="W135" s="142">
        <f t="shared" si="41"/>
        <v>265.839</v>
      </c>
      <c r="X135" s="142">
        <v>2.5000000000000001E-4</v>
      </c>
      <c r="Y135" s="142">
        <f t="shared" si="42"/>
        <v>0.47471249999999998</v>
      </c>
      <c r="Z135" s="142">
        <v>0</v>
      </c>
      <c r="AA135" s="143">
        <f t="shared" si="43"/>
        <v>0</v>
      </c>
      <c r="AR135" s="72" t="s">
        <v>81</v>
      </c>
      <c r="AT135" s="72" t="s">
        <v>77</v>
      </c>
      <c r="AU135" s="72" t="s">
        <v>26</v>
      </c>
      <c r="AY135" s="72" t="s">
        <v>76</v>
      </c>
      <c r="BE135" s="93">
        <f t="shared" si="44"/>
        <v>0</v>
      </c>
      <c r="BF135" s="93">
        <f t="shared" si="45"/>
        <v>0</v>
      </c>
      <c r="BG135" s="93">
        <f t="shared" si="46"/>
        <v>0</v>
      </c>
      <c r="BH135" s="93">
        <f t="shared" si="47"/>
        <v>0</v>
      </c>
      <c r="BI135" s="93">
        <f t="shared" si="48"/>
        <v>0</v>
      </c>
      <c r="BJ135" s="72" t="s">
        <v>5</v>
      </c>
      <c r="BK135" s="93">
        <f t="shared" si="49"/>
        <v>0</v>
      </c>
      <c r="BL135" s="72" t="s">
        <v>81</v>
      </c>
      <c r="BM135" s="72" t="s">
        <v>324</v>
      </c>
    </row>
    <row r="136" spans="2:65" s="52" customFormat="1" ht="22.5" customHeight="1">
      <c r="B136" s="53"/>
      <c r="C136" s="144" t="s">
        <v>325</v>
      </c>
      <c r="D136" s="144" t="s">
        <v>262</v>
      </c>
      <c r="E136" s="145" t="s">
        <v>326</v>
      </c>
      <c r="F136" s="236" t="s">
        <v>327</v>
      </c>
      <c r="G136" s="237"/>
      <c r="H136" s="237"/>
      <c r="I136" s="237"/>
      <c r="J136" s="146" t="s">
        <v>308</v>
      </c>
      <c r="K136" s="147">
        <v>657.73</v>
      </c>
      <c r="L136" s="238"/>
      <c r="M136" s="239"/>
      <c r="N136" s="240">
        <f t="shared" si="40"/>
        <v>0</v>
      </c>
      <c r="O136" s="230"/>
      <c r="P136" s="230"/>
      <c r="Q136" s="230"/>
      <c r="R136" s="54"/>
      <c r="T136" s="140" t="s">
        <v>0</v>
      </c>
      <c r="U136" s="141" t="s">
        <v>21</v>
      </c>
      <c r="V136" s="142">
        <v>0</v>
      </c>
      <c r="W136" s="142">
        <f t="shared" si="41"/>
        <v>0</v>
      </c>
      <c r="X136" s="142">
        <v>3.0000000000000001E-5</v>
      </c>
      <c r="Y136" s="142">
        <f t="shared" si="42"/>
        <v>1.97319E-2</v>
      </c>
      <c r="Z136" s="142">
        <v>0</v>
      </c>
      <c r="AA136" s="143">
        <f t="shared" si="43"/>
        <v>0</v>
      </c>
      <c r="AR136" s="72" t="s">
        <v>106</v>
      </c>
      <c r="AT136" s="72" t="s">
        <v>262</v>
      </c>
      <c r="AU136" s="72" t="s">
        <v>26</v>
      </c>
      <c r="AY136" s="72" t="s">
        <v>76</v>
      </c>
      <c r="BE136" s="93">
        <f t="shared" si="44"/>
        <v>0</v>
      </c>
      <c r="BF136" s="93">
        <f t="shared" si="45"/>
        <v>0</v>
      </c>
      <c r="BG136" s="93">
        <f t="shared" si="46"/>
        <v>0</v>
      </c>
      <c r="BH136" s="93">
        <f t="shared" si="47"/>
        <v>0</v>
      </c>
      <c r="BI136" s="93">
        <f t="shared" si="48"/>
        <v>0</v>
      </c>
      <c r="BJ136" s="72" t="s">
        <v>5</v>
      </c>
      <c r="BK136" s="93">
        <f t="shared" si="49"/>
        <v>0</v>
      </c>
      <c r="BL136" s="72" t="s">
        <v>81</v>
      </c>
      <c r="BM136" s="72" t="s">
        <v>328</v>
      </c>
    </row>
    <row r="137" spans="2:65" s="52" customFormat="1" ht="22.5" customHeight="1">
      <c r="B137" s="53"/>
      <c r="C137" s="144" t="s">
        <v>329</v>
      </c>
      <c r="D137" s="144" t="s">
        <v>262</v>
      </c>
      <c r="E137" s="145" t="s">
        <v>330</v>
      </c>
      <c r="F137" s="236" t="s">
        <v>331</v>
      </c>
      <c r="G137" s="237"/>
      <c r="H137" s="237"/>
      <c r="I137" s="237"/>
      <c r="J137" s="146" t="s">
        <v>308</v>
      </c>
      <c r="K137" s="147">
        <v>777.45</v>
      </c>
      <c r="L137" s="238"/>
      <c r="M137" s="239"/>
      <c r="N137" s="240">
        <f t="shared" si="40"/>
        <v>0</v>
      </c>
      <c r="O137" s="230"/>
      <c r="P137" s="230"/>
      <c r="Q137" s="230"/>
      <c r="R137" s="54"/>
      <c r="T137" s="140" t="s">
        <v>0</v>
      </c>
      <c r="U137" s="141" t="s">
        <v>21</v>
      </c>
      <c r="V137" s="142">
        <v>0</v>
      </c>
      <c r="W137" s="142">
        <f t="shared" si="41"/>
        <v>0</v>
      </c>
      <c r="X137" s="142">
        <v>3.0000000000000001E-5</v>
      </c>
      <c r="Y137" s="142">
        <f t="shared" si="42"/>
        <v>2.33235E-2</v>
      </c>
      <c r="Z137" s="142">
        <v>0</v>
      </c>
      <c r="AA137" s="143">
        <f t="shared" si="43"/>
        <v>0</v>
      </c>
      <c r="AR137" s="72" t="s">
        <v>106</v>
      </c>
      <c r="AT137" s="72" t="s">
        <v>262</v>
      </c>
      <c r="AU137" s="72" t="s">
        <v>26</v>
      </c>
      <c r="AY137" s="72" t="s">
        <v>76</v>
      </c>
      <c r="BE137" s="93">
        <f t="shared" si="44"/>
        <v>0</v>
      </c>
      <c r="BF137" s="93">
        <f t="shared" si="45"/>
        <v>0</v>
      </c>
      <c r="BG137" s="93">
        <f t="shared" si="46"/>
        <v>0</v>
      </c>
      <c r="BH137" s="93">
        <f t="shared" si="47"/>
        <v>0</v>
      </c>
      <c r="BI137" s="93">
        <f t="shared" si="48"/>
        <v>0</v>
      </c>
      <c r="BJ137" s="72" t="s">
        <v>5</v>
      </c>
      <c r="BK137" s="93">
        <f t="shared" si="49"/>
        <v>0</v>
      </c>
      <c r="BL137" s="72" t="s">
        <v>81</v>
      </c>
      <c r="BM137" s="72" t="s">
        <v>332</v>
      </c>
    </row>
    <row r="138" spans="2:65" s="52" customFormat="1" ht="22.5" customHeight="1">
      <c r="B138" s="53"/>
      <c r="C138" s="144" t="s">
        <v>333</v>
      </c>
      <c r="D138" s="144" t="s">
        <v>262</v>
      </c>
      <c r="E138" s="145" t="s">
        <v>334</v>
      </c>
      <c r="F138" s="236" t="s">
        <v>335</v>
      </c>
      <c r="G138" s="237"/>
      <c r="H138" s="237"/>
      <c r="I138" s="237"/>
      <c r="J138" s="146" t="s">
        <v>308</v>
      </c>
      <c r="K138" s="147">
        <v>313.95</v>
      </c>
      <c r="L138" s="238"/>
      <c r="M138" s="239"/>
      <c r="N138" s="240">
        <f t="shared" si="40"/>
        <v>0</v>
      </c>
      <c r="O138" s="230"/>
      <c r="P138" s="230"/>
      <c r="Q138" s="230"/>
      <c r="R138" s="54"/>
      <c r="T138" s="140" t="s">
        <v>0</v>
      </c>
      <c r="U138" s="141" t="s">
        <v>21</v>
      </c>
      <c r="V138" s="142">
        <v>0</v>
      </c>
      <c r="W138" s="142">
        <f t="shared" si="41"/>
        <v>0</v>
      </c>
      <c r="X138" s="142">
        <v>4.0000000000000002E-4</v>
      </c>
      <c r="Y138" s="142">
        <f t="shared" si="42"/>
        <v>0.12558</v>
      </c>
      <c r="Z138" s="142">
        <v>0</v>
      </c>
      <c r="AA138" s="143">
        <f t="shared" si="43"/>
        <v>0</v>
      </c>
      <c r="AR138" s="72" t="s">
        <v>106</v>
      </c>
      <c r="AT138" s="72" t="s">
        <v>262</v>
      </c>
      <c r="AU138" s="72" t="s">
        <v>26</v>
      </c>
      <c r="AY138" s="72" t="s">
        <v>76</v>
      </c>
      <c r="BE138" s="93">
        <f t="shared" si="44"/>
        <v>0</v>
      </c>
      <c r="BF138" s="93">
        <f t="shared" si="45"/>
        <v>0</v>
      </c>
      <c r="BG138" s="93">
        <f t="shared" si="46"/>
        <v>0</v>
      </c>
      <c r="BH138" s="93">
        <f t="shared" si="47"/>
        <v>0</v>
      </c>
      <c r="BI138" s="93">
        <f t="shared" si="48"/>
        <v>0</v>
      </c>
      <c r="BJ138" s="72" t="s">
        <v>5</v>
      </c>
      <c r="BK138" s="93">
        <f t="shared" si="49"/>
        <v>0</v>
      </c>
      <c r="BL138" s="72" t="s">
        <v>81</v>
      </c>
      <c r="BM138" s="72" t="s">
        <v>336</v>
      </c>
    </row>
    <row r="139" spans="2:65" s="52" customFormat="1" ht="31.5" customHeight="1">
      <c r="B139" s="53"/>
      <c r="C139" s="85" t="s">
        <v>337</v>
      </c>
      <c r="D139" s="85" t="s">
        <v>77</v>
      </c>
      <c r="E139" s="86" t="s">
        <v>338</v>
      </c>
      <c r="F139" s="231" t="s">
        <v>339</v>
      </c>
      <c r="G139" s="232"/>
      <c r="H139" s="232"/>
      <c r="I139" s="232"/>
      <c r="J139" s="87" t="s">
        <v>80</v>
      </c>
      <c r="K139" s="88">
        <v>54.25</v>
      </c>
      <c r="L139" s="233"/>
      <c r="M139" s="234"/>
      <c r="N139" s="229">
        <f t="shared" si="40"/>
        <v>0</v>
      </c>
      <c r="O139" s="230"/>
      <c r="P139" s="230"/>
      <c r="Q139" s="230"/>
      <c r="R139" s="54"/>
      <c r="T139" s="140" t="s">
        <v>0</v>
      </c>
      <c r="U139" s="141" t="s">
        <v>21</v>
      </c>
      <c r="V139" s="142">
        <v>0.38</v>
      </c>
      <c r="W139" s="142">
        <f t="shared" si="41"/>
        <v>20.615000000000002</v>
      </c>
      <c r="X139" s="142">
        <v>2.3099999999999999E-2</v>
      </c>
      <c r="Y139" s="142">
        <f t="shared" si="42"/>
        <v>1.2531749999999999</v>
      </c>
      <c r="Z139" s="142">
        <v>0</v>
      </c>
      <c r="AA139" s="143">
        <f t="shared" si="43"/>
        <v>0</v>
      </c>
      <c r="AR139" s="72" t="s">
        <v>81</v>
      </c>
      <c r="AT139" s="72" t="s">
        <v>77</v>
      </c>
      <c r="AU139" s="72" t="s">
        <v>26</v>
      </c>
      <c r="AY139" s="72" t="s">
        <v>76</v>
      </c>
      <c r="BE139" s="93">
        <f t="shared" si="44"/>
        <v>0</v>
      </c>
      <c r="BF139" s="93">
        <f t="shared" si="45"/>
        <v>0</v>
      </c>
      <c r="BG139" s="93">
        <f t="shared" si="46"/>
        <v>0</v>
      </c>
      <c r="BH139" s="93">
        <f t="shared" si="47"/>
        <v>0</v>
      </c>
      <c r="BI139" s="93">
        <f t="shared" si="48"/>
        <v>0</v>
      </c>
      <c r="BJ139" s="72" t="s">
        <v>5</v>
      </c>
      <c r="BK139" s="93">
        <f t="shared" si="49"/>
        <v>0</v>
      </c>
      <c r="BL139" s="72" t="s">
        <v>81</v>
      </c>
      <c r="BM139" s="72" t="s">
        <v>340</v>
      </c>
    </row>
    <row r="140" spans="2:65" s="52" customFormat="1" ht="31.5" customHeight="1">
      <c r="B140" s="53"/>
      <c r="C140" s="85" t="s">
        <v>341</v>
      </c>
      <c r="D140" s="85" t="s">
        <v>77</v>
      </c>
      <c r="E140" s="86" t="s">
        <v>342</v>
      </c>
      <c r="F140" s="231" t="s">
        <v>343</v>
      </c>
      <c r="G140" s="232"/>
      <c r="H140" s="232"/>
      <c r="I140" s="232"/>
      <c r="J140" s="87" t="s">
        <v>80</v>
      </c>
      <c r="K140" s="88">
        <v>108.5</v>
      </c>
      <c r="L140" s="233"/>
      <c r="M140" s="234"/>
      <c r="N140" s="229">
        <f t="shared" si="40"/>
        <v>0</v>
      </c>
      <c r="O140" s="230"/>
      <c r="P140" s="230"/>
      <c r="Q140" s="230"/>
      <c r="R140" s="54"/>
      <c r="T140" s="140" t="s">
        <v>0</v>
      </c>
      <c r="U140" s="141" t="s">
        <v>21</v>
      </c>
      <c r="V140" s="142">
        <v>0.09</v>
      </c>
      <c r="W140" s="142">
        <f t="shared" si="41"/>
        <v>9.7649999999999988</v>
      </c>
      <c r="X140" s="142">
        <v>7.9000000000000008E-3</v>
      </c>
      <c r="Y140" s="142">
        <f t="shared" si="42"/>
        <v>0.85715000000000008</v>
      </c>
      <c r="Z140" s="142">
        <v>0</v>
      </c>
      <c r="AA140" s="143">
        <f t="shared" si="43"/>
        <v>0</v>
      </c>
      <c r="AR140" s="72" t="s">
        <v>81</v>
      </c>
      <c r="AT140" s="72" t="s">
        <v>77</v>
      </c>
      <c r="AU140" s="72" t="s">
        <v>26</v>
      </c>
      <c r="AY140" s="72" t="s">
        <v>76</v>
      </c>
      <c r="BE140" s="93">
        <f t="shared" si="44"/>
        <v>0</v>
      </c>
      <c r="BF140" s="93">
        <f t="shared" si="45"/>
        <v>0</v>
      </c>
      <c r="BG140" s="93">
        <f t="shared" si="46"/>
        <v>0</v>
      </c>
      <c r="BH140" s="93">
        <f t="shared" si="47"/>
        <v>0</v>
      </c>
      <c r="BI140" s="93">
        <f t="shared" si="48"/>
        <v>0</v>
      </c>
      <c r="BJ140" s="72" t="s">
        <v>5</v>
      </c>
      <c r="BK140" s="93">
        <f t="shared" si="49"/>
        <v>0</v>
      </c>
      <c r="BL140" s="72" t="s">
        <v>81</v>
      </c>
      <c r="BM140" s="72" t="s">
        <v>344</v>
      </c>
    </row>
    <row r="141" spans="2:65" s="52" customFormat="1" ht="31.5" customHeight="1">
      <c r="B141" s="53"/>
      <c r="C141" s="85" t="s">
        <v>345</v>
      </c>
      <c r="D141" s="85" t="s">
        <v>77</v>
      </c>
      <c r="E141" s="86" t="s">
        <v>346</v>
      </c>
      <c r="F141" s="231" t="s">
        <v>347</v>
      </c>
      <c r="G141" s="232"/>
      <c r="H141" s="232"/>
      <c r="I141" s="232"/>
      <c r="J141" s="87" t="s">
        <v>80</v>
      </c>
      <c r="K141" s="88">
        <v>73.78</v>
      </c>
      <c r="L141" s="233"/>
      <c r="M141" s="234"/>
      <c r="N141" s="229">
        <f t="shared" si="40"/>
        <v>0</v>
      </c>
      <c r="O141" s="230"/>
      <c r="P141" s="230"/>
      <c r="Q141" s="230"/>
      <c r="R141" s="54"/>
      <c r="T141" s="140" t="s">
        <v>0</v>
      </c>
      <c r="U141" s="141" t="s">
        <v>21</v>
      </c>
      <c r="V141" s="142">
        <v>0.42</v>
      </c>
      <c r="W141" s="142">
        <f t="shared" si="41"/>
        <v>30.9876</v>
      </c>
      <c r="X141" s="142">
        <v>2.3099999999999999E-2</v>
      </c>
      <c r="Y141" s="142">
        <f t="shared" si="42"/>
        <v>1.704318</v>
      </c>
      <c r="Z141" s="142">
        <v>0</v>
      </c>
      <c r="AA141" s="143">
        <f t="shared" si="43"/>
        <v>0</v>
      </c>
      <c r="AR141" s="72" t="s">
        <v>81</v>
      </c>
      <c r="AT141" s="72" t="s">
        <v>77</v>
      </c>
      <c r="AU141" s="72" t="s">
        <v>26</v>
      </c>
      <c r="AY141" s="72" t="s">
        <v>76</v>
      </c>
      <c r="BE141" s="93">
        <f t="shared" si="44"/>
        <v>0</v>
      </c>
      <c r="BF141" s="93">
        <f t="shared" si="45"/>
        <v>0</v>
      </c>
      <c r="BG141" s="93">
        <f t="shared" si="46"/>
        <v>0</v>
      </c>
      <c r="BH141" s="93">
        <f t="shared" si="47"/>
        <v>0</v>
      </c>
      <c r="BI141" s="93">
        <f t="shared" si="48"/>
        <v>0</v>
      </c>
      <c r="BJ141" s="72" t="s">
        <v>5</v>
      </c>
      <c r="BK141" s="93">
        <f t="shared" si="49"/>
        <v>0</v>
      </c>
      <c r="BL141" s="72" t="s">
        <v>81</v>
      </c>
      <c r="BM141" s="72" t="s">
        <v>348</v>
      </c>
    </row>
    <row r="142" spans="2:65" s="52" customFormat="1" ht="44.25" customHeight="1">
      <c r="B142" s="53"/>
      <c r="C142" s="148" t="s">
        <v>1229</v>
      </c>
      <c r="D142" s="85" t="s">
        <v>77</v>
      </c>
      <c r="E142" s="86" t="s">
        <v>349</v>
      </c>
      <c r="F142" s="231" t="s">
        <v>350</v>
      </c>
      <c r="G142" s="232"/>
      <c r="H142" s="232"/>
      <c r="I142" s="232"/>
      <c r="J142" s="87" t="s">
        <v>80</v>
      </c>
      <c r="K142" s="88">
        <v>2573.7840000000001</v>
      </c>
      <c r="L142" s="233"/>
      <c r="M142" s="234"/>
      <c r="N142" s="229">
        <f t="shared" si="40"/>
        <v>0</v>
      </c>
      <c r="O142" s="230"/>
      <c r="P142" s="230"/>
      <c r="Q142" s="230"/>
      <c r="R142" s="54"/>
      <c r="T142" s="140" t="s">
        <v>0</v>
      </c>
      <c r="U142" s="141" t="s">
        <v>21</v>
      </c>
      <c r="V142" s="142">
        <v>0.245</v>
      </c>
      <c r="W142" s="142">
        <f t="shared" si="41"/>
        <v>630.57708000000002</v>
      </c>
      <c r="X142" s="142">
        <v>2.6800000000000001E-3</v>
      </c>
      <c r="Y142" s="142">
        <f t="shared" si="42"/>
        <v>6.8977411200000009</v>
      </c>
      <c r="Z142" s="142">
        <v>0</v>
      </c>
      <c r="AA142" s="143">
        <f t="shared" si="43"/>
        <v>0</v>
      </c>
      <c r="AR142" s="72" t="s">
        <v>81</v>
      </c>
      <c r="AT142" s="72" t="s">
        <v>77</v>
      </c>
      <c r="AU142" s="72" t="s">
        <v>26</v>
      </c>
      <c r="AY142" s="72" t="s">
        <v>76</v>
      </c>
      <c r="BE142" s="93">
        <f t="shared" si="44"/>
        <v>0</v>
      </c>
      <c r="BF142" s="93">
        <f t="shared" si="45"/>
        <v>0</v>
      </c>
      <c r="BG142" s="93">
        <f t="shared" si="46"/>
        <v>0</v>
      </c>
      <c r="BH142" s="93">
        <f t="shared" si="47"/>
        <v>0</v>
      </c>
      <c r="BI142" s="93">
        <f t="shared" si="48"/>
        <v>0</v>
      </c>
      <c r="BJ142" s="72" t="s">
        <v>5</v>
      </c>
      <c r="BK142" s="93">
        <f t="shared" si="49"/>
        <v>0</v>
      </c>
      <c r="BL142" s="72" t="s">
        <v>81</v>
      </c>
      <c r="BM142" s="72" t="s">
        <v>351</v>
      </c>
    </row>
    <row r="143" spans="2:65" s="52" customFormat="1" ht="31.5" customHeight="1">
      <c r="B143" s="53"/>
      <c r="C143" s="85" t="s">
        <v>352</v>
      </c>
      <c r="D143" s="85" t="s">
        <v>77</v>
      </c>
      <c r="E143" s="86" t="s">
        <v>353</v>
      </c>
      <c r="F143" s="231" t="s">
        <v>354</v>
      </c>
      <c r="G143" s="232"/>
      <c r="H143" s="232"/>
      <c r="I143" s="232"/>
      <c r="J143" s="87" t="s">
        <v>80</v>
      </c>
      <c r="K143" s="88">
        <v>2695.6689999999999</v>
      </c>
      <c r="L143" s="233"/>
      <c r="M143" s="234"/>
      <c r="N143" s="229">
        <f t="shared" si="40"/>
        <v>0</v>
      </c>
      <c r="O143" s="230"/>
      <c r="P143" s="230"/>
      <c r="Q143" s="230"/>
      <c r="R143" s="54"/>
      <c r="T143" s="140" t="s">
        <v>0</v>
      </c>
      <c r="U143" s="141" t="s">
        <v>21</v>
      </c>
      <c r="V143" s="142">
        <v>0.14000000000000001</v>
      </c>
      <c r="W143" s="142">
        <f t="shared" si="41"/>
        <v>377.39366000000001</v>
      </c>
      <c r="X143" s="142">
        <v>0</v>
      </c>
      <c r="Y143" s="142">
        <f t="shared" si="42"/>
        <v>0</v>
      </c>
      <c r="Z143" s="142">
        <v>0</v>
      </c>
      <c r="AA143" s="143">
        <f t="shared" si="43"/>
        <v>0</v>
      </c>
      <c r="AR143" s="72" t="s">
        <v>81</v>
      </c>
      <c r="AT143" s="72" t="s">
        <v>77</v>
      </c>
      <c r="AU143" s="72" t="s">
        <v>26</v>
      </c>
      <c r="AY143" s="72" t="s">
        <v>76</v>
      </c>
      <c r="BE143" s="93">
        <f t="shared" si="44"/>
        <v>0</v>
      </c>
      <c r="BF143" s="93">
        <f t="shared" si="45"/>
        <v>0</v>
      </c>
      <c r="BG143" s="93">
        <f t="shared" si="46"/>
        <v>0</v>
      </c>
      <c r="BH143" s="93">
        <f t="shared" si="47"/>
        <v>0</v>
      </c>
      <c r="BI143" s="93">
        <f t="shared" si="48"/>
        <v>0</v>
      </c>
      <c r="BJ143" s="72" t="s">
        <v>5</v>
      </c>
      <c r="BK143" s="93">
        <f t="shared" si="49"/>
        <v>0</v>
      </c>
      <c r="BL143" s="72" t="s">
        <v>81</v>
      </c>
      <c r="BM143" s="72" t="s">
        <v>355</v>
      </c>
    </row>
    <row r="144" spans="2:65" s="52" customFormat="1" ht="31.5" customHeight="1">
      <c r="B144" s="53"/>
      <c r="C144" s="85" t="s">
        <v>356</v>
      </c>
      <c r="D144" s="85" t="s">
        <v>77</v>
      </c>
      <c r="E144" s="86" t="s">
        <v>357</v>
      </c>
      <c r="F144" s="231" t="s">
        <v>358</v>
      </c>
      <c r="G144" s="232"/>
      <c r="H144" s="232"/>
      <c r="I144" s="232"/>
      <c r="J144" s="87" t="s">
        <v>80</v>
      </c>
      <c r="K144" s="88">
        <v>2695.6689999999999</v>
      </c>
      <c r="L144" s="233"/>
      <c r="M144" s="234"/>
      <c r="N144" s="229">
        <f t="shared" si="40"/>
        <v>0</v>
      </c>
      <c r="O144" s="230"/>
      <c r="P144" s="230"/>
      <c r="Q144" s="230"/>
      <c r="R144" s="54"/>
      <c r="T144" s="140" t="s">
        <v>0</v>
      </c>
      <c r="U144" s="141" t="s">
        <v>21</v>
      </c>
      <c r="V144" s="142">
        <v>0.124</v>
      </c>
      <c r="W144" s="142">
        <f t="shared" si="41"/>
        <v>334.26295599999997</v>
      </c>
      <c r="X144" s="142">
        <v>2.4E-2</v>
      </c>
      <c r="Y144" s="142">
        <f t="shared" si="42"/>
        <v>64.696055999999999</v>
      </c>
      <c r="Z144" s="142">
        <v>0.01</v>
      </c>
      <c r="AA144" s="143">
        <f t="shared" si="43"/>
        <v>26.956689999999998</v>
      </c>
      <c r="AR144" s="72" t="s">
        <v>81</v>
      </c>
      <c r="AT144" s="72" t="s">
        <v>77</v>
      </c>
      <c r="AU144" s="72" t="s">
        <v>26</v>
      </c>
      <c r="AY144" s="72" t="s">
        <v>76</v>
      </c>
      <c r="BE144" s="93">
        <f t="shared" si="44"/>
        <v>0</v>
      </c>
      <c r="BF144" s="93">
        <f t="shared" si="45"/>
        <v>0</v>
      </c>
      <c r="BG144" s="93">
        <f t="shared" si="46"/>
        <v>0</v>
      </c>
      <c r="BH144" s="93">
        <f t="shared" si="47"/>
        <v>0</v>
      </c>
      <c r="BI144" s="93">
        <f t="shared" si="48"/>
        <v>0</v>
      </c>
      <c r="BJ144" s="72" t="s">
        <v>5</v>
      </c>
      <c r="BK144" s="93">
        <f t="shared" si="49"/>
        <v>0</v>
      </c>
      <c r="BL144" s="72" t="s">
        <v>81</v>
      </c>
      <c r="BM144" s="72" t="s">
        <v>359</v>
      </c>
    </row>
    <row r="145" spans="2:65" s="52" customFormat="1" ht="31.5" customHeight="1">
      <c r="B145" s="53"/>
      <c r="C145" s="85" t="s">
        <v>360</v>
      </c>
      <c r="D145" s="85" t="s">
        <v>77</v>
      </c>
      <c r="E145" s="86" t="s">
        <v>361</v>
      </c>
      <c r="F145" s="231" t="s">
        <v>362</v>
      </c>
      <c r="G145" s="232"/>
      <c r="H145" s="232"/>
      <c r="I145" s="232"/>
      <c r="J145" s="87" t="s">
        <v>80</v>
      </c>
      <c r="K145" s="88">
        <v>37.375999999999998</v>
      </c>
      <c r="L145" s="233"/>
      <c r="M145" s="234"/>
      <c r="N145" s="229">
        <f t="shared" si="40"/>
        <v>0</v>
      </c>
      <c r="O145" s="230"/>
      <c r="P145" s="230"/>
      <c r="Q145" s="230"/>
      <c r="R145" s="54"/>
      <c r="T145" s="140" t="s">
        <v>0</v>
      </c>
      <c r="U145" s="141" t="s">
        <v>21</v>
      </c>
      <c r="V145" s="142">
        <v>0.124</v>
      </c>
      <c r="W145" s="142">
        <f t="shared" si="41"/>
        <v>4.6346239999999996</v>
      </c>
      <c r="X145" s="142">
        <v>2.4E-2</v>
      </c>
      <c r="Y145" s="142">
        <f t="shared" si="42"/>
        <v>0.89702399999999993</v>
      </c>
      <c r="Z145" s="142">
        <v>2.4E-2</v>
      </c>
      <c r="AA145" s="143">
        <f t="shared" si="43"/>
        <v>0.89702399999999993</v>
      </c>
      <c r="AR145" s="72" t="s">
        <v>81</v>
      </c>
      <c r="AT145" s="72" t="s">
        <v>77</v>
      </c>
      <c r="AU145" s="72" t="s">
        <v>26</v>
      </c>
      <c r="AY145" s="72" t="s">
        <v>76</v>
      </c>
      <c r="BE145" s="93">
        <f t="shared" si="44"/>
        <v>0</v>
      </c>
      <c r="BF145" s="93">
        <f t="shared" si="45"/>
        <v>0</v>
      </c>
      <c r="BG145" s="93">
        <f t="shared" si="46"/>
        <v>0</v>
      </c>
      <c r="BH145" s="93">
        <f t="shared" si="47"/>
        <v>0</v>
      </c>
      <c r="BI145" s="93">
        <f t="shared" si="48"/>
        <v>0</v>
      </c>
      <c r="BJ145" s="72" t="s">
        <v>5</v>
      </c>
      <c r="BK145" s="93">
        <f t="shared" si="49"/>
        <v>0</v>
      </c>
      <c r="BL145" s="72" t="s">
        <v>81</v>
      </c>
      <c r="BM145" s="72" t="s">
        <v>363</v>
      </c>
    </row>
    <row r="146" spans="2:65" s="52" customFormat="1" ht="44.25" customHeight="1">
      <c r="B146" s="53"/>
      <c r="C146" s="85" t="s">
        <v>364</v>
      </c>
      <c r="D146" s="85" t="s">
        <v>77</v>
      </c>
      <c r="E146" s="86" t="s">
        <v>365</v>
      </c>
      <c r="F146" s="231" t="s">
        <v>366</v>
      </c>
      <c r="G146" s="232"/>
      <c r="H146" s="232"/>
      <c r="I146" s="232"/>
      <c r="J146" s="87" t="s">
        <v>80</v>
      </c>
      <c r="K146" s="88">
        <v>4.2279999999999998</v>
      </c>
      <c r="L146" s="233"/>
      <c r="M146" s="234"/>
      <c r="N146" s="229">
        <f t="shared" si="40"/>
        <v>0</v>
      </c>
      <c r="O146" s="230"/>
      <c r="P146" s="230"/>
      <c r="Q146" s="230"/>
      <c r="R146" s="54"/>
      <c r="T146" s="140" t="s">
        <v>0</v>
      </c>
      <c r="U146" s="141" t="s">
        <v>21</v>
      </c>
      <c r="V146" s="142">
        <v>4.66</v>
      </c>
      <c r="W146" s="142">
        <f t="shared" si="41"/>
        <v>19.702479999999998</v>
      </c>
      <c r="X146" s="142">
        <v>0.02</v>
      </c>
      <c r="Y146" s="142">
        <f t="shared" si="42"/>
        <v>8.4559999999999996E-2</v>
      </c>
      <c r="Z146" s="142">
        <v>0</v>
      </c>
      <c r="AA146" s="143">
        <f t="shared" si="43"/>
        <v>0</v>
      </c>
      <c r="AR146" s="72" t="s">
        <v>81</v>
      </c>
      <c r="AT146" s="72" t="s">
        <v>77</v>
      </c>
      <c r="AU146" s="72" t="s">
        <v>26</v>
      </c>
      <c r="AY146" s="72" t="s">
        <v>76</v>
      </c>
      <c r="BE146" s="93">
        <f t="shared" si="44"/>
        <v>0</v>
      </c>
      <c r="BF146" s="93">
        <f t="shared" si="45"/>
        <v>0</v>
      </c>
      <c r="BG146" s="93">
        <f t="shared" si="46"/>
        <v>0</v>
      </c>
      <c r="BH146" s="93">
        <f t="shared" si="47"/>
        <v>0</v>
      </c>
      <c r="BI146" s="93">
        <f t="shared" si="48"/>
        <v>0</v>
      </c>
      <c r="BJ146" s="72" t="s">
        <v>5</v>
      </c>
      <c r="BK146" s="93">
        <f t="shared" si="49"/>
        <v>0</v>
      </c>
      <c r="BL146" s="72" t="s">
        <v>81</v>
      </c>
      <c r="BM146" s="72" t="s">
        <v>367</v>
      </c>
    </row>
    <row r="147" spans="2:65" s="52" customFormat="1" ht="31.5" customHeight="1">
      <c r="B147" s="53"/>
      <c r="C147" s="85" t="s">
        <v>368</v>
      </c>
      <c r="D147" s="85" t="s">
        <v>77</v>
      </c>
      <c r="E147" s="86" t="s">
        <v>369</v>
      </c>
      <c r="F147" s="231" t="s">
        <v>370</v>
      </c>
      <c r="G147" s="232"/>
      <c r="H147" s="232"/>
      <c r="I147" s="232"/>
      <c r="J147" s="87" t="s">
        <v>80</v>
      </c>
      <c r="K147" s="88">
        <v>22.425999999999998</v>
      </c>
      <c r="L147" s="233"/>
      <c r="M147" s="234"/>
      <c r="N147" s="229">
        <f t="shared" si="40"/>
        <v>0</v>
      </c>
      <c r="O147" s="230"/>
      <c r="P147" s="230"/>
      <c r="Q147" s="230"/>
      <c r="R147" s="54"/>
      <c r="T147" s="140" t="s">
        <v>0</v>
      </c>
      <c r="U147" s="141" t="s">
        <v>21</v>
      </c>
      <c r="V147" s="142">
        <v>0.55600000000000005</v>
      </c>
      <c r="W147" s="142">
        <f t="shared" si="41"/>
        <v>12.468856000000001</v>
      </c>
      <c r="X147" s="142">
        <v>8.4000000000000005E-2</v>
      </c>
      <c r="Y147" s="142">
        <f t="shared" si="42"/>
        <v>1.8837839999999999</v>
      </c>
      <c r="Z147" s="142">
        <v>0</v>
      </c>
      <c r="AA147" s="143">
        <f t="shared" si="43"/>
        <v>0</v>
      </c>
      <c r="AR147" s="72" t="s">
        <v>81</v>
      </c>
      <c r="AT147" s="72" t="s">
        <v>77</v>
      </c>
      <c r="AU147" s="72" t="s">
        <v>26</v>
      </c>
      <c r="AY147" s="72" t="s">
        <v>76</v>
      </c>
      <c r="BE147" s="93">
        <f t="shared" si="44"/>
        <v>0</v>
      </c>
      <c r="BF147" s="93">
        <f t="shared" si="45"/>
        <v>0</v>
      </c>
      <c r="BG147" s="93">
        <f t="shared" si="46"/>
        <v>0</v>
      </c>
      <c r="BH147" s="93">
        <f t="shared" si="47"/>
        <v>0</v>
      </c>
      <c r="BI147" s="93">
        <f t="shared" si="48"/>
        <v>0</v>
      </c>
      <c r="BJ147" s="72" t="s">
        <v>5</v>
      </c>
      <c r="BK147" s="93">
        <f t="shared" si="49"/>
        <v>0</v>
      </c>
      <c r="BL147" s="72" t="s">
        <v>81</v>
      </c>
      <c r="BM147" s="72" t="s">
        <v>371</v>
      </c>
    </row>
    <row r="148" spans="2:65" s="52" customFormat="1" ht="31.5" customHeight="1">
      <c r="B148" s="53"/>
      <c r="C148" s="85" t="s">
        <v>372</v>
      </c>
      <c r="D148" s="85" t="s">
        <v>77</v>
      </c>
      <c r="E148" s="86" t="s">
        <v>373</v>
      </c>
      <c r="F148" s="231" t="s">
        <v>374</v>
      </c>
      <c r="G148" s="232"/>
      <c r="H148" s="232"/>
      <c r="I148" s="232"/>
      <c r="J148" s="87" t="s">
        <v>80</v>
      </c>
      <c r="K148" s="88">
        <v>20.58</v>
      </c>
      <c r="L148" s="233"/>
      <c r="M148" s="234"/>
      <c r="N148" s="229">
        <f t="shared" si="40"/>
        <v>0</v>
      </c>
      <c r="O148" s="230"/>
      <c r="P148" s="230"/>
      <c r="Q148" s="230"/>
      <c r="R148" s="54"/>
      <c r="T148" s="140" t="s">
        <v>0</v>
      </c>
      <c r="U148" s="141" t="s">
        <v>21</v>
      </c>
      <c r="V148" s="142">
        <v>0.27100000000000002</v>
      </c>
      <c r="W148" s="142">
        <f t="shared" si="41"/>
        <v>5.5771800000000002</v>
      </c>
      <c r="X148" s="142">
        <v>7.4260000000000007E-2</v>
      </c>
      <c r="Y148" s="142">
        <f t="shared" si="42"/>
        <v>1.5282708</v>
      </c>
      <c r="Z148" s="142">
        <v>0</v>
      </c>
      <c r="AA148" s="143">
        <f t="shared" si="43"/>
        <v>0</v>
      </c>
      <c r="AR148" s="72" t="s">
        <v>81</v>
      </c>
      <c r="AT148" s="72" t="s">
        <v>77</v>
      </c>
      <c r="AU148" s="72" t="s">
        <v>26</v>
      </c>
      <c r="AY148" s="72" t="s">
        <v>76</v>
      </c>
      <c r="BE148" s="93">
        <f t="shared" si="44"/>
        <v>0</v>
      </c>
      <c r="BF148" s="93">
        <f t="shared" si="45"/>
        <v>0</v>
      </c>
      <c r="BG148" s="93">
        <f t="shared" si="46"/>
        <v>0</v>
      </c>
      <c r="BH148" s="93">
        <f t="shared" si="47"/>
        <v>0</v>
      </c>
      <c r="BI148" s="93">
        <f t="shared" si="48"/>
        <v>0</v>
      </c>
      <c r="BJ148" s="72" t="s">
        <v>5</v>
      </c>
      <c r="BK148" s="93">
        <f t="shared" si="49"/>
        <v>0</v>
      </c>
      <c r="BL148" s="72" t="s">
        <v>81</v>
      </c>
      <c r="BM148" s="72" t="s">
        <v>375</v>
      </c>
    </row>
    <row r="149" spans="2:65" s="52" customFormat="1" ht="31.5" customHeight="1">
      <c r="B149" s="53"/>
      <c r="C149" s="85" t="s">
        <v>376</v>
      </c>
      <c r="D149" s="85" t="s">
        <v>77</v>
      </c>
      <c r="E149" s="86" t="s">
        <v>377</v>
      </c>
      <c r="F149" s="231" t="s">
        <v>378</v>
      </c>
      <c r="G149" s="232"/>
      <c r="H149" s="232"/>
      <c r="I149" s="232"/>
      <c r="J149" s="87" t="s">
        <v>80</v>
      </c>
      <c r="K149" s="88">
        <v>20.58</v>
      </c>
      <c r="L149" s="233"/>
      <c r="M149" s="234"/>
      <c r="N149" s="229">
        <f t="shared" si="40"/>
        <v>0</v>
      </c>
      <c r="O149" s="230"/>
      <c r="P149" s="230"/>
      <c r="Q149" s="230"/>
      <c r="R149" s="54"/>
      <c r="T149" s="140" t="s">
        <v>0</v>
      </c>
      <c r="U149" s="141" t="s">
        <v>21</v>
      </c>
      <c r="V149" s="142">
        <v>4.9000000000000002E-2</v>
      </c>
      <c r="W149" s="142">
        <f t="shared" si="41"/>
        <v>1.0084199999999999</v>
      </c>
      <c r="X149" s="142">
        <v>0</v>
      </c>
      <c r="Y149" s="142">
        <f t="shared" si="42"/>
        <v>0</v>
      </c>
      <c r="Z149" s="142">
        <v>0</v>
      </c>
      <c r="AA149" s="143">
        <f t="shared" si="43"/>
        <v>0</v>
      </c>
      <c r="AR149" s="72" t="s">
        <v>81</v>
      </c>
      <c r="AT149" s="72" t="s">
        <v>77</v>
      </c>
      <c r="AU149" s="72" t="s">
        <v>26</v>
      </c>
      <c r="AY149" s="72" t="s">
        <v>76</v>
      </c>
      <c r="BE149" s="93">
        <f t="shared" si="44"/>
        <v>0</v>
      </c>
      <c r="BF149" s="93">
        <f t="shared" si="45"/>
        <v>0</v>
      </c>
      <c r="BG149" s="93">
        <f t="shared" si="46"/>
        <v>0</v>
      </c>
      <c r="BH149" s="93">
        <f t="shared" si="47"/>
        <v>0</v>
      </c>
      <c r="BI149" s="93">
        <f t="shared" si="48"/>
        <v>0</v>
      </c>
      <c r="BJ149" s="72" t="s">
        <v>5</v>
      </c>
      <c r="BK149" s="93">
        <f t="shared" si="49"/>
        <v>0</v>
      </c>
      <c r="BL149" s="72" t="s">
        <v>81</v>
      </c>
      <c r="BM149" s="72" t="s">
        <v>379</v>
      </c>
    </row>
    <row r="150" spans="2:65" s="52" customFormat="1" ht="31.5" customHeight="1">
      <c r="B150" s="53"/>
      <c r="C150" s="85" t="s">
        <v>380</v>
      </c>
      <c r="D150" s="85" t="s">
        <v>77</v>
      </c>
      <c r="E150" s="86" t="s">
        <v>381</v>
      </c>
      <c r="F150" s="231" t="s">
        <v>382</v>
      </c>
      <c r="G150" s="232"/>
      <c r="H150" s="232"/>
      <c r="I150" s="232"/>
      <c r="J150" s="87" t="s">
        <v>80</v>
      </c>
      <c r="K150" s="88">
        <v>20.58</v>
      </c>
      <c r="L150" s="233"/>
      <c r="M150" s="234"/>
      <c r="N150" s="229">
        <f t="shared" si="40"/>
        <v>0</v>
      </c>
      <c r="O150" s="230"/>
      <c r="P150" s="230"/>
      <c r="Q150" s="230"/>
      <c r="R150" s="54"/>
      <c r="T150" s="140" t="s">
        <v>0</v>
      </c>
      <c r="U150" s="141" t="s">
        <v>21</v>
      </c>
      <c r="V150" s="142">
        <v>4.9000000000000002E-2</v>
      </c>
      <c r="W150" s="142">
        <f t="shared" si="41"/>
        <v>1.0084199999999999</v>
      </c>
      <c r="X150" s="142">
        <v>0</v>
      </c>
      <c r="Y150" s="142">
        <f t="shared" si="42"/>
        <v>0</v>
      </c>
      <c r="Z150" s="142">
        <v>0</v>
      </c>
      <c r="AA150" s="143">
        <f t="shared" si="43"/>
        <v>0</v>
      </c>
      <c r="AR150" s="72" t="s">
        <v>81</v>
      </c>
      <c r="AT150" s="72" t="s">
        <v>77</v>
      </c>
      <c r="AU150" s="72" t="s">
        <v>26</v>
      </c>
      <c r="AY150" s="72" t="s">
        <v>76</v>
      </c>
      <c r="BE150" s="93">
        <f t="shared" si="44"/>
        <v>0</v>
      </c>
      <c r="BF150" s="93">
        <f t="shared" si="45"/>
        <v>0</v>
      </c>
      <c r="BG150" s="93">
        <f t="shared" si="46"/>
        <v>0</v>
      </c>
      <c r="BH150" s="93">
        <f t="shared" si="47"/>
        <v>0</v>
      </c>
      <c r="BI150" s="93">
        <f t="shared" si="48"/>
        <v>0</v>
      </c>
      <c r="BJ150" s="72" t="s">
        <v>5</v>
      </c>
      <c r="BK150" s="93">
        <f t="shared" si="49"/>
        <v>0</v>
      </c>
      <c r="BL150" s="72" t="s">
        <v>81</v>
      </c>
      <c r="BM150" s="72" t="s">
        <v>383</v>
      </c>
    </row>
    <row r="151" spans="2:65" s="52" customFormat="1" ht="31.5" customHeight="1">
      <c r="B151" s="53"/>
      <c r="C151" s="85" t="s">
        <v>384</v>
      </c>
      <c r="D151" s="85" t="s">
        <v>77</v>
      </c>
      <c r="E151" s="86" t="s">
        <v>385</v>
      </c>
      <c r="F151" s="231" t="s">
        <v>386</v>
      </c>
      <c r="G151" s="232"/>
      <c r="H151" s="232"/>
      <c r="I151" s="232"/>
      <c r="J151" s="87" t="s">
        <v>80</v>
      </c>
      <c r="K151" s="88">
        <v>6.25</v>
      </c>
      <c r="L151" s="233"/>
      <c r="M151" s="234"/>
      <c r="N151" s="229">
        <f t="shared" si="40"/>
        <v>0</v>
      </c>
      <c r="O151" s="230"/>
      <c r="P151" s="230"/>
      <c r="Q151" s="230"/>
      <c r="R151" s="54"/>
      <c r="T151" s="140" t="s">
        <v>0</v>
      </c>
      <c r="U151" s="141" t="s">
        <v>21</v>
      </c>
      <c r="V151" s="142">
        <v>0.50800000000000001</v>
      </c>
      <c r="W151" s="142">
        <f t="shared" si="41"/>
        <v>3.1749999999999998</v>
      </c>
      <c r="X151" s="142">
        <v>0.28361999999999998</v>
      </c>
      <c r="Y151" s="142">
        <f t="shared" si="42"/>
        <v>1.7726249999999999</v>
      </c>
      <c r="Z151" s="142">
        <v>0</v>
      </c>
      <c r="AA151" s="143">
        <f t="shared" si="43"/>
        <v>0</v>
      </c>
      <c r="AR151" s="72" t="s">
        <v>81</v>
      </c>
      <c r="AT151" s="72" t="s">
        <v>77</v>
      </c>
      <c r="AU151" s="72" t="s">
        <v>26</v>
      </c>
      <c r="AY151" s="72" t="s">
        <v>76</v>
      </c>
      <c r="BE151" s="93">
        <f t="shared" si="44"/>
        <v>0</v>
      </c>
      <c r="BF151" s="93">
        <f t="shared" si="45"/>
        <v>0</v>
      </c>
      <c r="BG151" s="93">
        <f t="shared" si="46"/>
        <v>0</v>
      </c>
      <c r="BH151" s="93">
        <f t="shared" si="47"/>
        <v>0</v>
      </c>
      <c r="BI151" s="93">
        <f t="shared" si="48"/>
        <v>0</v>
      </c>
      <c r="BJ151" s="72" t="s">
        <v>5</v>
      </c>
      <c r="BK151" s="93">
        <f t="shared" si="49"/>
        <v>0</v>
      </c>
      <c r="BL151" s="72" t="s">
        <v>81</v>
      </c>
      <c r="BM151" s="72" t="s">
        <v>387</v>
      </c>
    </row>
    <row r="152" spans="2:65" s="52" customFormat="1" ht="31.5" customHeight="1">
      <c r="B152" s="53"/>
      <c r="C152" s="85" t="s">
        <v>388</v>
      </c>
      <c r="D152" s="85" t="s">
        <v>77</v>
      </c>
      <c r="E152" s="86" t="s">
        <v>389</v>
      </c>
      <c r="F152" s="231" t="s">
        <v>390</v>
      </c>
      <c r="G152" s="232"/>
      <c r="H152" s="232"/>
      <c r="I152" s="232"/>
      <c r="J152" s="87" t="s">
        <v>80</v>
      </c>
      <c r="K152" s="88">
        <v>35.167999999999999</v>
      </c>
      <c r="L152" s="233"/>
      <c r="M152" s="234"/>
      <c r="N152" s="229">
        <f t="shared" si="40"/>
        <v>0</v>
      </c>
      <c r="O152" s="230"/>
      <c r="P152" s="230"/>
      <c r="Q152" s="230"/>
      <c r="R152" s="54"/>
      <c r="T152" s="140" t="s">
        <v>0</v>
      </c>
      <c r="U152" s="141" t="s">
        <v>21</v>
      </c>
      <c r="V152" s="142">
        <v>0.77700000000000002</v>
      </c>
      <c r="W152" s="142">
        <f t="shared" si="41"/>
        <v>27.325536</v>
      </c>
      <c r="X152" s="142">
        <v>9.6000000000000002E-2</v>
      </c>
      <c r="Y152" s="142">
        <f t="shared" si="42"/>
        <v>3.376128</v>
      </c>
      <c r="Z152" s="142">
        <v>0</v>
      </c>
      <c r="AA152" s="143">
        <f t="shared" si="43"/>
        <v>0</v>
      </c>
      <c r="AR152" s="72" t="s">
        <v>81</v>
      </c>
      <c r="AT152" s="72" t="s">
        <v>77</v>
      </c>
      <c r="AU152" s="72" t="s">
        <v>26</v>
      </c>
      <c r="AY152" s="72" t="s">
        <v>76</v>
      </c>
      <c r="BE152" s="93">
        <f t="shared" si="44"/>
        <v>0</v>
      </c>
      <c r="BF152" s="93">
        <f t="shared" si="45"/>
        <v>0</v>
      </c>
      <c r="BG152" s="93">
        <f t="shared" si="46"/>
        <v>0</v>
      </c>
      <c r="BH152" s="93">
        <f t="shared" si="47"/>
        <v>0</v>
      </c>
      <c r="BI152" s="93">
        <f t="shared" si="48"/>
        <v>0</v>
      </c>
      <c r="BJ152" s="72" t="s">
        <v>5</v>
      </c>
      <c r="BK152" s="93">
        <f t="shared" si="49"/>
        <v>0</v>
      </c>
      <c r="BL152" s="72" t="s">
        <v>81</v>
      </c>
      <c r="BM152" s="72" t="s">
        <v>391</v>
      </c>
    </row>
    <row r="153" spans="2:65" s="132" customFormat="1" ht="29.85" customHeight="1">
      <c r="B153" s="128"/>
      <c r="C153" s="129"/>
      <c r="D153" s="139" t="s">
        <v>41</v>
      </c>
      <c r="E153" s="139"/>
      <c r="F153" s="139"/>
      <c r="G153" s="139"/>
      <c r="H153" s="139"/>
      <c r="I153" s="139"/>
      <c r="J153" s="139"/>
      <c r="K153" s="139"/>
      <c r="L153" s="153"/>
      <c r="M153" s="153"/>
      <c r="N153" s="227">
        <f>BK153</f>
        <v>0</v>
      </c>
      <c r="O153" s="228"/>
      <c r="P153" s="228"/>
      <c r="Q153" s="228"/>
      <c r="R153" s="131"/>
      <c r="T153" s="133"/>
      <c r="U153" s="129"/>
      <c r="V153" s="129"/>
      <c r="W153" s="134">
        <f>SUM(W154:W223)</f>
        <v>3357.8034660000012</v>
      </c>
      <c r="X153" s="129"/>
      <c r="Y153" s="134">
        <f>SUM(Y154:Y223)</f>
        <v>4.2840263199999997</v>
      </c>
      <c r="Z153" s="129"/>
      <c r="AA153" s="135">
        <f>SUM(AA154:AA223)</f>
        <v>128.89183</v>
      </c>
      <c r="AR153" s="136" t="s">
        <v>5</v>
      </c>
      <c r="AT153" s="137" t="s">
        <v>23</v>
      </c>
      <c r="AU153" s="137" t="s">
        <v>5</v>
      </c>
      <c r="AY153" s="136" t="s">
        <v>76</v>
      </c>
      <c r="BK153" s="138">
        <f>SUM(BK154:BK223)</f>
        <v>0</v>
      </c>
    </row>
    <row r="154" spans="2:65" s="52" customFormat="1" ht="44.25" customHeight="1">
      <c r="B154" s="53"/>
      <c r="C154" s="85" t="s">
        <v>392</v>
      </c>
      <c r="D154" s="85" t="s">
        <v>77</v>
      </c>
      <c r="E154" s="86" t="s">
        <v>393</v>
      </c>
      <c r="F154" s="231" t="s">
        <v>394</v>
      </c>
      <c r="G154" s="232"/>
      <c r="H154" s="232"/>
      <c r="I154" s="232"/>
      <c r="J154" s="87" t="s">
        <v>80</v>
      </c>
      <c r="K154" s="88">
        <v>2751.55</v>
      </c>
      <c r="L154" s="233"/>
      <c r="M154" s="234"/>
      <c r="N154" s="229">
        <f t="shared" ref="N154:N185" si="50">ROUND(L154*K154,2)</f>
        <v>0</v>
      </c>
      <c r="O154" s="230"/>
      <c r="P154" s="230"/>
      <c r="Q154" s="230"/>
      <c r="R154" s="54"/>
      <c r="T154" s="140" t="s">
        <v>0</v>
      </c>
      <c r="U154" s="141" t="s">
        <v>21</v>
      </c>
      <c r="V154" s="142">
        <v>0.16700000000000001</v>
      </c>
      <c r="W154" s="142">
        <f t="shared" ref="W154:W185" si="51">V154*K154</f>
        <v>459.50885000000005</v>
      </c>
      <c r="X154" s="142">
        <v>0</v>
      </c>
      <c r="Y154" s="142">
        <f t="shared" ref="Y154:Y185" si="52">X154*K154</f>
        <v>0</v>
      </c>
      <c r="Z154" s="142">
        <v>0</v>
      </c>
      <c r="AA154" s="143">
        <f t="shared" ref="AA154:AA185" si="53">Z154*K154</f>
        <v>0</v>
      </c>
      <c r="AR154" s="72" t="s">
        <v>81</v>
      </c>
      <c r="AT154" s="72" t="s">
        <v>77</v>
      </c>
      <c r="AU154" s="72" t="s">
        <v>26</v>
      </c>
      <c r="AY154" s="72" t="s">
        <v>76</v>
      </c>
      <c r="BE154" s="93">
        <f t="shared" ref="BE154:BE185" si="54">IF(U154="základní",N154,0)</f>
        <v>0</v>
      </c>
      <c r="BF154" s="93">
        <f t="shared" ref="BF154:BF185" si="55">IF(U154="snížená",N154,0)</f>
        <v>0</v>
      </c>
      <c r="BG154" s="93">
        <f t="shared" ref="BG154:BG185" si="56">IF(U154="zákl. přenesená",N154,0)</f>
        <v>0</v>
      </c>
      <c r="BH154" s="93">
        <f t="shared" ref="BH154:BH185" si="57">IF(U154="sníž. přenesená",N154,0)</f>
        <v>0</v>
      </c>
      <c r="BI154" s="93">
        <f t="shared" ref="BI154:BI185" si="58">IF(U154="nulová",N154,0)</f>
        <v>0</v>
      </c>
      <c r="BJ154" s="72" t="s">
        <v>5</v>
      </c>
      <c r="BK154" s="93">
        <f t="shared" ref="BK154:BK185" si="59">ROUND(L154*K154,2)</f>
        <v>0</v>
      </c>
      <c r="BL154" s="72" t="s">
        <v>81</v>
      </c>
      <c r="BM154" s="72" t="s">
        <v>395</v>
      </c>
    </row>
    <row r="155" spans="2:65" s="52" customFormat="1" ht="44.25" customHeight="1">
      <c r="B155" s="53"/>
      <c r="C155" s="85" t="s">
        <v>396</v>
      </c>
      <c r="D155" s="85" t="s">
        <v>77</v>
      </c>
      <c r="E155" s="86" t="s">
        <v>397</v>
      </c>
      <c r="F155" s="231" t="s">
        <v>398</v>
      </c>
      <c r="G155" s="232"/>
      <c r="H155" s="232"/>
      <c r="I155" s="232"/>
      <c r="J155" s="87" t="s">
        <v>80</v>
      </c>
      <c r="K155" s="88">
        <v>2751.55</v>
      </c>
      <c r="L155" s="233"/>
      <c r="M155" s="234"/>
      <c r="N155" s="229">
        <f t="shared" si="50"/>
        <v>0</v>
      </c>
      <c r="O155" s="230"/>
      <c r="P155" s="230"/>
      <c r="Q155" s="230"/>
      <c r="R155" s="54"/>
      <c r="T155" s="140" t="s">
        <v>0</v>
      </c>
      <c r="U155" s="141" t="s">
        <v>21</v>
      </c>
      <c r="V155" s="142">
        <v>0</v>
      </c>
      <c r="W155" s="142">
        <f t="shared" si="51"/>
        <v>0</v>
      </c>
      <c r="X155" s="142">
        <v>0</v>
      </c>
      <c r="Y155" s="142">
        <f t="shared" si="52"/>
        <v>0</v>
      </c>
      <c r="Z155" s="142">
        <v>0</v>
      </c>
      <c r="AA155" s="143">
        <f t="shared" si="53"/>
        <v>0</v>
      </c>
      <c r="AR155" s="72" t="s">
        <v>81</v>
      </c>
      <c r="AT155" s="72" t="s">
        <v>77</v>
      </c>
      <c r="AU155" s="72" t="s">
        <v>26</v>
      </c>
      <c r="AY155" s="72" t="s">
        <v>76</v>
      </c>
      <c r="BE155" s="93">
        <f t="shared" si="54"/>
        <v>0</v>
      </c>
      <c r="BF155" s="93">
        <f t="shared" si="55"/>
        <v>0</v>
      </c>
      <c r="BG155" s="93">
        <f t="shared" si="56"/>
        <v>0</v>
      </c>
      <c r="BH155" s="93">
        <f t="shared" si="57"/>
        <v>0</v>
      </c>
      <c r="BI155" s="93">
        <f t="shared" si="58"/>
        <v>0</v>
      </c>
      <c r="BJ155" s="72" t="s">
        <v>5</v>
      </c>
      <c r="BK155" s="93">
        <f t="shared" si="59"/>
        <v>0</v>
      </c>
      <c r="BL155" s="72" t="s">
        <v>81</v>
      </c>
      <c r="BM155" s="72" t="s">
        <v>399</v>
      </c>
    </row>
    <row r="156" spans="2:65" s="52" customFormat="1" ht="44.25" customHeight="1">
      <c r="B156" s="53"/>
      <c r="C156" s="85" t="s">
        <v>400</v>
      </c>
      <c r="D156" s="85" t="s">
        <v>77</v>
      </c>
      <c r="E156" s="86" t="s">
        <v>401</v>
      </c>
      <c r="F156" s="231" t="s">
        <v>402</v>
      </c>
      <c r="G156" s="232"/>
      <c r="H156" s="232"/>
      <c r="I156" s="232"/>
      <c r="J156" s="87" t="s">
        <v>80</v>
      </c>
      <c r="K156" s="88">
        <v>2751.55</v>
      </c>
      <c r="L156" s="233"/>
      <c r="M156" s="234"/>
      <c r="N156" s="229">
        <f t="shared" si="50"/>
        <v>0</v>
      </c>
      <c r="O156" s="230"/>
      <c r="P156" s="230"/>
      <c r="Q156" s="230"/>
      <c r="R156" s="54"/>
      <c r="T156" s="140" t="s">
        <v>0</v>
      </c>
      <c r="U156" s="141" t="s">
        <v>21</v>
      </c>
      <c r="V156" s="142">
        <v>0.105</v>
      </c>
      <c r="W156" s="142">
        <f t="shared" si="51"/>
        <v>288.91275000000002</v>
      </c>
      <c r="X156" s="142">
        <v>0</v>
      </c>
      <c r="Y156" s="142">
        <f t="shared" si="52"/>
        <v>0</v>
      </c>
      <c r="Z156" s="142">
        <v>0</v>
      </c>
      <c r="AA156" s="143">
        <f t="shared" si="53"/>
        <v>0</v>
      </c>
      <c r="AR156" s="72" t="s">
        <v>81</v>
      </c>
      <c r="AT156" s="72" t="s">
        <v>77</v>
      </c>
      <c r="AU156" s="72" t="s">
        <v>26</v>
      </c>
      <c r="AY156" s="72" t="s">
        <v>76</v>
      </c>
      <c r="BE156" s="93">
        <f t="shared" si="54"/>
        <v>0</v>
      </c>
      <c r="BF156" s="93">
        <f t="shared" si="55"/>
        <v>0</v>
      </c>
      <c r="BG156" s="93">
        <f t="shared" si="56"/>
        <v>0</v>
      </c>
      <c r="BH156" s="93">
        <f t="shared" si="57"/>
        <v>0</v>
      </c>
      <c r="BI156" s="93">
        <f t="shared" si="58"/>
        <v>0</v>
      </c>
      <c r="BJ156" s="72" t="s">
        <v>5</v>
      </c>
      <c r="BK156" s="93">
        <f t="shared" si="59"/>
        <v>0</v>
      </c>
      <c r="BL156" s="72" t="s">
        <v>81</v>
      </c>
      <c r="BM156" s="72" t="s">
        <v>403</v>
      </c>
    </row>
    <row r="157" spans="2:65" s="52" customFormat="1" ht="22.5" customHeight="1">
      <c r="B157" s="53"/>
      <c r="C157" s="85" t="s">
        <v>404</v>
      </c>
      <c r="D157" s="85" t="s">
        <v>77</v>
      </c>
      <c r="E157" s="86" t="s">
        <v>405</v>
      </c>
      <c r="F157" s="231" t="s">
        <v>406</v>
      </c>
      <c r="G157" s="232"/>
      <c r="H157" s="232"/>
      <c r="I157" s="232"/>
      <c r="J157" s="87" t="s">
        <v>80</v>
      </c>
      <c r="K157" s="88">
        <v>2751.55</v>
      </c>
      <c r="L157" s="233"/>
      <c r="M157" s="234"/>
      <c r="N157" s="229">
        <f t="shared" si="50"/>
        <v>0</v>
      </c>
      <c r="O157" s="230"/>
      <c r="P157" s="230"/>
      <c r="Q157" s="230"/>
      <c r="R157" s="54"/>
      <c r="T157" s="140" t="s">
        <v>0</v>
      </c>
      <c r="U157" s="141" t="s">
        <v>21</v>
      </c>
      <c r="V157" s="142">
        <v>4.9000000000000002E-2</v>
      </c>
      <c r="W157" s="142">
        <f t="shared" si="51"/>
        <v>134.82595000000001</v>
      </c>
      <c r="X157" s="142">
        <v>0</v>
      </c>
      <c r="Y157" s="142">
        <f t="shared" si="52"/>
        <v>0</v>
      </c>
      <c r="Z157" s="142">
        <v>0</v>
      </c>
      <c r="AA157" s="143">
        <f t="shared" si="53"/>
        <v>0</v>
      </c>
      <c r="AR157" s="72" t="s">
        <v>81</v>
      </c>
      <c r="AT157" s="72" t="s">
        <v>77</v>
      </c>
      <c r="AU157" s="72" t="s">
        <v>26</v>
      </c>
      <c r="AY157" s="72" t="s">
        <v>76</v>
      </c>
      <c r="BE157" s="93">
        <f t="shared" si="54"/>
        <v>0</v>
      </c>
      <c r="BF157" s="93">
        <f t="shared" si="55"/>
        <v>0</v>
      </c>
      <c r="BG157" s="93">
        <f t="shared" si="56"/>
        <v>0</v>
      </c>
      <c r="BH157" s="93">
        <f t="shared" si="57"/>
        <v>0</v>
      </c>
      <c r="BI157" s="93">
        <f t="shared" si="58"/>
        <v>0</v>
      </c>
      <c r="BJ157" s="72" t="s">
        <v>5</v>
      </c>
      <c r="BK157" s="93">
        <f t="shared" si="59"/>
        <v>0</v>
      </c>
      <c r="BL157" s="72" t="s">
        <v>81</v>
      </c>
      <c r="BM157" s="72" t="s">
        <v>407</v>
      </c>
    </row>
    <row r="158" spans="2:65" s="52" customFormat="1" ht="31.5" customHeight="1">
      <c r="B158" s="53"/>
      <c r="C158" s="85" t="s">
        <v>408</v>
      </c>
      <c r="D158" s="85" t="s">
        <v>77</v>
      </c>
      <c r="E158" s="86" t="s">
        <v>409</v>
      </c>
      <c r="F158" s="231" t="s">
        <v>410</v>
      </c>
      <c r="G158" s="232"/>
      <c r="H158" s="232"/>
      <c r="I158" s="232"/>
      <c r="J158" s="87" t="s">
        <v>80</v>
      </c>
      <c r="K158" s="88">
        <v>2751.55</v>
      </c>
      <c r="L158" s="233"/>
      <c r="M158" s="234"/>
      <c r="N158" s="229">
        <f t="shared" si="50"/>
        <v>0</v>
      </c>
      <c r="O158" s="230"/>
      <c r="P158" s="230"/>
      <c r="Q158" s="230"/>
      <c r="R158" s="54"/>
      <c r="T158" s="140" t="s">
        <v>0</v>
      </c>
      <c r="U158" s="141" t="s">
        <v>21</v>
      </c>
      <c r="V158" s="142">
        <v>0</v>
      </c>
      <c r="W158" s="142">
        <f t="shared" si="51"/>
        <v>0</v>
      </c>
      <c r="X158" s="142">
        <v>0</v>
      </c>
      <c r="Y158" s="142">
        <f t="shared" si="52"/>
        <v>0</v>
      </c>
      <c r="Z158" s="142">
        <v>0</v>
      </c>
      <c r="AA158" s="143">
        <f t="shared" si="53"/>
        <v>0</v>
      </c>
      <c r="AR158" s="72" t="s">
        <v>81</v>
      </c>
      <c r="AT158" s="72" t="s">
        <v>77</v>
      </c>
      <c r="AU158" s="72" t="s">
        <v>26</v>
      </c>
      <c r="AY158" s="72" t="s">
        <v>76</v>
      </c>
      <c r="BE158" s="93">
        <f t="shared" si="54"/>
        <v>0</v>
      </c>
      <c r="BF158" s="93">
        <f t="shared" si="55"/>
        <v>0</v>
      </c>
      <c r="BG158" s="93">
        <f t="shared" si="56"/>
        <v>0</v>
      </c>
      <c r="BH158" s="93">
        <f t="shared" si="57"/>
        <v>0</v>
      </c>
      <c r="BI158" s="93">
        <f t="shared" si="58"/>
        <v>0</v>
      </c>
      <c r="BJ158" s="72" t="s">
        <v>5</v>
      </c>
      <c r="BK158" s="93">
        <f t="shared" si="59"/>
        <v>0</v>
      </c>
      <c r="BL158" s="72" t="s">
        <v>81</v>
      </c>
      <c r="BM158" s="72" t="s">
        <v>411</v>
      </c>
    </row>
    <row r="159" spans="2:65" s="52" customFormat="1" ht="31.5" customHeight="1">
      <c r="B159" s="53"/>
      <c r="C159" s="85" t="s">
        <v>412</v>
      </c>
      <c r="D159" s="85" t="s">
        <v>77</v>
      </c>
      <c r="E159" s="86" t="s">
        <v>413</v>
      </c>
      <c r="F159" s="231" t="s">
        <v>414</v>
      </c>
      <c r="G159" s="232"/>
      <c r="H159" s="232"/>
      <c r="I159" s="232"/>
      <c r="J159" s="87" t="s">
        <v>80</v>
      </c>
      <c r="K159" s="88">
        <v>2751.55</v>
      </c>
      <c r="L159" s="233"/>
      <c r="M159" s="234"/>
      <c r="N159" s="229">
        <f t="shared" si="50"/>
        <v>0</v>
      </c>
      <c r="O159" s="230"/>
      <c r="P159" s="230"/>
      <c r="Q159" s="230"/>
      <c r="R159" s="54"/>
      <c r="T159" s="140" t="s">
        <v>0</v>
      </c>
      <c r="U159" s="141" t="s">
        <v>21</v>
      </c>
      <c r="V159" s="142">
        <v>3.3000000000000002E-2</v>
      </c>
      <c r="W159" s="142">
        <f t="shared" si="51"/>
        <v>90.801150000000007</v>
      </c>
      <c r="X159" s="142">
        <v>0</v>
      </c>
      <c r="Y159" s="142">
        <f t="shared" si="52"/>
        <v>0</v>
      </c>
      <c r="Z159" s="142">
        <v>0</v>
      </c>
      <c r="AA159" s="143">
        <f t="shared" si="53"/>
        <v>0</v>
      </c>
      <c r="AR159" s="72" t="s">
        <v>81</v>
      </c>
      <c r="AT159" s="72" t="s">
        <v>77</v>
      </c>
      <c r="AU159" s="72" t="s">
        <v>26</v>
      </c>
      <c r="AY159" s="72" t="s">
        <v>76</v>
      </c>
      <c r="BE159" s="93">
        <f t="shared" si="54"/>
        <v>0</v>
      </c>
      <c r="BF159" s="93">
        <f t="shared" si="55"/>
        <v>0</v>
      </c>
      <c r="BG159" s="93">
        <f t="shared" si="56"/>
        <v>0</v>
      </c>
      <c r="BH159" s="93">
        <f t="shared" si="57"/>
        <v>0</v>
      </c>
      <c r="BI159" s="93">
        <f t="shared" si="58"/>
        <v>0</v>
      </c>
      <c r="BJ159" s="72" t="s">
        <v>5</v>
      </c>
      <c r="BK159" s="93">
        <f t="shared" si="59"/>
        <v>0</v>
      </c>
      <c r="BL159" s="72" t="s">
        <v>81</v>
      </c>
      <c r="BM159" s="72" t="s">
        <v>415</v>
      </c>
    </row>
    <row r="160" spans="2:65" s="52" customFormat="1" ht="22.5" customHeight="1">
      <c r="B160" s="53"/>
      <c r="C160" s="85" t="s">
        <v>416</v>
      </c>
      <c r="D160" s="85" t="s">
        <v>77</v>
      </c>
      <c r="E160" s="86" t="s">
        <v>417</v>
      </c>
      <c r="F160" s="231" t="s">
        <v>418</v>
      </c>
      <c r="G160" s="232"/>
      <c r="H160" s="232"/>
      <c r="I160" s="232"/>
      <c r="J160" s="87" t="s">
        <v>308</v>
      </c>
      <c r="K160" s="88">
        <v>3.8</v>
      </c>
      <c r="L160" s="233"/>
      <c r="M160" s="234"/>
      <c r="N160" s="229">
        <f t="shared" si="50"/>
        <v>0</v>
      </c>
      <c r="O160" s="230"/>
      <c r="P160" s="230"/>
      <c r="Q160" s="230"/>
      <c r="R160" s="54"/>
      <c r="T160" s="140" t="s">
        <v>0</v>
      </c>
      <c r="U160" s="141" t="s">
        <v>21</v>
      </c>
      <c r="V160" s="142">
        <v>0.34300000000000003</v>
      </c>
      <c r="W160" s="142">
        <f t="shared" si="51"/>
        <v>1.3034000000000001</v>
      </c>
      <c r="X160" s="142">
        <v>0</v>
      </c>
      <c r="Y160" s="142">
        <f t="shared" si="52"/>
        <v>0</v>
      </c>
      <c r="Z160" s="142">
        <v>0</v>
      </c>
      <c r="AA160" s="143">
        <f t="shared" si="53"/>
        <v>0</v>
      </c>
      <c r="AR160" s="72" t="s">
        <v>81</v>
      </c>
      <c r="AT160" s="72" t="s">
        <v>77</v>
      </c>
      <c r="AU160" s="72" t="s">
        <v>26</v>
      </c>
      <c r="AY160" s="72" t="s">
        <v>76</v>
      </c>
      <c r="BE160" s="93">
        <f t="shared" si="54"/>
        <v>0</v>
      </c>
      <c r="BF160" s="93">
        <f t="shared" si="55"/>
        <v>0</v>
      </c>
      <c r="BG160" s="93">
        <f t="shared" si="56"/>
        <v>0</v>
      </c>
      <c r="BH160" s="93">
        <f t="shared" si="57"/>
        <v>0</v>
      </c>
      <c r="BI160" s="93">
        <f t="shared" si="58"/>
        <v>0</v>
      </c>
      <c r="BJ160" s="72" t="s">
        <v>5</v>
      </c>
      <c r="BK160" s="93">
        <f t="shared" si="59"/>
        <v>0</v>
      </c>
      <c r="BL160" s="72" t="s">
        <v>81</v>
      </c>
      <c r="BM160" s="72" t="s">
        <v>419</v>
      </c>
    </row>
    <row r="161" spans="2:65" s="52" customFormat="1" ht="31.5" customHeight="1">
      <c r="B161" s="53"/>
      <c r="C161" s="85" t="s">
        <v>420</v>
      </c>
      <c r="D161" s="85" t="s">
        <v>77</v>
      </c>
      <c r="E161" s="86" t="s">
        <v>421</v>
      </c>
      <c r="F161" s="231" t="s">
        <v>422</v>
      </c>
      <c r="G161" s="232"/>
      <c r="H161" s="232"/>
      <c r="I161" s="232"/>
      <c r="J161" s="87" t="s">
        <v>308</v>
      </c>
      <c r="K161" s="88">
        <v>3.8</v>
      </c>
      <c r="L161" s="233"/>
      <c r="M161" s="234"/>
      <c r="N161" s="229">
        <f t="shared" si="50"/>
        <v>0</v>
      </c>
      <c r="O161" s="230"/>
      <c r="P161" s="230"/>
      <c r="Q161" s="230"/>
      <c r="R161" s="54"/>
      <c r="T161" s="140" t="s">
        <v>0</v>
      </c>
      <c r="U161" s="141" t="s">
        <v>21</v>
      </c>
      <c r="V161" s="142">
        <v>0</v>
      </c>
      <c r="W161" s="142">
        <f t="shared" si="51"/>
        <v>0</v>
      </c>
      <c r="X161" s="142">
        <v>0</v>
      </c>
      <c r="Y161" s="142">
        <f t="shared" si="52"/>
        <v>0</v>
      </c>
      <c r="Z161" s="142">
        <v>0</v>
      </c>
      <c r="AA161" s="143">
        <f t="shared" si="53"/>
        <v>0</v>
      </c>
      <c r="AR161" s="72" t="s">
        <v>81</v>
      </c>
      <c r="AT161" s="72" t="s">
        <v>77</v>
      </c>
      <c r="AU161" s="72" t="s">
        <v>26</v>
      </c>
      <c r="AY161" s="72" t="s">
        <v>76</v>
      </c>
      <c r="BE161" s="93">
        <f t="shared" si="54"/>
        <v>0</v>
      </c>
      <c r="BF161" s="93">
        <f t="shared" si="55"/>
        <v>0</v>
      </c>
      <c r="BG161" s="93">
        <f t="shared" si="56"/>
        <v>0</v>
      </c>
      <c r="BH161" s="93">
        <f t="shared" si="57"/>
        <v>0</v>
      </c>
      <c r="BI161" s="93">
        <f t="shared" si="58"/>
        <v>0</v>
      </c>
      <c r="BJ161" s="72" t="s">
        <v>5</v>
      </c>
      <c r="BK161" s="93">
        <f t="shared" si="59"/>
        <v>0</v>
      </c>
      <c r="BL161" s="72" t="s">
        <v>81</v>
      </c>
      <c r="BM161" s="72" t="s">
        <v>423</v>
      </c>
    </row>
    <row r="162" spans="2:65" s="52" customFormat="1" ht="22.5" customHeight="1">
      <c r="B162" s="53"/>
      <c r="C162" s="85" t="s">
        <v>424</v>
      </c>
      <c r="D162" s="85" t="s">
        <v>77</v>
      </c>
      <c r="E162" s="86" t="s">
        <v>425</v>
      </c>
      <c r="F162" s="231" t="s">
        <v>426</v>
      </c>
      <c r="G162" s="232"/>
      <c r="H162" s="232"/>
      <c r="I162" s="232"/>
      <c r="J162" s="87" t="s">
        <v>308</v>
      </c>
      <c r="K162" s="88">
        <v>3.8</v>
      </c>
      <c r="L162" s="233"/>
      <c r="M162" s="234"/>
      <c r="N162" s="229">
        <f t="shared" si="50"/>
        <v>0</v>
      </c>
      <c r="O162" s="230"/>
      <c r="P162" s="230"/>
      <c r="Q162" s="230"/>
      <c r="R162" s="54"/>
      <c r="T162" s="140" t="s">
        <v>0</v>
      </c>
      <c r="U162" s="141" t="s">
        <v>21</v>
      </c>
      <c r="V162" s="142">
        <v>0.192</v>
      </c>
      <c r="W162" s="142">
        <f t="shared" si="51"/>
        <v>0.72960000000000003</v>
      </c>
      <c r="X162" s="142">
        <v>0</v>
      </c>
      <c r="Y162" s="142">
        <f t="shared" si="52"/>
        <v>0</v>
      </c>
      <c r="Z162" s="142">
        <v>0</v>
      </c>
      <c r="AA162" s="143">
        <f t="shared" si="53"/>
        <v>0</v>
      </c>
      <c r="AR162" s="72" t="s">
        <v>81</v>
      </c>
      <c r="AT162" s="72" t="s">
        <v>77</v>
      </c>
      <c r="AU162" s="72" t="s">
        <v>26</v>
      </c>
      <c r="AY162" s="72" t="s">
        <v>76</v>
      </c>
      <c r="BE162" s="93">
        <f t="shared" si="54"/>
        <v>0</v>
      </c>
      <c r="BF162" s="93">
        <f t="shared" si="55"/>
        <v>0</v>
      </c>
      <c r="BG162" s="93">
        <f t="shared" si="56"/>
        <v>0</v>
      </c>
      <c r="BH162" s="93">
        <f t="shared" si="57"/>
        <v>0</v>
      </c>
      <c r="BI162" s="93">
        <f t="shared" si="58"/>
        <v>0</v>
      </c>
      <c r="BJ162" s="72" t="s">
        <v>5</v>
      </c>
      <c r="BK162" s="93">
        <f t="shared" si="59"/>
        <v>0</v>
      </c>
      <c r="BL162" s="72" t="s">
        <v>81</v>
      </c>
      <c r="BM162" s="72" t="s">
        <v>427</v>
      </c>
    </row>
    <row r="163" spans="2:65" s="52" customFormat="1" ht="44.25" customHeight="1">
      <c r="B163" s="53"/>
      <c r="C163" s="85" t="s">
        <v>428</v>
      </c>
      <c r="D163" s="85" t="s">
        <v>77</v>
      </c>
      <c r="E163" s="86" t="s">
        <v>429</v>
      </c>
      <c r="F163" s="231" t="s">
        <v>430</v>
      </c>
      <c r="G163" s="232"/>
      <c r="H163" s="232"/>
      <c r="I163" s="232"/>
      <c r="J163" s="87" t="s">
        <v>80</v>
      </c>
      <c r="K163" s="88">
        <v>710.97</v>
      </c>
      <c r="L163" s="233"/>
      <c r="M163" s="234"/>
      <c r="N163" s="229">
        <f t="shared" si="50"/>
        <v>0</v>
      </c>
      <c r="O163" s="230"/>
      <c r="P163" s="230"/>
      <c r="Q163" s="230"/>
      <c r="R163" s="54"/>
      <c r="T163" s="140" t="s">
        <v>0</v>
      </c>
      <c r="U163" s="141" t="s">
        <v>21</v>
      </c>
      <c r="V163" s="142">
        <v>0.105</v>
      </c>
      <c r="W163" s="142">
        <f t="shared" si="51"/>
        <v>74.651849999999996</v>
      </c>
      <c r="X163" s="142">
        <v>1.2999999999999999E-4</v>
      </c>
      <c r="Y163" s="142">
        <f t="shared" si="52"/>
        <v>9.2426099999999997E-2</v>
      </c>
      <c r="Z163" s="142">
        <v>0</v>
      </c>
      <c r="AA163" s="143">
        <f t="shared" si="53"/>
        <v>0</v>
      </c>
      <c r="AR163" s="72" t="s">
        <v>81</v>
      </c>
      <c r="AT163" s="72" t="s">
        <v>77</v>
      </c>
      <c r="AU163" s="72" t="s">
        <v>26</v>
      </c>
      <c r="AY163" s="72" t="s">
        <v>76</v>
      </c>
      <c r="BE163" s="93">
        <f t="shared" si="54"/>
        <v>0</v>
      </c>
      <c r="BF163" s="93">
        <f t="shared" si="55"/>
        <v>0</v>
      </c>
      <c r="BG163" s="93">
        <f t="shared" si="56"/>
        <v>0</v>
      </c>
      <c r="BH163" s="93">
        <f t="shared" si="57"/>
        <v>0</v>
      </c>
      <c r="BI163" s="93">
        <f t="shared" si="58"/>
        <v>0</v>
      </c>
      <c r="BJ163" s="72" t="s">
        <v>5</v>
      </c>
      <c r="BK163" s="93">
        <f t="shared" si="59"/>
        <v>0</v>
      </c>
      <c r="BL163" s="72" t="s">
        <v>81</v>
      </c>
      <c r="BM163" s="72" t="s">
        <v>431</v>
      </c>
    </row>
    <row r="164" spans="2:65" s="52" customFormat="1" ht="31.5" customHeight="1">
      <c r="B164" s="53"/>
      <c r="C164" s="85" t="s">
        <v>432</v>
      </c>
      <c r="D164" s="85" t="s">
        <v>77</v>
      </c>
      <c r="E164" s="86" t="s">
        <v>433</v>
      </c>
      <c r="F164" s="231" t="s">
        <v>434</v>
      </c>
      <c r="G164" s="232"/>
      <c r="H164" s="232"/>
      <c r="I164" s="232"/>
      <c r="J164" s="87" t="s">
        <v>80</v>
      </c>
      <c r="K164" s="88">
        <v>710.97</v>
      </c>
      <c r="L164" s="233"/>
      <c r="M164" s="234"/>
      <c r="N164" s="229">
        <f t="shared" si="50"/>
        <v>0</v>
      </c>
      <c r="O164" s="230"/>
      <c r="P164" s="230"/>
      <c r="Q164" s="230"/>
      <c r="R164" s="54"/>
      <c r="T164" s="140" t="s">
        <v>0</v>
      </c>
      <c r="U164" s="141" t="s">
        <v>21</v>
      </c>
      <c r="V164" s="142">
        <v>0.308</v>
      </c>
      <c r="W164" s="142">
        <f t="shared" si="51"/>
        <v>218.97875999999999</v>
      </c>
      <c r="X164" s="142">
        <v>4.0000000000000003E-5</v>
      </c>
      <c r="Y164" s="142">
        <f t="shared" si="52"/>
        <v>2.8438800000000004E-2</v>
      </c>
      <c r="Z164" s="142">
        <v>0</v>
      </c>
      <c r="AA164" s="143">
        <f t="shared" si="53"/>
        <v>0</v>
      </c>
      <c r="AR164" s="72" t="s">
        <v>81</v>
      </c>
      <c r="AT164" s="72" t="s">
        <v>77</v>
      </c>
      <c r="AU164" s="72" t="s">
        <v>26</v>
      </c>
      <c r="AY164" s="72" t="s">
        <v>76</v>
      </c>
      <c r="BE164" s="93">
        <f t="shared" si="54"/>
        <v>0</v>
      </c>
      <c r="BF164" s="93">
        <f t="shared" si="55"/>
        <v>0</v>
      </c>
      <c r="BG164" s="93">
        <f t="shared" si="56"/>
        <v>0</v>
      </c>
      <c r="BH164" s="93">
        <f t="shared" si="57"/>
        <v>0</v>
      </c>
      <c r="BI164" s="93">
        <f t="shared" si="58"/>
        <v>0</v>
      </c>
      <c r="BJ164" s="72" t="s">
        <v>5</v>
      </c>
      <c r="BK164" s="93">
        <f t="shared" si="59"/>
        <v>0</v>
      </c>
      <c r="BL164" s="72" t="s">
        <v>81</v>
      </c>
      <c r="BM164" s="72" t="s">
        <v>435</v>
      </c>
    </row>
    <row r="165" spans="2:65" s="52" customFormat="1" ht="31.5" customHeight="1">
      <c r="B165" s="53"/>
      <c r="C165" s="85" t="s">
        <v>436</v>
      </c>
      <c r="D165" s="85" t="s">
        <v>77</v>
      </c>
      <c r="E165" s="86" t="s">
        <v>437</v>
      </c>
      <c r="F165" s="231" t="s">
        <v>438</v>
      </c>
      <c r="G165" s="232"/>
      <c r="H165" s="232"/>
      <c r="I165" s="232"/>
      <c r="J165" s="87" t="s">
        <v>80</v>
      </c>
      <c r="K165" s="88">
        <v>843.72900000000004</v>
      </c>
      <c r="L165" s="233"/>
      <c r="M165" s="234"/>
      <c r="N165" s="229">
        <f t="shared" si="50"/>
        <v>0</v>
      </c>
      <c r="O165" s="230"/>
      <c r="P165" s="230"/>
      <c r="Q165" s="230"/>
      <c r="R165" s="54"/>
      <c r="T165" s="140" t="s">
        <v>0</v>
      </c>
      <c r="U165" s="141" t="s">
        <v>21</v>
      </c>
      <c r="V165" s="142">
        <v>0.01</v>
      </c>
      <c r="W165" s="142">
        <f t="shared" si="51"/>
        <v>8.4372900000000008</v>
      </c>
      <c r="X165" s="142">
        <v>0</v>
      </c>
      <c r="Y165" s="142">
        <f t="shared" si="52"/>
        <v>0</v>
      </c>
      <c r="Z165" s="142">
        <v>0</v>
      </c>
      <c r="AA165" s="143">
        <f t="shared" si="53"/>
        <v>0</v>
      </c>
      <c r="AR165" s="72" t="s">
        <v>81</v>
      </c>
      <c r="AT165" s="72" t="s">
        <v>77</v>
      </c>
      <c r="AU165" s="72" t="s">
        <v>26</v>
      </c>
      <c r="AY165" s="72" t="s">
        <v>76</v>
      </c>
      <c r="BE165" s="93">
        <f t="shared" si="54"/>
        <v>0</v>
      </c>
      <c r="BF165" s="93">
        <f t="shared" si="55"/>
        <v>0</v>
      </c>
      <c r="BG165" s="93">
        <f t="shared" si="56"/>
        <v>0</v>
      </c>
      <c r="BH165" s="93">
        <f t="shared" si="57"/>
        <v>0</v>
      </c>
      <c r="BI165" s="93">
        <f t="shared" si="58"/>
        <v>0</v>
      </c>
      <c r="BJ165" s="72" t="s">
        <v>5</v>
      </c>
      <c r="BK165" s="93">
        <f t="shared" si="59"/>
        <v>0</v>
      </c>
      <c r="BL165" s="72" t="s">
        <v>81</v>
      </c>
      <c r="BM165" s="72" t="s">
        <v>439</v>
      </c>
    </row>
    <row r="166" spans="2:65" s="52" customFormat="1" ht="31.5" customHeight="1">
      <c r="B166" s="53"/>
      <c r="C166" s="85" t="s">
        <v>440</v>
      </c>
      <c r="D166" s="85" t="s">
        <v>77</v>
      </c>
      <c r="E166" s="86" t="s">
        <v>441</v>
      </c>
      <c r="F166" s="231" t="s">
        <v>442</v>
      </c>
      <c r="G166" s="232"/>
      <c r="H166" s="232"/>
      <c r="I166" s="232"/>
      <c r="J166" s="87" t="s">
        <v>167</v>
      </c>
      <c r="K166" s="88">
        <v>10</v>
      </c>
      <c r="L166" s="233"/>
      <c r="M166" s="234"/>
      <c r="N166" s="229">
        <f t="shared" si="50"/>
        <v>0</v>
      </c>
      <c r="O166" s="230"/>
      <c r="P166" s="230"/>
      <c r="Q166" s="230"/>
      <c r="R166" s="54"/>
      <c r="T166" s="140" t="s">
        <v>0</v>
      </c>
      <c r="U166" s="141" t="s">
        <v>21</v>
      </c>
      <c r="V166" s="142">
        <v>0.18</v>
      </c>
      <c r="W166" s="142">
        <f t="shared" si="51"/>
        <v>1.7999999999999998</v>
      </c>
      <c r="X166" s="142">
        <v>6.0000000000000002E-5</v>
      </c>
      <c r="Y166" s="142">
        <f t="shared" si="52"/>
        <v>6.0000000000000006E-4</v>
      </c>
      <c r="Z166" s="142">
        <v>0</v>
      </c>
      <c r="AA166" s="143">
        <f t="shared" si="53"/>
        <v>0</v>
      </c>
      <c r="AR166" s="72" t="s">
        <v>81</v>
      </c>
      <c r="AT166" s="72" t="s">
        <v>77</v>
      </c>
      <c r="AU166" s="72" t="s">
        <v>26</v>
      </c>
      <c r="AY166" s="72" t="s">
        <v>76</v>
      </c>
      <c r="BE166" s="93">
        <f t="shared" si="54"/>
        <v>0</v>
      </c>
      <c r="BF166" s="93">
        <f t="shared" si="55"/>
        <v>0</v>
      </c>
      <c r="BG166" s="93">
        <f t="shared" si="56"/>
        <v>0</v>
      </c>
      <c r="BH166" s="93">
        <f t="shared" si="57"/>
        <v>0</v>
      </c>
      <c r="BI166" s="93">
        <f t="shared" si="58"/>
        <v>0</v>
      </c>
      <c r="BJ166" s="72" t="s">
        <v>5</v>
      </c>
      <c r="BK166" s="93">
        <f t="shared" si="59"/>
        <v>0</v>
      </c>
      <c r="BL166" s="72" t="s">
        <v>81</v>
      </c>
      <c r="BM166" s="72" t="s">
        <v>443</v>
      </c>
    </row>
    <row r="167" spans="2:65" s="52" customFormat="1" ht="22.5" customHeight="1">
      <c r="B167" s="53"/>
      <c r="C167" s="85" t="s">
        <v>444</v>
      </c>
      <c r="D167" s="85" t="s">
        <v>77</v>
      </c>
      <c r="E167" s="86" t="s">
        <v>445</v>
      </c>
      <c r="F167" s="231" t="s">
        <v>446</v>
      </c>
      <c r="G167" s="232"/>
      <c r="H167" s="232"/>
      <c r="I167" s="232"/>
      <c r="J167" s="87" t="s">
        <v>92</v>
      </c>
      <c r="K167" s="88">
        <v>10.55</v>
      </c>
      <c r="L167" s="233"/>
      <c r="M167" s="234"/>
      <c r="N167" s="229">
        <f t="shared" si="50"/>
        <v>0</v>
      </c>
      <c r="O167" s="230"/>
      <c r="P167" s="230"/>
      <c r="Q167" s="230"/>
      <c r="R167" s="54"/>
      <c r="T167" s="140" t="s">
        <v>0</v>
      </c>
      <c r="U167" s="141" t="s">
        <v>21</v>
      </c>
      <c r="V167" s="142">
        <v>13.301</v>
      </c>
      <c r="W167" s="142">
        <f t="shared" si="51"/>
        <v>140.32555000000002</v>
      </c>
      <c r="X167" s="142">
        <v>0</v>
      </c>
      <c r="Y167" s="142">
        <f t="shared" si="52"/>
        <v>0</v>
      </c>
      <c r="Z167" s="142">
        <v>2.4</v>
      </c>
      <c r="AA167" s="143">
        <f t="shared" si="53"/>
        <v>25.32</v>
      </c>
      <c r="AR167" s="72" t="s">
        <v>81</v>
      </c>
      <c r="AT167" s="72" t="s">
        <v>77</v>
      </c>
      <c r="AU167" s="72" t="s">
        <v>26</v>
      </c>
      <c r="AY167" s="72" t="s">
        <v>76</v>
      </c>
      <c r="BE167" s="93">
        <f t="shared" si="54"/>
        <v>0</v>
      </c>
      <c r="BF167" s="93">
        <f t="shared" si="55"/>
        <v>0</v>
      </c>
      <c r="BG167" s="93">
        <f t="shared" si="56"/>
        <v>0</v>
      </c>
      <c r="BH167" s="93">
        <f t="shared" si="57"/>
        <v>0</v>
      </c>
      <c r="BI167" s="93">
        <f t="shared" si="58"/>
        <v>0</v>
      </c>
      <c r="BJ167" s="72" t="s">
        <v>5</v>
      </c>
      <c r="BK167" s="93">
        <f t="shared" si="59"/>
        <v>0</v>
      </c>
      <c r="BL167" s="72" t="s">
        <v>81</v>
      </c>
      <c r="BM167" s="72" t="s">
        <v>447</v>
      </c>
    </row>
    <row r="168" spans="2:65" s="52" customFormat="1" ht="31.5" customHeight="1">
      <c r="B168" s="53"/>
      <c r="C168" s="85" t="s">
        <v>448</v>
      </c>
      <c r="D168" s="85" t="s">
        <v>77</v>
      </c>
      <c r="E168" s="86" t="s">
        <v>449</v>
      </c>
      <c r="F168" s="231" t="s">
        <v>450</v>
      </c>
      <c r="G168" s="232"/>
      <c r="H168" s="232"/>
      <c r="I168" s="232"/>
      <c r="J168" s="87" t="s">
        <v>92</v>
      </c>
      <c r="K168" s="88">
        <v>2</v>
      </c>
      <c r="L168" s="233"/>
      <c r="M168" s="234"/>
      <c r="N168" s="229">
        <f t="shared" si="50"/>
        <v>0</v>
      </c>
      <c r="O168" s="230"/>
      <c r="P168" s="230"/>
      <c r="Q168" s="230"/>
      <c r="R168" s="54"/>
      <c r="T168" s="140" t="s">
        <v>0</v>
      </c>
      <c r="U168" s="141" t="s">
        <v>21</v>
      </c>
      <c r="V168" s="142">
        <v>1.7010000000000001</v>
      </c>
      <c r="W168" s="142">
        <f t="shared" si="51"/>
        <v>3.4020000000000001</v>
      </c>
      <c r="X168" s="142">
        <v>0</v>
      </c>
      <c r="Y168" s="142">
        <f t="shared" si="52"/>
        <v>0</v>
      </c>
      <c r="Z168" s="142">
        <v>1.95</v>
      </c>
      <c r="AA168" s="143">
        <f t="shared" si="53"/>
        <v>3.9</v>
      </c>
      <c r="AR168" s="72" t="s">
        <v>81</v>
      </c>
      <c r="AT168" s="72" t="s">
        <v>77</v>
      </c>
      <c r="AU168" s="72" t="s">
        <v>26</v>
      </c>
      <c r="AY168" s="72" t="s">
        <v>76</v>
      </c>
      <c r="BE168" s="93">
        <f t="shared" si="54"/>
        <v>0</v>
      </c>
      <c r="BF168" s="93">
        <f t="shared" si="55"/>
        <v>0</v>
      </c>
      <c r="BG168" s="93">
        <f t="shared" si="56"/>
        <v>0</v>
      </c>
      <c r="BH168" s="93">
        <f t="shared" si="57"/>
        <v>0</v>
      </c>
      <c r="BI168" s="93">
        <f t="shared" si="58"/>
        <v>0</v>
      </c>
      <c r="BJ168" s="72" t="s">
        <v>5</v>
      </c>
      <c r="BK168" s="93">
        <f t="shared" si="59"/>
        <v>0</v>
      </c>
      <c r="BL168" s="72" t="s">
        <v>81</v>
      </c>
      <c r="BM168" s="72" t="s">
        <v>451</v>
      </c>
    </row>
    <row r="169" spans="2:65" s="52" customFormat="1" ht="22.5" customHeight="1">
      <c r="B169" s="53"/>
      <c r="C169" s="85" t="s">
        <v>452</v>
      </c>
      <c r="D169" s="85" t="s">
        <v>77</v>
      </c>
      <c r="E169" s="86" t="s">
        <v>453</v>
      </c>
      <c r="F169" s="231" t="s">
        <v>454</v>
      </c>
      <c r="G169" s="232"/>
      <c r="H169" s="232"/>
      <c r="I169" s="232"/>
      <c r="J169" s="87" t="s">
        <v>92</v>
      </c>
      <c r="K169" s="88">
        <v>6.8</v>
      </c>
      <c r="L169" s="233"/>
      <c r="M169" s="234"/>
      <c r="N169" s="229">
        <f t="shared" si="50"/>
        <v>0</v>
      </c>
      <c r="O169" s="230"/>
      <c r="P169" s="230"/>
      <c r="Q169" s="230"/>
      <c r="R169" s="54"/>
      <c r="T169" s="140" t="s">
        <v>0</v>
      </c>
      <c r="U169" s="141" t="s">
        <v>21</v>
      </c>
      <c r="V169" s="142">
        <v>8.5</v>
      </c>
      <c r="W169" s="142">
        <f t="shared" si="51"/>
        <v>57.8</v>
      </c>
      <c r="X169" s="142">
        <v>0</v>
      </c>
      <c r="Y169" s="142">
        <f t="shared" si="52"/>
        <v>0</v>
      </c>
      <c r="Z169" s="142">
        <v>2.4</v>
      </c>
      <c r="AA169" s="143">
        <f t="shared" si="53"/>
        <v>16.32</v>
      </c>
      <c r="AR169" s="72" t="s">
        <v>81</v>
      </c>
      <c r="AT169" s="72" t="s">
        <v>77</v>
      </c>
      <c r="AU169" s="72" t="s">
        <v>26</v>
      </c>
      <c r="AY169" s="72" t="s">
        <v>76</v>
      </c>
      <c r="BE169" s="93">
        <f t="shared" si="54"/>
        <v>0</v>
      </c>
      <c r="BF169" s="93">
        <f t="shared" si="55"/>
        <v>0</v>
      </c>
      <c r="BG169" s="93">
        <f t="shared" si="56"/>
        <v>0</v>
      </c>
      <c r="BH169" s="93">
        <f t="shared" si="57"/>
        <v>0</v>
      </c>
      <c r="BI169" s="93">
        <f t="shared" si="58"/>
        <v>0</v>
      </c>
      <c r="BJ169" s="72" t="s">
        <v>5</v>
      </c>
      <c r="BK169" s="93">
        <f t="shared" si="59"/>
        <v>0</v>
      </c>
      <c r="BL169" s="72" t="s">
        <v>81</v>
      </c>
      <c r="BM169" s="72" t="s">
        <v>455</v>
      </c>
    </row>
    <row r="170" spans="2:65" s="52" customFormat="1" ht="31.5" customHeight="1">
      <c r="B170" s="53"/>
      <c r="C170" s="85" t="s">
        <v>456</v>
      </c>
      <c r="D170" s="85" t="s">
        <v>77</v>
      </c>
      <c r="E170" s="86" t="s">
        <v>457</v>
      </c>
      <c r="F170" s="231" t="s">
        <v>458</v>
      </c>
      <c r="G170" s="232"/>
      <c r="H170" s="232"/>
      <c r="I170" s="232"/>
      <c r="J170" s="87" t="s">
        <v>80</v>
      </c>
      <c r="K170" s="88">
        <v>121.58</v>
      </c>
      <c r="L170" s="233"/>
      <c r="M170" s="234"/>
      <c r="N170" s="229">
        <f t="shared" si="50"/>
        <v>0</v>
      </c>
      <c r="O170" s="230"/>
      <c r="P170" s="230"/>
      <c r="Q170" s="230"/>
      <c r="R170" s="54"/>
      <c r="T170" s="140" t="s">
        <v>0</v>
      </c>
      <c r="U170" s="141" t="s">
        <v>21</v>
      </c>
      <c r="V170" s="142">
        <v>0.40600000000000003</v>
      </c>
      <c r="W170" s="142">
        <f t="shared" si="51"/>
        <v>49.36148</v>
      </c>
      <c r="X170" s="142">
        <v>0</v>
      </c>
      <c r="Y170" s="142">
        <f t="shared" si="52"/>
        <v>0</v>
      </c>
      <c r="Z170" s="142">
        <v>5.5E-2</v>
      </c>
      <c r="AA170" s="143">
        <f t="shared" si="53"/>
        <v>6.6868999999999996</v>
      </c>
      <c r="AR170" s="72" t="s">
        <v>81</v>
      </c>
      <c r="AT170" s="72" t="s">
        <v>77</v>
      </c>
      <c r="AU170" s="72" t="s">
        <v>26</v>
      </c>
      <c r="AY170" s="72" t="s">
        <v>76</v>
      </c>
      <c r="BE170" s="93">
        <f t="shared" si="54"/>
        <v>0</v>
      </c>
      <c r="BF170" s="93">
        <f t="shared" si="55"/>
        <v>0</v>
      </c>
      <c r="BG170" s="93">
        <f t="shared" si="56"/>
        <v>0</v>
      </c>
      <c r="BH170" s="93">
        <f t="shared" si="57"/>
        <v>0</v>
      </c>
      <c r="BI170" s="93">
        <f t="shared" si="58"/>
        <v>0</v>
      </c>
      <c r="BJ170" s="72" t="s">
        <v>5</v>
      </c>
      <c r="BK170" s="93">
        <f t="shared" si="59"/>
        <v>0</v>
      </c>
      <c r="BL170" s="72" t="s">
        <v>81</v>
      </c>
      <c r="BM170" s="72" t="s">
        <v>459</v>
      </c>
    </row>
    <row r="171" spans="2:65" s="52" customFormat="1" ht="31.5" customHeight="1">
      <c r="B171" s="53"/>
      <c r="C171" s="85" t="s">
        <v>460</v>
      </c>
      <c r="D171" s="85" t="s">
        <v>77</v>
      </c>
      <c r="E171" s="86" t="s">
        <v>461</v>
      </c>
      <c r="F171" s="231" t="s">
        <v>462</v>
      </c>
      <c r="G171" s="232"/>
      <c r="H171" s="232"/>
      <c r="I171" s="232"/>
      <c r="J171" s="87" t="s">
        <v>80</v>
      </c>
      <c r="K171" s="88">
        <v>49.38</v>
      </c>
      <c r="L171" s="233"/>
      <c r="M171" s="234"/>
      <c r="N171" s="229">
        <f t="shared" si="50"/>
        <v>0</v>
      </c>
      <c r="O171" s="230"/>
      <c r="P171" s="230"/>
      <c r="Q171" s="230"/>
      <c r="R171" s="54"/>
      <c r="T171" s="140" t="s">
        <v>0</v>
      </c>
      <c r="U171" s="141" t="s">
        <v>21</v>
      </c>
      <c r="V171" s="142">
        <v>0.6</v>
      </c>
      <c r="W171" s="142">
        <f t="shared" si="51"/>
        <v>29.628</v>
      </c>
      <c r="X171" s="142">
        <v>0</v>
      </c>
      <c r="Y171" s="142">
        <f t="shared" si="52"/>
        <v>0</v>
      </c>
      <c r="Z171" s="142">
        <v>8.2000000000000003E-2</v>
      </c>
      <c r="AA171" s="143">
        <f t="shared" si="53"/>
        <v>4.0491600000000005</v>
      </c>
      <c r="AR171" s="72" t="s">
        <v>81</v>
      </c>
      <c r="AT171" s="72" t="s">
        <v>77</v>
      </c>
      <c r="AU171" s="72" t="s">
        <v>26</v>
      </c>
      <c r="AY171" s="72" t="s">
        <v>76</v>
      </c>
      <c r="BE171" s="93">
        <f t="shared" si="54"/>
        <v>0</v>
      </c>
      <c r="BF171" s="93">
        <f t="shared" si="55"/>
        <v>0</v>
      </c>
      <c r="BG171" s="93">
        <f t="shared" si="56"/>
        <v>0</v>
      </c>
      <c r="BH171" s="93">
        <f t="shared" si="57"/>
        <v>0</v>
      </c>
      <c r="BI171" s="93">
        <f t="shared" si="58"/>
        <v>0</v>
      </c>
      <c r="BJ171" s="72" t="s">
        <v>5</v>
      </c>
      <c r="BK171" s="93">
        <f t="shared" si="59"/>
        <v>0</v>
      </c>
      <c r="BL171" s="72" t="s">
        <v>81</v>
      </c>
      <c r="BM171" s="72" t="s">
        <v>463</v>
      </c>
    </row>
    <row r="172" spans="2:65" s="52" customFormat="1" ht="22.5" customHeight="1">
      <c r="B172" s="53"/>
      <c r="C172" s="85" t="s">
        <v>464</v>
      </c>
      <c r="D172" s="85" t="s">
        <v>77</v>
      </c>
      <c r="E172" s="86" t="s">
        <v>465</v>
      </c>
      <c r="F172" s="231" t="s">
        <v>466</v>
      </c>
      <c r="G172" s="232"/>
      <c r="H172" s="232"/>
      <c r="I172" s="232"/>
      <c r="J172" s="87" t="s">
        <v>92</v>
      </c>
      <c r="K172" s="88">
        <v>15.920999999999999</v>
      </c>
      <c r="L172" s="233"/>
      <c r="M172" s="234"/>
      <c r="N172" s="229">
        <f t="shared" si="50"/>
        <v>0</v>
      </c>
      <c r="O172" s="230"/>
      <c r="P172" s="230"/>
      <c r="Q172" s="230"/>
      <c r="R172" s="54"/>
      <c r="T172" s="140" t="s">
        <v>0</v>
      </c>
      <c r="U172" s="141" t="s">
        <v>21</v>
      </c>
      <c r="V172" s="142">
        <v>9.0310000000000006</v>
      </c>
      <c r="W172" s="142">
        <f t="shared" si="51"/>
        <v>143.78255100000001</v>
      </c>
      <c r="X172" s="142">
        <v>0</v>
      </c>
      <c r="Y172" s="142">
        <f t="shared" si="52"/>
        <v>0</v>
      </c>
      <c r="Z172" s="142">
        <v>2.4</v>
      </c>
      <c r="AA172" s="143">
        <f t="shared" si="53"/>
        <v>38.2104</v>
      </c>
      <c r="AR172" s="72" t="s">
        <v>81</v>
      </c>
      <c r="AT172" s="72" t="s">
        <v>77</v>
      </c>
      <c r="AU172" s="72" t="s">
        <v>26</v>
      </c>
      <c r="AY172" s="72" t="s">
        <v>76</v>
      </c>
      <c r="BE172" s="93">
        <f t="shared" si="54"/>
        <v>0</v>
      </c>
      <c r="BF172" s="93">
        <f t="shared" si="55"/>
        <v>0</v>
      </c>
      <c r="BG172" s="93">
        <f t="shared" si="56"/>
        <v>0</v>
      </c>
      <c r="BH172" s="93">
        <f t="shared" si="57"/>
        <v>0</v>
      </c>
      <c r="BI172" s="93">
        <f t="shared" si="58"/>
        <v>0</v>
      </c>
      <c r="BJ172" s="72" t="s">
        <v>5</v>
      </c>
      <c r="BK172" s="93">
        <f t="shared" si="59"/>
        <v>0</v>
      </c>
      <c r="BL172" s="72" t="s">
        <v>81</v>
      </c>
      <c r="BM172" s="72" t="s">
        <v>467</v>
      </c>
    </row>
    <row r="173" spans="2:65" s="52" customFormat="1" ht="31.5" customHeight="1">
      <c r="B173" s="53"/>
      <c r="C173" s="85" t="s">
        <v>11</v>
      </c>
      <c r="D173" s="85" t="s">
        <v>77</v>
      </c>
      <c r="E173" s="86" t="s">
        <v>468</v>
      </c>
      <c r="F173" s="231" t="s">
        <v>469</v>
      </c>
      <c r="G173" s="232"/>
      <c r="H173" s="232"/>
      <c r="I173" s="232"/>
      <c r="J173" s="87" t="s">
        <v>80</v>
      </c>
      <c r="K173" s="88">
        <v>23.85</v>
      </c>
      <c r="L173" s="233"/>
      <c r="M173" s="234"/>
      <c r="N173" s="229">
        <f t="shared" si="50"/>
        <v>0</v>
      </c>
      <c r="O173" s="230"/>
      <c r="P173" s="230"/>
      <c r="Q173" s="230"/>
      <c r="R173" s="54"/>
      <c r="T173" s="140" t="s">
        <v>0</v>
      </c>
      <c r="U173" s="141" t="s">
        <v>21</v>
      </c>
      <c r="V173" s="142">
        <v>12.744</v>
      </c>
      <c r="W173" s="142">
        <f t="shared" si="51"/>
        <v>303.94440000000003</v>
      </c>
      <c r="X173" s="142">
        <v>0</v>
      </c>
      <c r="Y173" s="142">
        <f t="shared" si="52"/>
        <v>0</v>
      </c>
      <c r="Z173" s="142">
        <v>0.3</v>
      </c>
      <c r="AA173" s="143">
        <f t="shared" si="53"/>
        <v>7.1550000000000002</v>
      </c>
      <c r="AR173" s="72" t="s">
        <v>81</v>
      </c>
      <c r="AT173" s="72" t="s">
        <v>77</v>
      </c>
      <c r="AU173" s="72" t="s">
        <v>26</v>
      </c>
      <c r="AY173" s="72" t="s">
        <v>76</v>
      </c>
      <c r="BE173" s="93">
        <f t="shared" si="54"/>
        <v>0</v>
      </c>
      <c r="BF173" s="93">
        <f t="shared" si="55"/>
        <v>0</v>
      </c>
      <c r="BG173" s="93">
        <f t="shared" si="56"/>
        <v>0</v>
      </c>
      <c r="BH173" s="93">
        <f t="shared" si="57"/>
        <v>0</v>
      </c>
      <c r="BI173" s="93">
        <f t="shared" si="58"/>
        <v>0</v>
      </c>
      <c r="BJ173" s="72" t="s">
        <v>5</v>
      </c>
      <c r="BK173" s="93">
        <f t="shared" si="59"/>
        <v>0</v>
      </c>
      <c r="BL173" s="72" t="s">
        <v>81</v>
      </c>
      <c r="BM173" s="72" t="s">
        <v>470</v>
      </c>
    </row>
    <row r="174" spans="2:65" s="52" customFormat="1" ht="44.25" customHeight="1">
      <c r="B174" s="53"/>
      <c r="C174" s="85" t="s">
        <v>471</v>
      </c>
      <c r="D174" s="85" t="s">
        <v>77</v>
      </c>
      <c r="E174" s="86" t="s">
        <v>472</v>
      </c>
      <c r="F174" s="231" t="s">
        <v>473</v>
      </c>
      <c r="G174" s="232"/>
      <c r="H174" s="232"/>
      <c r="I174" s="232"/>
      <c r="J174" s="87" t="s">
        <v>80</v>
      </c>
      <c r="K174" s="88">
        <v>16.8</v>
      </c>
      <c r="L174" s="233"/>
      <c r="M174" s="234"/>
      <c r="N174" s="229">
        <f t="shared" si="50"/>
        <v>0</v>
      </c>
      <c r="O174" s="230"/>
      <c r="P174" s="230"/>
      <c r="Q174" s="230"/>
      <c r="R174" s="54"/>
      <c r="T174" s="140" t="s">
        <v>0</v>
      </c>
      <c r="U174" s="141" t="s">
        <v>21</v>
      </c>
      <c r="V174" s="142">
        <v>0.65</v>
      </c>
      <c r="W174" s="142">
        <f t="shared" si="51"/>
        <v>10.920000000000002</v>
      </c>
      <c r="X174" s="142">
        <v>0</v>
      </c>
      <c r="Y174" s="142">
        <f t="shared" si="52"/>
        <v>0</v>
      </c>
      <c r="Z174" s="142">
        <v>0.02</v>
      </c>
      <c r="AA174" s="143">
        <f t="shared" si="53"/>
        <v>0.33600000000000002</v>
      </c>
      <c r="AR174" s="72" t="s">
        <v>81</v>
      </c>
      <c r="AT174" s="72" t="s">
        <v>77</v>
      </c>
      <c r="AU174" s="72" t="s">
        <v>26</v>
      </c>
      <c r="AY174" s="72" t="s">
        <v>76</v>
      </c>
      <c r="BE174" s="93">
        <f t="shared" si="54"/>
        <v>0</v>
      </c>
      <c r="BF174" s="93">
        <f t="shared" si="55"/>
        <v>0</v>
      </c>
      <c r="BG174" s="93">
        <f t="shared" si="56"/>
        <v>0</v>
      </c>
      <c r="BH174" s="93">
        <f t="shared" si="57"/>
        <v>0</v>
      </c>
      <c r="BI174" s="93">
        <f t="shared" si="58"/>
        <v>0</v>
      </c>
      <c r="BJ174" s="72" t="s">
        <v>5</v>
      </c>
      <c r="BK174" s="93">
        <f t="shared" si="59"/>
        <v>0</v>
      </c>
      <c r="BL174" s="72" t="s">
        <v>81</v>
      </c>
      <c r="BM174" s="72" t="s">
        <v>474</v>
      </c>
    </row>
    <row r="175" spans="2:65" s="52" customFormat="1" ht="31.5" customHeight="1">
      <c r="B175" s="53"/>
      <c r="C175" s="85" t="s">
        <v>475</v>
      </c>
      <c r="D175" s="85" t="s">
        <v>77</v>
      </c>
      <c r="E175" s="86" t="s">
        <v>476</v>
      </c>
      <c r="F175" s="231" t="s">
        <v>477</v>
      </c>
      <c r="G175" s="232"/>
      <c r="H175" s="232"/>
      <c r="I175" s="232"/>
      <c r="J175" s="87" t="s">
        <v>80</v>
      </c>
      <c r="K175" s="88">
        <v>0.72</v>
      </c>
      <c r="L175" s="233"/>
      <c r="M175" s="234"/>
      <c r="N175" s="229">
        <f t="shared" si="50"/>
        <v>0</v>
      </c>
      <c r="O175" s="230"/>
      <c r="P175" s="230"/>
      <c r="Q175" s="230"/>
      <c r="R175" s="54"/>
      <c r="T175" s="140" t="s">
        <v>0</v>
      </c>
      <c r="U175" s="141" t="s">
        <v>21</v>
      </c>
      <c r="V175" s="142">
        <v>0.67</v>
      </c>
      <c r="W175" s="142">
        <f t="shared" si="51"/>
        <v>0.4824</v>
      </c>
      <c r="X175" s="142">
        <v>0</v>
      </c>
      <c r="Y175" s="142">
        <f t="shared" si="52"/>
        <v>0</v>
      </c>
      <c r="Z175" s="142">
        <v>4.1000000000000002E-2</v>
      </c>
      <c r="AA175" s="143">
        <f t="shared" si="53"/>
        <v>2.9520000000000001E-2</v>
      </c>
      <c r="AR175" s="72" t="s">
        <v>81</v>
      </c>
      <c r="AT175" s="72" t="s">
        <v>77</v>
      </c>
      <c r="AU175" s="72" t="s">
        <v>26</v>
      </c>
      <c r="AY175" s="72" t="s">
        <v>76</v>
      </c>
      <c r="BE175" s="93">
        <f t="shared" si="54"/>
        <v>0</v>
      </c>
      <c r="BF175" s="93">
        <f t="shared" si="55"/>
        <v>0</v>
      </c>
      <c r="BG175" s="93">
        <f t="shared" si="56"/>
        <v>0</v>
      </c>
      <c r="BH175" s="93">
        <f t="shared" si="57"/>
        <v>0</v>
      </c>
      <c r="BI175" s="93">
        <f t="shared" si="58"/>
        <v>0</v>
      </c>
      <c r="BJ175" s="72" t="s">
        <v>5</v>
      </c>
      <c r="BK175" s="93">
        <f t="shared" si="59"/>
        <v>0</v>
      </c>
      <c r="BL175" s="72" t="s">
        <v>81</v>
      </c>
      <c r="BM175" s="72" t="s">
        <v>478</v>
      </c>
    </row>
    <row r="176" spans="2:65" s="52" customFormat="1" ht="31.5" customHeight="1">
      <c r="B176" s="53"/>
      <c r="C176" s="85" t="s">
        <v>479</v>
      </c>
      <c r="D176" s="85" t="s">
        <v>77</v>
      </c>
      <c r="E176" s="86" t="s">
        <v>480</v>
      </c>
      <c r="F176" s="231" t="s">
        <v>481</v>
      </c>
      <c r="G176" s="232"/>
      <c r="H176" s="232"/>
      <c r="I176" s="232"/>
      <c r="J176" s="87" t="s">
        <v>80</v>
      </c>
      <c r="K176" s="88">
        <v>11.25</v>
      </c>
      <c r="L176" s="233"/>
      <c r="M176" s="234"/>
      <c r="N176" s="229">
        <f t="shared" si="50"/>
        <v>0</v>
      </c>
      <c r="O176" s="230"/>
      <c r="P176" s="230"/>
      <c r="Q176" s="230"/>
      <c r="R176" s="54"/>
      <c r="T176" s="140" t="s">
        <v>0</v>
      </c>
      <c r="U176" s="141" t="s">
        <v>21</v>
      </c>
      <c r="V176" s="142">
        <v>0.32300000000000001</v>
      </c>
      <c r="W176" s="142">
        <f t="shared" si="51"/>
        <v>3.63375</v>
      </c>
      <c r="X176" s="142">
        <v>0</v>
      </c>
      <c r="Y176" s="142">
        <f t="shared" si="52"/>
        <v>0</v>
      </c>
      <c r="Z176" s="142">
        <v>2.7E-2</v>
      </c>
      <c r="AA176" s="143">
        <f t="shared" si="53"/>
        <v>0.30375000000000002</v>
      </c>
      <c r="AR176" s="72" t="s">
        <v>81</v>
      </c>
      <c r="AT176" s="72" t="s">
        <v>77</v>
      </c>
      <c r="AU176" s="72" t="s">
        <v>26</v>
      </c>
      <c r="AY176" s="72" t="s">
        <v>76</v>
      </c>
      <c r="BE176" s="93">
        <f t="shared" si="54"/>
        <v>0</v>
      </c>
      <c r="BF176" s="93">
        <f t="shared" si="55"/>
        <v>0</v>
      </c>
      <c r="BG176" s="93">
        <f t="shared" si="56"/>
        <v>0</v>
      </c>
      <c r="BH176" s="93">
        <f t="shared" si="57"/>
        <v>0</v>
      </c>
      <c r="BI176" s="93">
        <f t="shared" si="58"/>
        <v>0</v>
      </c>
      <c r="BJ176" s="72" t="s">
        <v>5</v>
      </c>
      <c r="BK176" s="93">
        <f t="shared" si="59"/>
        <v>0</v>
      </c>
      <c r="BL176" s="72" t="s">
        <v>81</v>
      </c>
      <c r="BM176" s="72" t="s">
        <v>482</v>
      </c>
    </row>
    <row r="177" spans="2:65" s="52" customFormat="1" ht="31.5" customHeight="1">
      <c r="B177" s="53"/>
      <c r="C177" s="85" t="s">
        <v>483</v>
      </c>
      <c r="D177" s="85" t="s">
        <v>77</v>
      </c>
      <c r="E177" s="86" t="s">
        <v>484</v>
      </c>
      <c r="F177" s="231" t="s">
        <v>485</v>
      </c>
      <c r="G177" s="232"/>
      <c r="H177" s="232"/>
      <c r="I177" s="232"/>
      <c r="J177" s="87" t="s">
        <v>80</v>
      </c>
      <c r="K177" s="88">
        <v>3.72</v>
      </c>
      <c r="L177" s="233"/>
      <c r="M177" s="234"/>
      <c r="N177" s="229">
        <f t="shared" si="50"/>
        <v>0</v>
      </c>
      <c r="O177" s="230"/>
      <c r="P177" s="230"/>
      <c r="Q177" s="230"/>
      <c r="R177" s="54"/>
      <c r="T177" s="140" t="s">
        <v>0</v>
      </c>
      <c r="U177" s="141" t="s">
        <v>21</v>
      </c>
      <c r="V177" s="142">
        <v>1.105</v>
      </c>
      <c r="W177" s="142">
        <f t="shared" si="51"/>
        <v>4.1105999999999998</v>
      </c>
      <c r="X177" s="142">
        <v>0</v>
      </c>
      <c r="Y177" s="142">
        <f t="shared" si="52"/>
        <v>0</v>
      </c>
      <c r="Z177" s="142">
        <v>6.5000000000000002E-2</v>
      </c>
      <c r="AA177" s="143">
        <f t="shared" si="53"/>
        <v>0.24180000000000001</v>
      </c>
      <c r="AR177" s="72" t="s">
        <v>81</v>
      </c>
      <c r="AT177" s="72" t="s">
        <v>77</v>
      </c>
      <c r="AU177" s="72" t="s">
        <v>26</v>
      </c>
      <c r="AY177" s="72" t="s">
        <v>76</v>
      </c>
      <c r="BE177" s="93">
        <f t="shared" si="54"/>
        <v>0</v>
      </c>
      <c r="BF177" s="93">
        <f t="shared" si="55"/>
        <v>0</v>
      </c>
      <c r="BG177" s="93">
        <f t="shared" si="56"/>
        <v>0</v>
      </c>
      <c r="BH177" s="93">
        <f t="shared" si="57"/>
        <v>0</v>
      </c>
      <c r="BI177" s="93">
        <f t="shared" si="58"/>
        <v>0</v>
      </c>
      <c r="BJ177" s="72" t="s">
        <v>5</v>
      </c>
      <c r="BK177" s="93">
        <f t="shared" si="59"/>
        <v>0</v>
      </c>
      <c r="BL177" s="72" t="s">
        <v>81</v>
      </c>
      <c r="BM177" s="72" t="s">
        <v>486</v>
      </c>
    </row>
    <row r="178" spans="2:65" s="52" customFormat="1" ht="31.5" customHeight="1">
      <c r="B178" s="53"/>
      <c r="C178" s="85" t="s">
        <v>487</v>
      </c>
      <c r="D178" s="85" t="s">
        <v>77</v>
      </c>
      <c r="E178" s="86" t="s">
        <v>488</v>
      </c>
      <c r="F178" s="231" t="s">
        <v>489</v>
      </c>
      <c r="G178" s="232"/>
      <c r="H178" s="232"/>
      <c r="I178" s="232"/>
      <c r="J178" s="87" t="s">
        <v>80</v>
      </c>
      <c r="K178" s="88">
        <v>7.98</v>
      </c>
      <c r="L178" s="233"/>
      <c r="M178" s="234"/>
      <c r="N178" s="229">
        <f t="shared" si="50"/>
        <v>0</v>
      </c>
      <c r="O178" s="230"/>
      <c r="P178" s="230"/>
      <c r="Q178" s="230"/>
      <c r="R178" s="54"/>
      <c r="T178" s="140" t="s">
        <v>0</v>
      </c>
      <c r="U178" s="141" t="s">
        <v>21</v>
      </c>
      <c r="V178" s="142">
        <v>0.59399999999999997</v>
      </c>
      <c r="W178" s="142">
        <f t="shared" si="51"/>
        <v>4.7401200000000001</v>
      </c>
      <c r="X178" s="142">
        <v>0</v>
      </c>
      <c r="Y178" s="142">
        <f t="shared" si="52"/>
        <v>0</v>
      </c>
      <c r="Z178" s="142">
        <v>4.1000000000000002E-2</v>
      </c>
      <c r="AA178" s="143">
        <f t="shared" si="53"/>
        <v>0.32718000000000003</v>
      </c>
      <c r="AR178" s="72" t="s">
        <v>81</v>
      </c>
      <c r="AT178" s="72" t="s">
        <v>77</v>
      </c>
      <c r="AU178" s="72" t="s">
        <v>26</v>
      </c>
      <c r="AY178" s="72" t="s">
        <v>76</v>
      </c>
      <c r="BE178" s="93">
        <f t="shared" si="54"/>
        <v>0</v>
      </c>
      <c r="BF178" s="93">
        <f t="shared" si="55"/>
        <v>0</v>
      </c>
      <c r="BG178" s="93">
        <f t="shared" si="56"/>
        <v>0</v>
      </c>
      <c r="BH178" s="93">
        <f t="shared" si="57"/>
        <v>0</v>
      </c>
      <c r="BI178" s="93">
        <f t="shared" si="58"/>
        <v>0</v>
      </c>
      <c r="BJ178" s="72" t="s">
        <v>5</v>
      </c>
      <c r="BK178" s="93">
        <f t="shared" si="59"/>
        <v>0</v>
      </c>
      <c r="BL178" s="72" t="s">
        <v>81</v>
      </c>
      <c r="BM178" s="72" t="s">
        <v>490</v>
      </c>
    </row>
    <row r="179" spans="2:65" s="52" customFormat="1" ht="44.25" customHeight="1">
      <c r="B179" s="53"/>
      <c r="C179" s="85" t="s">
        <v>491</v>
      </c>
      <c r="D179" s="85" t="s">
        <v>77</v>
      </c>
      <c r="E179" s="86" t="s">
        <v>492</v>
      </c>
      <c r="F179" s="231" t="s">
        <v>493</v>
      </c>
      <c r="G179" s="232"/>
      <c r="H179" s="232"/>
      <c r="I179" s="232"/>
      <c r="J179" s="87" t="s">
        <v>80</v>
      </c>
      <c r="K179" s="88">
        <v>121.58</v>
      </c>
      <c r="L179" s="233"/>
      <c r="M179" s="234"/>
      <c r="N179" s="229">
        <f t="shared" si="50"/>
        <v>0</v>
      </c>
      <c r="O179" s="230"/>
      <c r="P179" s="230"/>
      <c r="Q179" s="230"/>
      <c r="R179" s="54"/>
      <c r="T179" s="140" t="s">
        <v>0</v>
      </c>
      <c r="U179" s="141" t="s">
        <v>21</v>
      </c>
      <c r="V179" s="142">
        <v>0.51600000000000001</v>
      </c>
      <c r="W179" s="142">
        <f t="shared" si="51"/>
        <v>62.735280000000003</v>
      </c>
      <c r="X179" s="142">
        <v>0</v>
      </c>
      <c r="Y179" s="142">
        <f t="shared" si="52"/>
        <v>0</v>
      </c>
      <c r="Z179" s="142">
        <v>0.05</v>
      </c>
      <c r="AA179" s="143">
        <f t="shared" si="53"/>
        <v>6.0790000000000006</v>
      </c>
      <c r="AR179" s="72" t="s">
        <v>81</v>
      </c>
      <c r="AT179" s="72" t="s">
        <v>77</v>
      </c>
      <c r="AU179" s="72" t="s">
        <v>26</v>
      </c>
      <c r="AY179" s="72" t="s">
        <v>76</v>
      </c>
      <c r="BE179" s="93">
        <f t="shared" si="54"/>
        <v>0</v>
      </c>
      <c r="BF179" s="93">
        <f t="shared" si="55"/>
        <v>0</v>
      </c>
      <c r="BG179" s="93">
        <f t="shared" si="56"/>
        <v>0</v>
      </c>
      <c r="BH179" s="93">
        <f t="shared" si="57"/>
        <v>0</v>
      </c>
      <c r="BI179" s="93">
        <f t="shared" si="58"/>
        <v>0</v>
      </c>
      <c r="BJ179" s="72" t="s">
        <v>5</v>
      </c>
      <c r="BK179" s="93">
        <f t="shared" si="59"/>
        <v>0</v>
      </c>
      <c r="BL179" s="72" t="s">
        <v>81</v>
      </c>
      <c r="BM179" s="72" t="s">
        <v>494</v>
      </c>
    </row>
    <row r="180" spans="2:65" s="52" customFormat="1" ht="22.5" customHeight="1">
      <c r="B180" s="53"/>
      <c r="C180" s="85" t="s">
        <v>495</v>
      </c>
      <c r="D180" s="85" t="s">
        <v>77</v>
      </c>
      <c r="E180" s="86" t="s">
        <v>496</v>
      </c>
      <c r="F180" s="231" t="s">
        <v>497</v>
      </c>
      <c r="G180" s="232"/>
      <c r="H180" s="232"/>
      <c r="I180" s="232"/>
      <c r="J180" s="87" t="s">
        <v>80</v>
      </c>
      <c r="K180" s="88">
        <v>2</v>
      </c>
      <c r="L180" s="233"/>
      <c r="M180" s="234"/>
      <c r="N180" s="229">
        <f t="shared" si="50"/>
        <v>0</v>
      </c>
      <c r="O180" s="230"/>
      <c r="P180" s="230"/>
      <c r="Q180" s="230"/>
      <c r="R180" s="54"/>
      <c r="T180" s="140" t="s">
        <v>0</v>
      </c>
      <c r="U180" s="141" t="s">
        <v>21</v>
      </c>
      <c r="V180" s="142">
        <v>0.93899999999999995</v>
      </c>
      <c r="W180" s="142">
        <f t="shared" si="51"/>
        <v>1.8779999999999999</v>
      </c>
      <c r="X180" s="142">
        <v>0</v>
      </c>
      <c r="Y180" s="142">
        <f t="shared" si="52"/>
        <v>0</v>
      </c>
      <c r="Z180" s="142">
        <v>7.5999999999999998E-2</v>
      </c>
      <c r="AA180" s="143">
        <f t="shared" si="53"/>
        <v>0.152</v>
      </c>
      <c r="AR180" s="72" t="s">
        <v>81</v>
      </c>
      <c r="AT180" s="72" t="s">
        <v>77</v>
      </c>
      <c r="AU180" s="72" t="s">
        <v>26</v>
      </c>
      <c r="AY180" s="72" t="s">
        <v>76</v>
      </c>
      <c r="BE180" s="93">
        <f t="shared" si="54"/>
        <v>0</v>
      </c>
      <c r="BF180" s="93">
        <f t="shared" si="55"/>
        <v>0</v>
      </c>
      <c r="BG180" s="93">
        <f t="shared" si="56"/>
        <v>0</v>
      </c>
      <c r="BH180" s="93">
        <f t="shared" si="57"/>
        <v>0</v>
      </c>
      <c r="BI180" s="93">
        <f t="shared" si="58"/>
        <v>0</v>
      </c>
      <c r="BJ180" s="72" t="s">
        <v>5</v>
      </c>
      <c r="BK180" s="93">
        <f t="shared" si="59"/>
        <v>0</v>
      </c>
      <c r="BL180" s="72" t="s">
        <v>81</v>
      </c>
      <c r="BM180" s="72" t="s">
        <v>498</v>
      </c>
    </row>
    <row r="181" spans="2:65" s="52" customFormat="1" ht="31.5" customHeight="1">
      <c r="B181" s="53"/>
      <c r="C181" s="85" t="s">
        <v>499</v>
      </c>
      <c r="D181" s="85" t="s">
        <v>77</v>
      </c>
      <c r="E181" s="86" t="s">
        <v>500</v>
      </c>
      <c r="F181" s="231" t="s">
        <v>501</v>
      </c>
      <c r="G181" s="232"/>
      <c r="H181" s="232"/>
      <c r="I181" s="232"/>
      <c r="J181" s="87" t="s">
        <v>80</v>
      </c>
      <c r="K181" s="88">
        <v>17.440000000000001</v>
      </c>
      <c r="L181" s="233"/>
      <c r="M181" s="234"/>
      <c r="N181" s="229">
        <f t="shared" si="50"/>
        <v>0</v>
      </c>
      <c r="O181" s="230"/>
      <c r="P181" s="230"/>
      <c r="Q181" s="230"/>
      <c r="R181" s="54"/>
      <c r="T181" s="140" t="s">
        <v>0</v>
      </c>
      <c r="U181" s="141" t="s">
        <v>21</v>
      </c>
      <c r="V181" s="142">
        <v>0.71799999999999997</v>
      </c>
      <c r="W181" s="142">
        <f t="shared" si="51"/>
        <v>12.52192</v>
      </c>
      <c r="X181" s="142">
        <v>0</v>
      </c>
      <c r="Y181" s="142">
        <f t="shared" si="52"/>
        <v>0</v>
      </c>
      <c r="Z181" s="142">
        <v>6.3E-2</v>
      </c>
      <c r="AA181" s="143">
        <f t="shared" si="53"/>
        <v>1.0987200000000001</v>
      </c>
      <c r="AR181" s="72" t="s">
        <v>81</v>
      </c>
      <c r="AT181" s="72" t="s">
        <v>77</v>
      </c>
      <c r="AU181" s="72" t="s">
        <v>26</v>
      </c>
      <c r="AY181" s="72" t="s">
        <v>76</v>
      </c>
      <c r="BE181" s="93">
        <f t="shared" si="54"/>
        <v>0</v>
      </c>
      <c r="BF181" s="93">
        <f t="shared" si="55"/>
        <v>0</v>
      </c>
      <c r="BG181" s="93">
        <f t="shared" si="56"/>
        <v>0</v>
      </c>
      <c r="BH181" s="93">
        <f t="shared" si="57"/>
        <v>0</v>
      </c>
      <c r="BI181" s="93">
        <f t="shared" si="58"/>
        <v>0</v>
      </c>
      <c r="BJ181" s="72" t="s">
        <v>5</v>
      </c>
      <c r="BK181" s="93">
        <f t="shared" si="59"/>
        <v>0</v>
      </c>
      <c r="BL181" s="72" t="s">
        <v>81</v>
      </c>
      <c r="BM181" s="72" t="s">
        <v>502</v>
      </c>
    </row>
    <row r="182" spans="2:65" s="52" customFormat="1" ht="31.5" customHeight="1">
      <c r="B182" s="53"/>
      <c r="C182" s="85" t="s">
        <v>503</v>
      </c>
      <c r="D182" s="85" t="s">
        <v>77</v>
      </c>
      <c r="E182" s="86" t="s">
        <v>504</v>
      </c>
      <c r="F182" s="231" t="s">
        <v>505</v>
      </c>
      <c r="G182" s="232"/>
      <c r="H182" s="232"/>
      <c r="I182" s="232"/>
      <c r="J182" s="87" t="s">
        <v>80</v>
      </c>
      <c r="K182" s="88">
        <v>0.6</v>
      </c>
      <c r="L182" s="233"/>
      <c r="M182" s="234"/>
      <c r="N182" s="229">
        <f t="shared" si="50"/>
        <v>0</v>
      </c>
      <c r="O182" s="230"/>
      <c r="P182" s="230"/>
      <c r="Q182" s="230"/>
      <c r="R182" s="54"/>
      <c r="T182" s="140" t="s">
        <v>0</v>
      </c>
      <c r="U182" s="141" t="s">
        <v>21</v>
      </c>
      <c r="V182" s="142">
        <v>1.5</v>
      </c>
      <c r="W182" s="142">
        <f t="shared" si="51"/>
        <v>0.89999999999999991</v>
      </c>
      <c r="X182" s="142">
        <v>0</v>
      </c>
      <c r="Y182" s="142">
        <f t="shared" si="52"/>
        <v>0</v>
      </c>
      <c r="Z182" s="142">
        <v>7.2999999999999995E-2</v>
      </c>
      <c r="AA182" s="143">
        <f t="shared" si="53"/>
        <v>4.3799999999999999E-2</v>
      </c>
      <c r="AR182" s="72" t="s">
        <v>81</v>
      </c>
      <c r="AT182" s="72" t="s">
        <v>77</v>
      </c>
      <c r="AU182" s="72" t="s">
        <v>26</v>
      </c>
      <c r="AY182" s="72" t="s">
        <v>76</v>
      </c>
      <c r="BE182" s="93">
        <f t="shared" si="54"/>
        <v>0</v>
      </c>
      <c r="BF182" s="93">
        <f t="shared" si="55"/>
        <v>0</v>
      </c>
      <c r="BG182" s="93">
        <f t="shared" si="56"/>
        <v>0</v>
      </c>
      <c r="BH182" s="93">
        <f t="shared" si="57"/>
        <v>0</v>
      </c>
      <c r="BI182" s="93">
        <f t="shared" si="58"/>
        <v>0</v>
      </c>
      <c r="BJ182" s="72" t="s">
        <v>5</v>
      </c>
      <c r="BK182" s="93">
        <f t="shared" si="59"/>
        <v>0</v>
      </c>
      <c r="BL182" s="72" t="s">
        <v>81</v>
      </c>
      <c r="BM182" s="72" t="s">
        <v>506</v>
      </c>
    </row>
    <row r="183" spans="2:65" s="52" customFormat="1" ht="31.5" customHeight="1">
      <c r="B183" s="53"/>
      <c r="C183" s="85" t="s">
        <v>507</v>
      </c>
      <c r="D183" s="85" t="s">
        <v>77</v>
      </c>
      <c r="E183" s="86" t="s">
        <v>508</v>
      </c>
      <c r="F183" s="231" t="s">
        <v>509</v>
      </c>
      <c r="G183" s="232"/>
      <c r="H183" s="232"/>
      <c r="I183" s="232"/>
      <c r="J183" s="87" t="s">
        <v>167</v>
      </c>
      <c r="K183" s="88">
        <v>9</v>
      </c>
      <c r="L183" s="233"/>
      <c r="M183" s="234"/>
      <c r="N183" s="229">
        <f t="shared" si="50"/>
        <v>0</v>
      </c>
      <c r="O183" s="230"/>
      <c r="P183" s="230"/>
      <c r="Q183" s="230"/>
      <c r="R183" s="54"/>
      <c r="T183" s="140" t="s">
        <v>0</v>
      </c>
      <c r="U183" s="141" t="s">
        <v>21</v>
      </c>
      <c r="V183" s="142">
        <v>0.84599999999999997</v>
      </c>
      <c r="W183" s="142">
        <f t="shared" si="51"/>
        <v>7.6139999999999999</v>
      </c>
      <c r="X183" s="142">
        <v>0</v>
      </c>
      <c r="Y183" s="142">
        <f t="shared" si="52"/>
        <v>0</v>
      </c>
      <c r="Z183" s="142">
        <v>7.3999999999999996E-2</v>
      </c>
      <c r="AA183" s="143">
        <f t="shared" si="53"/>
        <v>0.66599999999999993</v>
      </c>
      <c r="AR183" s="72" t="s">
        <v>81</v>
      </c>
      <c r="AT183" s="72" t="s">
        <v>77</v>
      </c>
      <c r="AU183" s="72" t="s">
        <v>26</v>
      </c>
      <c r="AY183" s="72" t="s">
        <v>76</v>
      </c>
      <c r="BE183" s="93">
        <f t="shared" si="54"/>
        <v>0</v>
      </c>
      <c r="BF183" s="93">
        <f t="shared" si="55"/>
        <v>0</v>
      </c>
      <c r="BG183" s="93">
        <f t="shared" si="56"/>
        <v>0</v>
      </c>
      <c r="BH183" s="93">
        <f t="shared" si="57"/>
        <v>0</v>
      </c>
      <c r="BI183" s="93">
        <f t="shared" si="58"/>
        <v>0</v>
      </c>
      <c r="BJ183" s="72" t="s">
        <v>5</v>
      </c>
      <c r="BK183" s="93">
        <f t="shared" si="59"/>
        <v>0</v>
      </c>
      <c r="BL183" s="72" t="s">
        <v>81</v>
      </c>
      <c r="BM183" s="72" t="s">
        <v>510</v>
      </c>
    </row>
    <row r="184" spans="2:65" s="52" customFormat="1" ht="31.5" customHeight="1">
      <c r="B184" s="53"/>
      <c r="C184" s="85" t="s">
        <v>511</v>
      </c>
      <c r="D184" s="85" t="s">
        <v>77</v>
      </c>
      <c r="E184" s="86" t="s">
        <v>512</v>
      </c>
      <c r="F184" s="231" t="s">
        <v>513</v>
      </c>
      <c r="G184" s="232"/>
      <c r="H184" s="232"/>
      <c r="I184" s="232"/>
      <c r="J184" s="87" t="s">
        <v>167</v>
      </c>
      <c r="K184" s="88">
        <v>5</v>
      </c>
      <c r="L184" s="233"/>
      <c r="M184" s="234"/>
      <c r="N184" s="229">
        <f t="shared" si="50"/>
        <v>0</v>
      </c>
      <c r="O184" s="230"/>
      <c r="P184" s="230"/>
      <c r="Q184" s="230"/>
      <c r="R184" s="54"/>
      <c r="T184" s="140" t="s">
        <v>0</v>
      </c>
      <c r="U184" s="141" t="s">
        <v>21</v>
      </c>
      <c r="V184" s="142">
        <v>2.024</v>
      </c>
      <c r="W184" s="142">
        <f t="shared" si="51"/>
        <v>10.120000000000001</v>
      </c>
      <c r="X184" s="142">
        <v>0</v>
      </c>
      <c r="Y184" s="142">
        <f t="shared" si="52"/>
        <v>0</v>
      </c>
      <c r="Z184" s="142">
        <v>0.27600000000000002</v>
      </c>
      <c r="AA184" s="143">
        <f t="shared" si="53"/>
        <v>1.3800000000000001</v>
      </c>
      <c r="AR184" s="72" t="s">
        <v>81</v>
      </c>
      <c r="AT184" s="72" t="s">
        <v>77</v>
      </c>
      <c r="AU184" s="72" t="s">
        <v>26</v>
      </c>
      <c r="AY184" s="72" t="s">
        <v>76</v>
      </c>
      <c r="BE184" s="93">
        <f t="shared" si="54"/>
        <v>0</v>
      </c>
      <c r="BF184" s="93">
        <f t="shared" si="55"/>
        <v>0</v>
      </c>
      <c r="BG184" s="93">
        <f t="shared" si="56"/>
        <v>0</v>
      </c>
      <c r="BH184" s="93">
        <f t="shared" si="57"/>
        <v>0</v>
      </c>
      <c r="BI184" s="93">
        <f t="shared" si="58"/>
        <v>0</v>
      </c>
      <c r="BJ184" s="72" t="s">
        <v>5</v>
      </c>
      <c r="BK184" s="93">
        <f t="shared" si="59"/>
        <v>0</v>
      </c>
      <c r="BL184" s="72" t="s">
        <v>81</v>
      </c>
      <c r="BM184" s="72" t="s">
        <v>514</v>
      </c>
    </row>
    <row r="185" spans="2:65" s="52" customFormat="1" ht="31.5" customHeight="1">
      <c r="B185" s="53"/>
      <c r="C185" s="85" t="s">
        <v>515</v>
      </c>
      <c r="D185" s="85" t="s">
        <v>77</v>
      </c>
      <c r="E185" s="86" t="s">
        <v>516</v>
      </c>
      <c r="F185" s="231" t="s">
        <v>517</v>
      </c>
      <c r="G185" s="232"/>
      <c r="H185" s="232"/>
      <c r="I185" s="232"/>
      <c r="J185" s="87" t="s">
        <v>167</v>
      </c>
      <c r="K185" s="88">
        <v>20</v>
      </c>
      <c r="L185" s="233"/>
      <c r="M185" s="234"/>
      <c r="N185" s="229">
        <f t="shared" si="50"/>
        <v>0</v>
      </c>
      <c r="O185" s="230"/>
      <c r="P185" s="230"/>
      <c r="Q185" s="230"/>
      <c r="R185" s="54"/>
      <c r="T185" s="140" t="s">
        <v>0</v>
      </c>
      <c r="U185" s="141" t="s">
        <v>21</v>
      </c>
      <c r="V185" s="142">
        <v>1.1819999999999999</v>
      </c>
      <c r="W185" s="142">
        <f t="shared" si="51"/>
        <v>23.64</v>
      </c>
      <c r="X185" s="142">
        <v>0</v>
      </c>
      <c r="Y185" s="142">
        <f t="shared" si="52"/>
        <v>0</v>
      </c>
      <c r="Z185" s="142">
        <v>9.7000000000000003E-2</v>
      </c>
      <c r="AA185" s="143">
        <f t="shared" si="53"/>
        <v>1.94</v>
      </c>
      <c r="AR185" s="72" t="s">
        <v>81</v>
      </c>
      <c r="AT185" s="72" t="s">
        <v>77</v>
      </c>
      <c r="AU185" s="72" t="s">
        <v>26</v>
      </c>
      <c r="AY185" s="72" t="s">
        <v>76</v>
      </c>
      <c r="BE185" s="93">
        <f t="shared" si="54"/>
        <v>0</v>
      </c>
      <c r="BF185" s="93">
        <f t="shared" si="55"/>
        <v>0</v>
      </c>
      <c r="BG185" s="93">
        <f t="shared" si="56"/>
        <v>0</v>
      </c>
      <c r="BH185" s="93">
        <f t="shared" si="57"/>
        <v>0</v>
      </c>
      <c r="BI185" s="93">
        <f t="shared" si="58"/>
        <v>0</v>
      </c>
      <c r="BJ185" s="72" t="s">
        <v>5</v>
      </c>
      <c r="BK185" s="93">
        <f t="shared" si="59"/>
        <v>0</v>
      </c>
      <c r="BL185" s="72" t="s">
        <v>81</v>
      </c>
      <c r="BM185" s="72" t="s">
        <v>518</v>
      </c>
    </row>
    <row r="186" spans="2:65" s="52" customFormat="1" ht="31.5" customHeight="1">
      <c r="B186" s="53"/>
      <c r="C186" s="85" t="s">
        <v>519</v>
      </c>
      <c r="D186" s="85" t="s">
        <v>77</v>
      </c>
      <c r="E186" s="86" t="s">
        <v>520</v>
      </c>
      <c r="F186" s="231" t="s">
        <v>521</v>
      </c>
      <c r="G186" s="232"/>
      <c r="H186" s="232"/>
      <c r="I186" s="232"/>
      <c r="J186" s="87" t="s">
        <v>308</v>
      </c>
      <c r="K186" s="88">
        <v>90</v>
      </c>
      <c r="L186" s="233"/>
      <c r="M186" s="234"/>
      <c r="N186" s="229">
        <f t="shared" ref="N186:N217" si="60">ROUND(L186*K186,2)</f>
        <v>0</v>
      </c>
      <c r="O186" s="230"/>
      <c r="P186" s="230"/>
      <c r="Q186" s="230"/>
      <c r="R186" s="54"/>
      <c r="T186" s="140" t="s">
        <v>0</v>
      </c>
      <c r="U186" s="141" t="s">
        <v>21</v>
      </c>
      <c r="V186" s="142">
        <v>0.59499999999999997</v>
      </c>
      <c r="W186" s="142">
        <f t="shared" ref="W186:W217" si="61">V186*K186</f>
        <v>53.55</v>
      </c>
      <c r="X186" s="142">
        <v>0</v>
      </c>
      <c r="Y186" s="142">
        <f t="shared" ref="Y186:Y217" si="62">X186*K186</f>
        <v>0</v>
      </c>
      <c r="Z186" s="142">
        <v>3.7999999999999999E-2</v>
      </c>
      <c r="AA186" s="143">
        <f t="shared" ref="AA186:AA217" si="63">Z186*K186</f>
        <v>3.42</v>
      </c>
      <c r="AR186" s="72" t="s">
        <v>81</v>
      </c>
      <c r="AT186" s="72" t="s">
        <v>77</v>
      </c>
      <c r="AU186" s="72" t="s">
        <v>26</v>
      </c>
      <c r="AY186" s="72" t="s">
        <v>76</v>
      </c>
      <c r="BE186" s="93">
        <f t="shared" ref="BE186:BE217" si="64">IF(U186="základní",N186,0)</f>
        <v>0</v>
      </c>
      <c r="BF186" s="93">
        <f t="shared" ref="BF186:BF217" si="65">IF(U186="snížená",N186,0)</f>
        <v>0</v>
      </c>
      <c r="BG186" s="93">
        <f t="shared" ref="BG186:BG217" si="66">IF(U186="zákl. přenesená",N186,0)</f>
        <v>0</v>
      </c>
      <c r="BH186" s="93">
        <f t="shared" ref="BH186:BH217" si="67">IF(U186="sníž. přenesená",N186,0)</f>
        <v>0</v>
      </c>
      <c r="BI186" s="93">
        <f t="shared" ref="BI186:BI217" si="68">IF(U186="nulová",N186,0)</f>
        <v>0</v>
      </c>
      <c r="BJ186" s="72" t="s">
        <v>5</v>
      </c>
      <c r="BK186" s="93">
        <f t="shared" ref="BK186:BK217" si="69">ROUND(L186*K186,2)</f>
        <v>0</v>
      </c>
      <c r="BL186" s="72" t="s">
        <v>81</v>
      </c>
      <c r="BM186" s="72" t="s">
        <v>522</v>
      </c>
    </row>
    <row r="187" spans="2:65" s="52" customFormat="1" ht="31.5" customHeight="1">
      <c r="B187" s="53"/>
      <c r="C187" s="85" t="s">
        <v>523</v>
      </c>
      <c r="D187" s="85" t="s">
        <v>77</v>
      </c>
      <c r="E187" s="86" t="s">
        <v>524</v>
      </c>
      <c r="F187" s="231" t="s">
        <v>525</v>
      </c>
      <c r="G187" s="232"/>
      <c r="H187" s="232"/>
      <c r="I187" s="232"/>
      <c r="J187" s="87" t="s">
        <v>308</v>
      </c>
      <c r="K187" s="88">
        <v>18</v>
      </c>
      <c r="L187" s="233"/>
      <c r="M187" s="234"/>
      <c r="N187" s="229">
        <f t="shared" si="60"/>
        <v>0</v>
      </c>
      <c r="O187" s="230"/>
      <c r="P187" s="230"/>
      <c r="Q187" s="230"/>
      <c r="R187" s="54"/>
      <c r="T187" s="140" t="s">
        <v>0</v>
      </c>
      <c r="U187" s="141" t="s">
        <v>21</v>
      </c>
      <c r="V187" s="142">
        <v>0.93</v>
      </c>
      <c r="W187" s="142">
        <f t="shared" si="61"/>
        <v>16.740000000000002</v>
      </c>
      <c r="X187" s="142">
        <v>0</v>
      </c>
      <c r="Y187" s="142">
        <f t="shared" si="62"/>
        <v>0</v>
      </c>
      <c r="Z187" s="142">
        <v>6.5000000000000002E-2</v>
      </c>
      <c r="AA187" s="143">
        <f t="shared" si="63"/>
        <v>1.17</v>
      </c>
      <c r="AR187" s="72" t="s">
        <v>81</v>
      </c>
      <c r="AT187" s="72" t="s">
        <v>77</v>
      </c>
      <c r="AU187" s="72" t="s">
        <v>26</v>
      </c>
      <c r="AY187" s="72" t="s">
        <v>76</v>
      </c>
      <c r="BE187" s="93">
        <f t="shared" si="64"/>
        <v>0</v>
      </c>
      <c r="BF187" s="93">
        <f t="shared" si="65"/>
        <v>0</v>
      </c>
      <c r="BG187" s="93">
        <f t="shared" si="66"/>
        <v>0</v>
      </c>
      <c r="BH187" s="93">
        <f t="shared" si="67"/>
        <v>0</v>
      </c>
      <c r="BI187" s="93">
        <f t="shared" si="68"/>
        <v>0</v>
      </c>
      <c r="BJ187" s="72" t="s">
        <v>5</v>
      </c>
      <c r="BK187" s="93">
        <f t="shared" si="69"/>
        <v>0</v>
      </c>
      <c r="BL187" s="72" t="s">
        <v>81</v>
      </c>
      <c r="BM187" s="72" t="s">
        <v>526</v>
      </c>
    </row>
    <row r="188" spans="2:65" s="52" customFormat="1" ht="31.5" customHeight="1">
      <c r="B188" s="53"/>
      <c r="C188" s="85" t="s">
        <v>527</v>
      </c>
      <c r="D188" s="85" t="s">
        <v>77</v>
      </c>
      <c r="E188" s="86" t="s">
        <v>528</v>
      </c>
      <c r="F188" s="231" t="s">
        <v>529</v>
      </c>
      <c r="G188" s="232"/>
      <c r="H188" s="232"/>
      <c r="I188" s="232"/>
      <c r="J188" s="87" t="s">
        <v>308</v>
      </c>
      <c r="K188" s="88">
        <v>0.6</v>
      </c>
      <c r="L188" s="233"/>
      <c r="M188" s="234"/>
      <c r="N188" s="229">
        <f t="shared" si="60"/>
        <v>0</v>
      </c>
      <c r="O188" s="230"/>
      <c r="P188" s="230"/>
      <c r="Q188" s="230"/>
      <c r="R188" s="54"/>
      <c r="T188" s="140" t="s">
        <v>0</v>
      </c>
      <c r="U188" s="141" t="s">
        <v>21</v>
      </c>
      <c r="V188" s="142">
        <v>3.7</v>
      </c>
      <c r="W188" s="142">
        <f t="shared" si="61"/>
        <v>2.2200000000000002</v>
      </c>
      <c r="X188" s="142">
        <v>3.63E-3</v>
      </c>
      <c r="Y188" s="142">
        <f t="shared" si="62"/>
        <v>2.1779999999999998E-3</v>
      </c>
      <c r="Z188" s="142">
        <v>0.19600000000000001</v>
      </c>
      <c r="AA188" s="143">
        <f t="shared" si="63"/>
        <v>0.1176</v>
      </c>
      <c r="AR188" s="72" t="s">
        <v>81</v>
      </c>
      <c r="AT188" s="72" t="s">
        <v>77</v>
      </c>
      <c r="AU188" s="72" t="s">
        <v>26</v>
      </c>
      <c r="AY188" s="72" t="s">
        <v>76</v>
      </c>
      <c r="BE188" s="93">
        <f t="shared" si="64"/>
        <v>0</v>
      </c>
      <c r="BF188" s="93">
        <f t="shared" si="65"/>
        <v>0</v>
      </c>
      <c r="BG188" s="93">
        <f t="shared" si="66"/>
        <v>0</v>
      </c>
      <c r="BH188" s="93">
        <f t="shared" si="67"/>
        <v>0</v>
      </c>
      <c r="BI188" s="93">
        <f t="shared" si="68"/>
        <v>0</v>
      </c>
      <c r="BJ188" s="72" t="s">
        <v>5</v>
      </c>
      <c r="BK188" s="93">
        <f t="shared" si="69"/>
        <v>0</v>
      </c>
      <c r="BL188" s="72" t="s">
        <v>81</v>
      </c>
      <c r="BM188" s="72" t="s">
        <v>530</v>
      </c>
    </row>
    <row r="189" spans="2:65" s="52" customFormat="1" ht="22.5" customHeight="1">
      <c r="B189" s="53"/>
      <c r="C189" s="85" t="s">
        <v>531</v>
      </c>
      <c r="D189" s="85" t="s">
        <v>77</v>
      </c>
      <c r="E189" s="86" t="s">
        <v>532</v>
      </c>
      <c r="F189" s="231" t="s">
        <v>533</v>
      </c>
      <c r="G189" s="232"/>
      <c r="H189" s="232"/>
      <c r="I189" s="232"/>
      <c r="J189" s="87" t="s">
        <v>167</v>
      </c>
      <c r="K189" s="88">
        <v>16.2</v>
      </c>
      <c r="L189" s="233"/>
      <c r="M189" s="234"/>
      <c r="N189" s="229">
        <f t="shared" si="60"/>
        <v>0</v>
      </c>
      <c r="O189" s="230"/>
      <c r="P189" s="230"/>
      <c r="Q189" s="230"/>
      <c r="R189" s="54"/>
      <c r="T189" s="140" t="s">
        <v>0</v>
      </c>
      <c r="U189" s="141" t="s">
        <v>21</v>
      </c>
      <c r="V189" s="142">
        <v>9.07</v>
      </c>
      <c r="W189" s="142">
        <f t="shared" si="61"/>
        <v>146.934</v>
      </c>
      <c r="X189" s="142">
        <v>0.01</v>
      </c>
      <c r="Y189" s="142">
        <f t="shared" si="62"/>
        <v>0.16200000000000001</v>
      </c>
      <c r="Z189" s="142">
        <v>0.01</v>
      </c>
      <c r="AA189" s="143">
        <f t="shared" si="63"/>
        <v>0.16200000000000001</v>
      </c>
      <c r="AR189" s="72" t="s">
        <v>81</v>
      </c>
      <c r="AT189" s="72" t="s">
        <v>77</v>
      </c>
      <c r="AU189" s="72" t="s">
        <v>26</v>
      </c>
      <c r="AY189" s="72" t="s">
        <v>76</v>
      </c>
      <c r="BE189" s="93">
        <f t="shared" si="64"/>
        <v>0</v>
      </c>
      <c r="BF189" s="93">
        <f t="shared" si="65"/>
        <v>0</v>
      </c>
      <c r="BG189" s="93">
        <f t="shared" si="66"/>
        <v>0</v>
      </c>
      <c r="BH189" s="93">
        <f t="shared" si="67"/>
        <v>0</v>
      </c>
      <c r="BI189" s="93">
        <f t="shared" si="68"/>
        <v>0</v>
      </c>
      <c r="BJ189" s="72" t="s">
        <v>5</v>
      </c>
      <c r="BK189" s="93">
        <f t="shared" si="69"/>
        <v>0</v>
      </c>
      <c r="BL189" s="72" t="s">
        <v>81</v>
      </c>
      <c r="BM189" s="72" t="s">
        <v>534</v>
      </c>
    </row>
    <row r="190" spans="2:65" s="52" customFormat="1" ht="22.5" customHeight="1">
      <c r="B190" s="53"/>
      <c r="C190" s="85" t="s">
        <v>535</v>
      </c>
      <c r="D190" s="85" t="s">
        <v>77</v>
      </c>
      <c r="E190" s="86" t="s">
        <v>536</v>
      </c>
      <c r="F190" s="231" t="s">
        <v>537</v>
      </c>
      <c r="G190" s="232"/>
      <c r="H190" s="232"/>
      <c r="I190" s="232"/>
      <c r="J190" s="87" t="s">
        <v>167</v>
      </c>
      <c r="K190" s="88">
        <v>22</v>
      </c>
      <c r="L190" s="233"/>
      <c r="M190" s="234"/>
      <c r="N190" s="229">
        <f t="shared" si="60"/>
        <v>0</v>
      </c>
      <c r="O190" s="230"/>
      <c r="P190" s="230"/>
      <c r="Q190" s="230"/>
      <c r="R190" s="54"/>
      <c r="T190" s="140" t="s">
        <v>0</v>
      </c>
      <c r="U190" s="141" t="s">
        <v>21</v>
      </c>
      <c r="V190" s="142">
        <v>9.07</v>
      </c>
      <c r="W190" s="142">
        <f t="shared" si="61"/>
        <v>199.54000000000002</v>
      </c>
      <c r="X190" s="142">
        <v>5.0000000000000001E-3</v>
      </c>
      <c r="Y190" s="142">
        <f t="shared" si="62"/>
        <v>0.11</v>
      </c>
      <c r="Z190" s="142">
        <v>5.0000000000000001E-3</v>
      </c>
      <c r="AA190" s="143">
        <f t="shared" si="63"/>
        <v>0.11</v>
      </c>
      <c r="AR190" s="72" t="s">
        <v>81</v>
      </c>
      <c r="AT190" s="72" t="s">
        <v>77</v>
      </c>
      <c r="AU190" s="72" t="s">
        <v>26</v>
      </c>
      <c r="AY190" s="72" t="s">
        <v>76</v>
      </c>
      <c r="BE190" s="93">
        <f t="shared" si="64"/>
        <v>0</v>
      </c>
      <c r="BF190" s="93">
        <f t="shared" si="65"/>
        <v>0</v>
      </c>
      <c r="BG190" s="93">
        <f t="shared" si="66"/>
        <v>0</v>
      </c>
      <c r="BH190" s="93">
        <f t="shared" si="67"/>
        <v>0</v>
      </c>
      <c r="BI190" s="93">
        <f t="shared" si="68"/>
        <v>0</v>
      </c>
      <c r="BJ190" s="72" t="s">
        <v>5</v>
      </c>
      <c r="BK190" s="93">
        <f t="shared" si="69"/>
        <v>0</v>
      </c>
      <c r="BL190" s="72" t="s">
        <v>81</v>
      </c>
      <c r="BM190" s="72" t="s">
        <v>538</v>
      </c>
    </row>
    <row r="191" spans="2:65" s="52" customFormat="1" ht="22.5" customHeight="1">
      <c r="B191" s="53"/>
      <c r="C191" s="85" t="s">
        <v>539</v>
      </c>
      <c r="D191" s="85" t="s">
        <v>77</v>
      </c>
      <c r="E191" s="86" t="s">
        <v>540</v>
      </c>
      <c r="F191" s="231" t="s">
        <v>541</v>
      </c>
      <c r="G191" s="232"/>
      <c r="H191" s="232"/>
      <c r="I191" s="232"/>
      <c r="J191" s="87" t="s">
        <v>167</v>
      </c>
      <c r="K191" s="88">
        <v>1</v>
      </c>
      <c r="L191" s="233"/>
      <c r="M191" s="234"/>
      <c r="N191" s="229">
        <f t="shared" si="60"/>
        <v>0</v>
      </c>
      <c r="O191" s="230"/>
      <c r="P191" s="230"/>
      <c r="Q191" s="230"/>
      <c r="R191" s="54"/>
      <c r="T191" s="140" t="s">
        <v>0</v>
      </c>
      <c r="U191" s="141" t="s">
        <v>21</v>
      </c>
      <c r="V191" s="142">
        <v>9.07</v>
      </c>
      <c r="W191" s="142">
        <f t="shared" si="61"/>
        <v>9.07</v>
      </c>
      <c r="X191" s="142">
        <v>5.0000000000000001E-3</v>
      </c>
      <c r="Y191" s="142">
        <f t="shared" si="62"/>
        <v>5.0000000000000001E-3</v>
      </c>
      <c r="Z191" s="142">
        <v>0.1</v>
      </c>
      <c r="AA191" s="143">
        <f t="shared" si="63"/>
        <v>0.1</v>
      </c>
      <c r="AR191" s="72" t="s">
        <v>81</v>
      </c>
      <c r="AT191" s="72" t="s">
        <v>77</v>
      </c>
      <c r="AU191" s="72" t="s">
        <v>26</v>
      </c>
      <c r="AY191" s="72" t="s">
        <v>76</v>
      </c>
      <c r="BE191" s="93">
        <f t="shared" si="64"/>
        <v>0</v>
      </c>
      <c r="BF191" s="93">
        <f t="shared" si="65"/>
        <v>0</v>
      </c>
      <c r="BG191" s="93">
        <f t="shared" si="66"/>
        <v>0</v>
      </c>
      <c r="BH191" s="93">
        <f t="shared" si="67"/>
        <v>0</v>
      </c>
      <c r="BI191" s="93">
        <f t="shared" si="68"/>
        <v>0</v>
      </c>
      <c r="BJ191" s="72" t="s">
        <v>5</v>
      </c>
      <c r="BK191" s="93">
        <f t="shared" si="69"/>
        <v>0</v>
      </c>
      <c r="BL191" s="72" t="s">
        <v>81</v>
      </c>
      <c r="BM191" s="72" t="s">
        <v>542</v>
      </c>
    </row>
    <row r="192" spans="2:65" s="52" customFormat="1" ht="22.5" customHeight="1">
      <c r="B192" s="53"/>
      <c r="C192" s="85" t="s">
        <v>543</v>
      </c>
      <c r="D192" s="85" t="s">
        <v>77</v>
      </c>
      <c r="E192" s="86" t="s">
        <v>544</v>
      </c>
      <c r="F192" s="231" t="s">
        <v>545</v>
      </c>
      <c r="G192" s="232"/>
      <c r="H192" s="232"/>
      <c r="I192" s="232"/>
      <c r="J192" s="87" t="s">
        <v>167</v>
      </c>
      <c r="K192" s="88">
        <v>1</v>
      </c>
      <c r="L192" s="233"/>
      <c r="M192" s="234"/>
      <c r="N192" s="229">
        <f t="shared" si="60"/>
        <v>0</v>
      </c>
      <c r="O192" s="230"/>
      <c r="P192" s="230"/>
      <c r="Q192" s="230"/>
      <c r="R192" s="54"/>
      <c r="T192" s="140" t="s">
        <v>0</v>
      </c>
      <c r="U192" s="141" t="s">
        <v>21</v>
      </c>
      <c r="V192" s="142">
        <v>9.07</v>
      </c>
      <c r="W192" s="142">
        <f t="shared" si="61"/>
        <v>9.07</v>
      </c>
      <c r="X192" s="142">
        <v>0.1</v>
      </c>
      <c r="Y192" s="142">
        <f t="shared" si="62"/>
        <v>0.1</v>
      </c>
      <c r="Z192" s="142">
        <v>0.2</v>
      </c>
      <c r="AA192" s="143">
        <f t="shared" si="63"/>
        <v>0.2</v>
      </c>
      <c r="AR192" s="72" t="s">
        <v>81</v>
      </c>
      <c r="AT192" s="72" t="s">
        <v>77</v>
      </c>
      <c r="AU192" s="72" t="s">
        <v>26</v>
      </c>
      <c r="AY192" s="72" t="s">
        <v>76</v>
      </c>
      <c r="BE192" s="93">
        <f t="shared" si="64"/>
        <v>0</v>
      </c>
      <c r="BF192" s="93">
        <f t="shared" si="65"/>
        <v>0</v>
      </c>
      <c r="BG192" s="93">
        <f t="shared" si="66"/>
        <v>0</v>
      </c>
      <c r="BH192" s="93">
        <f t="shared" si="67"/>
        <v>0</v>
      </c>
      <c r="BI192" s="93">
        <f t="shared" si="68"/>
        <v>0</v>
      </c>
      <c r="BJ192" s="72" t="s">
        <v>5</v>
      </c>
      <c r="BK192" s="93">
        <f t="shared" si="69"/>
        <v>0</v>
      </c>
      <c r="BL192" s="72" t="s">
        <v>81</v>
      </c>
      <c r="BM192" s="72" t="s">
        <v>546</v>
      </c>
    </row>
    <row r="193" spans="2:65" s="52" customFormat="1" ht="22.5" customHeight="1">
      <c r="B193" s="53"/>
      <c r="C193" s="85" t="s">
        <v>547</v>
      </c>
      <c r="D193" s="85" t="s">
        <v>77</v>
      </c>
      <c r="E193" s="86" t="s">
        <v>548</v>
      </c>
      <c r="F193" s="231" t="s">
        <v>549</v>
      </c>
      <c r="G193" s="232"/>
      <c r="H193" s="232"/>
      <c r="I193" s="232"/>
      <c r="J193" s="87" t="s">
        <v>80</v>
      </c>
      <c r="K193" s="88">
        <v>11.28</v>
      </c>
      <c r="L193" s="233"/>
      <c r="M193" s="234"/>
      <c r="N193" s="229">
        <f t="shared" si="60"/>
        <v>0</v>
      </c>
      <c r="O193" s="230"/>
      <c r="P193" s="230"/>
      <c r="Q193" s="230"/>
      <c r="R193" s="54"/>
      <c r="T193" s="140" t="s">
        <v>0</v>
      </c>
      <c r="U193" s="141" t="s">
        <v>21</v>
      </c>
      <c r="V193" s="142">
        <v>9.07</v>
      </c>
      <c r="W193" s="142">
        <f t="shared" si="61"/>
        <v>102.3096</v>
      </c>
      <c r="X193" s="142">
        <v>0.1</v>
      </c>
      <c r="Y193" s="142">
        <f t="shared" si="62"/>
        <v>1.1279999999999999</v>
      </c>
      <c r="Z193" s="142">
        <v>0.1</v>
      </c>
      <c r="AA193" s="143">
        <f t="shared" si="63"/>
        <v>1.1279999999999999</v>
      </c>
      <c r="AR193" s="72" t="s">
        <v>81</v>
      </c>
      <c r="AT193" s="72" t="s">
        <v>77</v>
      </c>
      <c r="AU193" s="72" t="s">
        <v>26</v>
      </c>
      <c r="AY193" s="72" t="s">
        <v>76</v>
      </c>
      <c r="BE193" s="93">
        <f t="shared" si="64"/>
        <v>0</v>
      </c>
      <c r="BF193" s="93">
        <f t="shared" si="65"/>
        <v>0</v>
      </c>
      <c r="BG193" s="93">
        <f t="shared" si="66"/>
        <v>0</v>
      </c>
      <c r="BH193" s="93">
        <f t="shared" si="67"/>
        <v>0</v>
      </c>
      <c r="BI193" s="93">
        <f t="shared" si="68"/>
        <v>0</v>
      </c>
      <c r="BJ193" s="72" t="s">
        <v>5</v>
      </c>
      <c r="BK193" s="93">
        <f t="shared" si="69"/>
        <v>0</v>
      </c>
      <c r="BL193" s="72" t="s">
        <v>81</v>
      </c>
      <c r="BM193" s="72" t="s">
        <v>550</v>
      </c>
    </row>
    <row r="194" spans="2:65" s="52" customFormat="1" ht="22.5" customHeight="1">
      <c r="B194" s="53"/>
      <c r="C194" s="85" t="s">
        <v>551</v>
      </c>
      <c r="D194" s="85" t="s">
        <v>77</v>
      </c>
      <c r="E194" s="86" t="s">
        <v>552</v>
      </c>
      <c r="F194" s="231" t="s">
        <v>553</v>
      </c>
      <c r="G194" s="232"/>
      <c r="H194" s="232"/>
      <c r="I194" s="232"/>
      <c r="J194" s="87" t="s">
        <v>167</v>
      </c>
      <c r="K194" s="88">
        <v>12</v>
      </c>
      <c r="L194" s="233"/>
      <c r="M194" s="234"/>
      <c r="N194" s="229">
        <f t="shared" si="60"/>
        <v>0</v>
      </c>
      <c r="O194" s="230"/>
      <c r="P194" s="230"/>
      <c r="Q194" s="230"/>
      <c r="R194" s="54"/>
      <c r="T194" s="140" t="s">
        <v>0</v>
      </c>
      <c r="U194" s="141" t="s">
        <v>21</v>
      </c>
      <c r="V194" s="142">
        <v>9.07</v>
      </c>
      <c r="W194" s="142">
        <f t="shared" si="61"/>
        <v>108.84</v>
      </c>
      <c r="X194" s="142">
        <v>0.01</v>
      </c>
      <c r="Y194" s="142">
        <f t="shared" si="62"/>
        <v>0.12</v>
      </c>
      <c r="Z194" s="142">
        <v>0.02</v>
      </c>
      <c r="AA194" s="143">
        <f t="shared" si="63"/>
        <v>0.24</v>
      </c>
      <c r="AR194" s="72" t="s">
        <v>81</v>
      </c>
      <c r="AT194" s="72" t="s">
        <v>77</v>
      </c>
      <c r="AU194" s="72" t="s">
        <v>26</v>
      </c>
      <c r="AY194" s="72" t="s">
        <v>76</v>
      </c>
      <c r="BE194" s="93">
        <f t="shared" si="64"/>
        <v>0</v>
      </c>
      <c r="BF194" s="93">
        <f t="shared" si="65"/>
        <v>0</v>
      </c>
      <c r="BG194" s="93">
        <f t="shared" si="66"/>
        <v>0</v>
      </c>
      <c r="BH194" s="93">
        <f t="shared" si="67"/>
        <v>0</v>
      </c>
      <c r="BI194" s="93">
        <f t="shared" si="68"/>
        <v>0</v>
      </c>
      <c r="BJ194" s="72" t="s">
        <v>5</v>
      </c>
      <c r="BK194" s="93">
        <f t="shared" si="69"/>
        <v>0</v>
      </c>
      <c r="BL194" s="72" t="s">
        <v>81</v>
      </c>
      <c r="BM194" s="72" t="s">
        <v>554</v>
      </c>
    </row>
    <row r="195" spans="2:65" s="52" customFormat="1" ht="22.5" customHeight="1">
      <c r="B195" s="53"/>
      <c r="C195" s="85" t="s">
        <v>555</v>
      </c>
      <c r="D195" s="85" t="s">
        <v>77</v>
      </c>
      <c r="E195" s="86" t="s">
        <v>556</v>
      </c>
      <c r="F195" s="231" t="s">
        <v>557</v>
      </c>
      <c r="G195" s="232"/>
      <c r="H195" s="232"/>
      <c r="I195" s="232"/>
      <c r="J195" s="87" t="s">
        <v>167</v>
      </c>
      <c r="K195" s="88">
        <v>6</v>
      </c>
      <c r="L195" s="233"/>
      <c r="M195" s="234"/>
      <c r="N195" s="229">
        <f t="shared" si="60"/>
        <v>0</v>
      </c>
      <c r="O195" s="230"/>
      <c r="P195" s="230"/>
      <c r="Q195" s="230"/>
      <c r="R195" s="54"/>
      <c r="T195" s="140" t="s">
        <v>0</v>
      </c>
      <c r="U195" s="141" t="s">
        <v>21</v>
      </c>
      <c r="V195" s="142">
        <v>9.07</v>
      </c>
      <c r="W195" s="142">
        <f t="shared" si="61"/>
        <v>54.42</v>
      </c>
      <c r="X195" s="142">
        <v>0.01</v>
      </c>
      <c r="Y195" s="142">
        <f t="shared" si="62"/>
        <v>0.06</v>
      </c>
      <c r="Z195" s="142">
        <v>0.02</v>
      </c>
      <c r="AA195" s="143">
        <f t="shared" si="63"/>
        <v>0.12</v>
      </c>
      <c r="AR195" s="72" t="s">
        <v>81</v>
      </c>
      <c r="AT195" s="72" t="s">
        <v>77</v>
      </c>
      <c r="AU195" s="72" t="s">
        <v>26</v>
      </c>
      <c r="AY195" s="72" t="s">
        <v>76</v>
      </c>
      <c r="BE195" s="93">
        <f t="shared" si="64"/>
        <v>0</v>
      </c>
      <c r="BF195" s="93">
        <f t="shared" si="65"/>
        <v>0</v>
      </c>
      <c r="BG195" s="93">
        <f t="shared" si="66"/>
        <v>0</v>
      </c>
      <c r="BH195" s="93">
        <f t="shared" si="67"/>
        <v>0</v>
      </c>
      <c r="BI195" s="93">
        <f t="shared" si="68"/>
        <v>0</v>
      </c>
      <c r="BJ195" s="72" t="s">
        <v>5</v>
      </c>
      <c r="BK195" s="93">
        <f t="shared" si="69"/>
        <v>0</v>
      </c>
      <c r="BL195" s="72" t="s">
        <v>81</v>
      </c>
      <c r="BM195" s="72" t="s">
        <v>558</v>
      </c>
    </row>
    <row r="196" spans="2:65" s="52" customFormat="1" ht="22.5" customHeight="1">
      <c r="B196" s="53"/>
      <c r="C196" s="85" t="s">
        <v>559</v>
      </c>
      <c r="D196" s="85" t="s">
        <v>77</v>
      </c>
      <c r="E196" s="86" t="s">
        <v>560</v>
      </c>
      <c r="F196" s="231" t="s">
        <v>561</v>
      </c>
      <c r="G196" s="232"/>
      <c r="H196" s="232"/>
      <c r="I196" s="232"/>
      <c r="J196" s="87" t="s">
        <v>167</v>
      </c>
      <c r="K196" s="88">
        <v>5</v>
      </c>
      <c r="L196" s="233"/>
      <c r="M196" s="234"/>
      <c r="N196" s="229">
        <f t="shared" si="60"/>
        <v>0</v>
      </c>
      <c r="O196" s="230"/>
      <c r="P196" s="230"/>
      <c r="Q196" s="230"/>
      <c r="R196" s="54"/>
      <c r="T196" s="140" t="s">
        <v>0</v>
      </c>
      <c r="U196" s="141" t="s">
        <v>21</v>
      </c>
      <c r="V196" s="142">
        <v>9.07</v>
      </c>
      <c r="W196" s="142">
        <f t="shared" si="61"/>
        <v>45.35</v>
      </c>
      <c r="X196" s="142">
        <v>0.01</v>
      </c>
      <c r="Y196" s="142">
        <f t="shared" si="62"/>
        <v>0.05</v>
      </c>
      <c r="Z196" s="142">
        <v>0.02</v>
      </c>
      <c r="AA196" s="143">
        <f t="shared" si="63"/>
        <v>0.1</v>
      </c>
      <c r="AR196" s="72" t="s">
        <v>81</v>
      </c>
      <c r="AT196" s="72" t="s">
        <v>77</v>
      </c>
      <c r="AU196" s="72" t="s">
        <v>26</v>
      </c>
      <c r="AY196" s="72" t="s">
        <v>76</v>
      </c>
      <c r="BE196" s="93">
        <f t="shared" si="64"/>
        <v>0</v>
      </c>
      <c r="BF196" s="93">
        <f t="shared" si="65"/>
        <v>0</v>
      </c>
      <c r="BG196" s="93">
        <f t="shared" si="66"/>
        <v>0</v>
      </c>
      <c r="BH196" s="93">
        <f t="shared" si="67"/>
        <v>0</v>
      </c>
      <c r="BI196" s="93">
        <f t="shared" si="68"/>
        <v>0</v>
      </c>
      <c r="BJ196" s="72" t="s">
        <v>5</v>
      </c>
      <c r="BK196" s="93">
        <f t="shared" si="69"/>
        <v>0</v>
      </c>
      <c r="BL196" s="72" t="s">
        <v>81</v>
      </c>
      <c r="BM196" s="72" t="s">
        <v>562</v>
      </c>
    </row>
    <row r="197" spans="2:65" s="52" customFormat="1" ht="22.5" customHeight="1">
      <c r="B197" s="53"/>
      <c r="C197" s="85" t="s">
        <v>563</v>
      </c>
      <c r="D197" s="85" t="s">
        <v>77</v>
      </c>
      <c r="E197" s="86" t="s">
        <v>564</v>
      </c>
      <c r="F197" s="231" t="s">
        <v>565</v>
      </c>
      <c r="G197" s="232"/>
      <c r="H197" s="232"/>
      <c r="I197" s="232"/>
      <c r="J197" s="87" t="s">
        <v>167</v>
      </c>
      <c r="K197" s="88">
        <v>12</v>
      </c>
      <c r="L197" s="233"/>
      <c r="M197" s="234"/>
      <c r="N197" s="229">
        <f t="shared" si="60"/>
        <v>0</v>
      </c>
      <c r="O197" s="230"/>
      <c r="P197" s="230"/>
      <c r="Q197" s="230"/>
      <c r="R197" s="54"/>
      <c r="T197" s="140" t="s">
        <v>0</v>
      </c>
      <c r="U197" s="141" t="s">
        <v>21</v>
      </c>
      <c r="V197" s="142">
        <v>9.07</v>
      </c>
      <c r="W197" s="142">
        <f t="shared" si="61"/>
        <v>108.84</v>
      </c>
      <c r="X197" s="142">
        <v>0.01</v>
      </c>
      <c r="Y197" s="142">
        <f t="shared" si="62"/>
        <v>0.12</v>
      </c>
      <c r="Z197" s="142">
        <v>0.02</v>
      </c>
      <c r="AA197" s="143">
        <f t="shared" si="63"/>
        <v>0.24</v>
      </c>
      <c r="AR197" s="72" t="s">
        <v>81</v>
      </c>
      <c r="AT197" s="72" t="s">
        <v>77</v>
      </c>
      <c r="AU197" s="72" t="s">
        <v>26</v>
      </c>
      <c r="AY197" s="72" t="s">
        <v>76</v>
      </c>
      <c r="BE197" s="93">
        <f t="shared" si="64"/>
        <v>0</v>
      </c>
      <c r="BF197" s="93">
        <f t="shared" si="65"/>
        <v>0</v>
      </c>
      <c r="BG197" s="93">
        <f t="shared" si="66"/>
        <v>0</v>
      </c>
      <c r="BH197" s="93">
        <f t="shared" si="67"/>
        <v>0</v>
      </c>
      <c r="BI197" s="93">
        <f t="shared" si="68"/>
        <v>0</v>
      </c>
      <c r="BJ197" s="72" t="s">
        <v>5</v>
      </c>
      <c r="BK197" s="93">
        <f t="shared" si="69"/>
        <v>0</v>
      </c>
      <c r="BL197" s="72" t="s">
        <v>81</v>
      </c>
      <c r="BM197" s="72" t="s">
        <v>566</v>
      </c>
    </row>
    <row r="198" spans="2:65" s="52" customFormat="1" ht="22.5" customHeight="1">
      <c r="B198" s="53"/>
      <c r="C198" s="85" t="s">
        <v>567</v>
      </c>
      <c r="D198" s="85" t="s">
        <v>77</v>
      </c>
      <c r="E198" s="86" t="s">
        <v>568</v>
      </c>
      <c r="F198" s="231" t="s">
        <v>569</v>
      </c>
      <c r="G198" s="232"/>
      <c r="H198" s="232"/>
      <c r="I198" s="232"/>
      <c r="J198" s="87" t="s">
        <v>167</v>
      </c>
      <c r="K198" s="88">
        <v>6</v>
      </c>
      <c r="L198" s="233"/>
      <c r="M198" s="234"/>
      <c r="N198" s="229">
        <f t="shared" si="60"/>
        <v>0</v>
      </c>
      <c r="O198" s="230"/>
      <c r="P198" s="230"/>
      <c r="Q198" s="230"/>
      <c r="R198" s="54"/>
      <c r="T198" s="140" t="s">
        <v>0</v>
      </c>
      <c r="U198" s="141" t="s">
        <v>21</v>
      </c>
      <c r="V198" s="142">
        <v>9.07</v>
      </c>
      <c r="W198" s="142">
        <f t="shared" si="61"/>
        <v>54.42</v>
      </c>
      <c r="X198" s="142">
        <v>0.01</v>
      </c>
      <c r="Y198" s="142">
        <f t="shared" si="62"/>
        <v>0.06</v>
      </c>
      <c r="Z198" s="142">
        <v>0.01</v>
      </c>
      <c r="AA198" s="143">
        <f t="shared" si="63"/>
        <v>0.06</v>
      </c>
      <c r="AR198" s="72" t="s">
        <v>81</v>
      </c>
      <c r="AT198" s="72" t="s">
        <v>77</v>
      </c>
      <c r="AU198" s="72" t="s">
        <v>26</v>
      </c>
      <c r="AY198" s="72" t="s">
        <v>76</v>
      </c>
      <c r="BE198" s="93">
        <f t="shared" si="64"/>
        <v>0</v>
      </c>
      <c r="BF198" s="93">
        <f t="shared" si="65"/>
        <v>0</v>
      </c>
      <c r="BG198" s="93">
        <f t="shared" si="66"/>
        <v>0</v>
      </c>
      <c r="BH198" s="93">
        <f t="shared" si="67"/>
        <v>0</v>
      </c>
      <c r="BI198" s="93">
        <f t="shared" si="68"/>
        <v>0</v>
      </c>
      <c r="BJ198" s="72" t="s">
        <v>5</v>
      </c>
      <c r="BK198" s="93">
        <f t="shared" si="69"/>
        <v>0</v>
      </c>
      <c r="BL198" s="72" t="s">
        <v>81</v>
      </c>
      <c r="BM198" s="72" t="s">
        <v>570</v>
      </c>
    </row>
    <row r="199" spans="2:65" s="52" customFormat="1" ht="22.5" customHeight="1">
      <c r="B199" s="53"/>
      <c r="C199" s="85" t="s">
        <v>571</v>
      </c>
      <c r="D199" s="85" t="s">
        <v>77</v>
      </c>
      <c r="E199" s="86" t="s">
        <v>572</v>
      </c>
      <c r="F199" s="231" t="s">
        <v>573</v>
      </c>
      <c r="G199" s="232"/>
      <c r="H199" s="232"/>
      <c r="I199" s="232"/>
      <c r="J199" s="87" t="s">
        <v>167</v>
      </c>
      <c r="K199" s="88">
        <v>1</v>
      </c>
      <c r="L199" s="233"/>
      <c r="M199" s="234"/>
      <c r="N199" s="229">
        <f t="shared" si="60"/>
        <v>0</v>
      </c>
      <c r="O199" s="230"/>
      <c r="P199" s="230"/>
      <c r="Q199" s="230"/>
      <c r="R199" s="54"/>
      <c r="T199" s="140" t="s">
        <v>0</v>
      </c>
      <c r="U199" s="141" t="s">
        <v>21</v>
      </c>
      <c r="V199" s="142">
        <v>9.07</v>
      </c>
      <c r="W199" s="142">
        <f t="shared" si="61"/>
        <v>9.07</v>
      </c>
      <c r="X199" s="142">
        <v>0.01</v>
      </c>
      <c r="Y199" s="142">
        <f t="shared" si="62"/>
        <v>0.01</v>
      </c>
      <c r="Z199" s="142">
        <v>0.11</v>
      </c>
      <c r="AA199" s="143">
        <f t="shared" si="63"/>
        <v>0.11</v>
      </c>
      <c r="AR199" s="72" t="s">
        <v>81</v>
      </c>
      <c r="AT199" s="72" t="s">
        <v>77</v>
      </c>
      <c r="AU199" s="72" t="s">
        <v>26</v>
      </c>
      <c r="AY199" s="72" t="s">
        <v>76</v>
      </c>
      <c r="BE199" s="93">
        <f t="shared" si="64"/>
        <v>0</v>
      </c>
      <c r="BF199" s="93">
        <f t="shared" si="65"/>
        <v>0</v>
      </c>
      <c r="BG199" s="93">
        <f t="shared" si="66"/>
        <v>0</v>
      </c>
      <c r="BH199" s="93">
        <f t="shared" si="67"/>
        <v>0</v>
      </c>
      <c r="BI199" s="93">
        <f t="shared" si="68"/>
        <v>0</v>
      </c>
      <c r="BJ199" s="72" t="s">
        <v>5</v>
      </c>
      <c r="BK199" s="93">
        <f t="shared" si="69"/>
        <v>0</v>
      </c>
      <c r="BL199" s="72" t="s">
        <v>81</v>
      </c>
      <c r="BM199" s="72" t="s">
        <v>574</v>
      </c>
    </row>
    <row r="200" spans="2:65" s="52" customFormat="1" ht="31.5" customHeight="1">
      <c r="B200" s="53"/>
      <c r="C200" s="85" t="s">
        <v>575</v>
      </c>
      <c r="D200" s="85" t="s">
        <v>77</v>
      </c>
      <c r="E200" s="86" t="s">
        <v>576</v>
      </c>
      <c r="F200" s="231" t="s">
        <v>577</v>
      </c>
      <c r="G200" s="232"/>
      <c r="H200" s="232"/>
      <c r="I200" s="232"/>
      <c r="J200" s="87" t="s">
        <v>80</v>
      </c>
      <c r="K200" s="88">
        <v>17.664000000000001</v>
      </c>
      <c r="L200" s="233"/>
      <c r="M200" s="234"/>
      <c r="N200" s="229">
        <f t="shared" si="60"/>
        <v>0</v>
      </c>
      <c r="O200" s="230"/>
      <c r="P200" s="230"/>
      <c r="Q200" s="230"/>
      <c r="R200" s="54"/>
      <c r="T200" s="140" t="s">
        <v>0</v>
      </c>
      <c r="U200" s="141" t="s">
        <v>21</v>
      </c>
      <c r="V200" s="142">
        <v>1.8</v>
      </c>
      <c r="W200" s="142">
        <f t="shared" si="61"/>
        <v>31.795200000000005</v>
      </c>
      <c r="X200" s="142">
        <v>5.8279999999999998E-2</v>
      </c>
      <c r="Y200" s="142">
        <f t="shared" si="62"/>
        <v>1.02945792</v>
      </c>
      <c r="Z200" s="142">
        <v>0</v>
      </c>
      <c r="AA200" s="143">
        <f t="shared" si="63"/>
        <v>0</v>
      </c>
      <c r="AR200" s="72" t="s">
        <v>81</v>
      </c>
      <c r="AT200" s="72" t="s">
        <v>77</v>
      </c>
      <c r="AU200" s="72" t="s">
        <v>26</v>
      </c>
      <c r="AY200" s="72" t="s">
        <v>76</v>
      </c>
      <c r="BE200" s="93">
        <f t="shared" si="64"/>
        <v>0</v>
      </c>
      <c r="BF200" s="93">
        <f t="shared" si="65"/>
        <v>0</v>
      </c>
      <c r="BG200" s="93">
        <f t="shared" si="66"/>
        <v>0</v>
      </c>
      <c r="BH200" s="93">
        <f t="shared" si="67"/>
        <v>0</v>
      </c>
      <c r="BI200" s="93">
        <f t="shared" si="68"/>
        <v>0</v>
      </c>
      <c r="BJ200" s="72" t="s">
        <v>5</v>
      </c>
      <c r="BK200" s="93">
        <f t="shared" si="69"/>
        <v>0</v>
      </c>
      <c r="BL200" s="72" t="s">
        <v>81</v>
      </c>
      <c r="BM200" s="72" t="s">
        <v>578</v>
      </c>
    </row>
    <row r="201" spans="2:65" s="52" customFormat="1" ht="22.5" customHeight="1">
      <c r="B201" s="53"/>
      <c r="C201" s="85" t="s">
        <v>579</v>
      </c>
      <c r="D201" s="85" t="s">
        <v>77</v>
      </c>
      <c r="E201" s="86" t="s">
        <v>580</v>
      </c>
      <c r="F201" s="231" t="s">
        <v>581</v>
      </c>
      <c r="G201" s="232"/>
      <c r="H201" s="232"/>
      <c r="I201" s="232"/>
      <c r="J201" s="87" t="s">
        <v>80</v>
      </c>
      <c r="K201" s="88">
        <v>37.210999999999999</v>
      </c>
      <c r="L201" s="233"/>
      <c r="M201" s="234"/>
      <c r="N201" s="229">
        <f t="shared" si="60"/>
        <v>0</v>
      </c>
      <c r="O201" s="230"/>
      <c r="P201" s="230"/>
      <c r="Q201" s="230"/>
      <c r="R201" s="54"/>
      <c r="T201" s="140" t="s">
        <v>0</v>
      </c>
      <c r="U201" s="141" t="s">
        <v>21</v>
      </c>
      <c r="V201" s="142">
        <v>0.36499999999999999</v>
      </c>
      <c r="W201" s="142">
        <f t="shared" si="61"/>
        <v>13.582014999999998</v>
      </c>
      <c r="X201" s="142">
        <v>5.0000000000000001E-4</v>
      </c>
      <c r="Y201" s="142">
        <f t="shared" si="62"/>
        <v>1.8605500000000001E-2</v>
      </c>
      <c r="Z201" s="142">
        <v>0</v>
      </c>
      <c r="AA201" s="143">
        <f t="shared" si="63"/>
        <v>0</v>
      </c>
      <c r="AR201" s="72" t="s">
        <v>81</v>
      </c>
      <c r="AT201" s="72" t="s">
        <v>77</v>
      </c>
      <c r="AU201" s="72" t="s">
        <v>26</v>
      </c>
      <c r="AY201" s="72" t="s">
        <v>76</v>
      </c>
      <c r="BE201" s="93">
        <f t="shared" si="64"/>
        <v>0</v>
      </c>
      <c r="BF201" s="93">
        <f t="shared" si="65"/>
        <v>0</v>
      </c>
      <c r="BG201" s="93">
        <f t="shared" si="66"/>
        <v>0</v>
      </c>
      <c r="BH201" s="93">
        <f t="shared" si="67"/>
        <v>0</v>
      </c>
      <c r="BI201" s="93">
        <f t="shared" si="68"/>
        <v>0</v>
      </c>
      <c r="BJ201" s="72" t="s">
        <v>5</v>
      </c>
      <c r="BK201" s="93">
        <f t="shared" si="69"/>
        <v>0</v>
      </c>
      <c r="BL201" s="72" t="s">
        <v>81</v>
      </c>
      <c r="BM201" s="72" t="s">
        <v>582</v>
      </c>
    </row>
    <row r="202" spans="2:65" s="52" customFormat="1" ht="44.25" customHeight="1">
      <c r="B202" s="53"/>
      <c r="C202" s="85" t="s">
        <v>583</v>
      </c>
      <c r="D202" s="85" t="s">
        <v>77</v>
      </c>
      <c r="E202" s="86" t="s">
        <v>584</v>
      </c>
      <c r="F202" s="231" t="s">
        <v>585</v>
      </c>
      <c r="G202" s="232"/>
      <c r="H202" s="232"/>
      <c r="I202" s="232"/>
      <c r="J202" s="87" t="s">
        <v>308</v>
      </c>
      <c r="K202" s="88">
        <v>87</v>
      </c>
      <c r="L202" s="233"/>
      <c r="M202" s="234"/>
      <c r="N202" s="229">
        <f t="shared" si="60"/>
        <v>0</v>
      </c>
      <c r="O202" s="230"/>
      <c r="P202" s="230"/>
      <c r="Q202" s="230"/>
      <c r="R202" s="54"/>
      <c r="T202" s="140" t="s">
        <v>0</v>
      </c>
      <c r="U202" s="141" t="s">
        <v>21</v>
      </c>
      <c r="V202" s="142">
        <v>2.4489999999999998</v>
      </c>
      <c r="W202" s="142">
        <f t="shared" si="61"/>
        <v>213.06299999999999</v>
      </c>
      <c r="X202" s="142">
        <v>1.136E-2</v>
      </c>
      <c r="Y202" s="142">
        <f t="shared" si="62"/>
        <v>0.98831999999999998</v>
      </c>
      <c r="Z202" s="142">
        <v>0</v>
      </c>
      <c r="AA202" s="143">
        <f t="shared" si="63"/>
        <v>0</v>
      </c>
      <c r="AR202" s="72" t="s">
        <v>81</v>
      </c>
      <c r="AT202" s="72" t="s">
        <v>77</v>
      </c>
      <c r="AU202" s="72" t="s">
        <v>26</v>
      </c>
      <c r="AY202" s="72" t="s">
        <v>76</v>
      </c>
      <c r="BE202" s="93">
        <f t="shared" si="64"/>
        <v>0</v>
      </c>
      <c r="BF202" s="93">
        <f t="shared" si="65"/>
        <v>0</v>
      </c>
      <c r="BG202" s="93">
        <f t="shared" si="66"/>
        <v>0</v>
      </c>
      <c r="BH202" s="93">
        <f t="shared" si="67"/>
        <v>0</v>
      </c>
      <c r="BI202" s="93">
        <f t="shared" si="68"/>
        <v>0</v>
      </c>
      <c r="BJ202" s="72" t="s">
        <v>5</v>
      </c>
      <c r="BK202" s="93">
        <f t="shared" si="69"/>
        <v>0</v>
      </c>
      <c r="BL202" s="72" t="s">
        <v>81</v>
      </c>
      <c r="BM202" s="72" t="s">
        <v>586</v>
      </c>
    </row>
    <row r="203" spans="2:65" s="52" customFormat="1" ht="31.5" customHeight="1">
      <c r="B203" s="53"/>
      <c r="C203" s="85" t="s">
        <v>587</v>
      </c>
      <c r="D203" s="85" t="s">
        <v>77</v>
      </c>
      <c r="E203" s="86" t="s">
        <v>588</v>
      </c>
      <c r="F203" s="231" t="s">
        <v>589</v>
      </c>
      <c r="G203" s="232"/>
      <c r="H203" s="232"/>
      <c r="I203" s="232"/>
      <c r="J203" s="87" t="s">
        <v>80</v>
      </c>
      <c r="K203" s="88">
        <v>487.57499999999999</v>
      </c>
      <c r="L203" s="233"/>
      <c r="M203" s="234"/>
      <c r="N203" s="229">
        <f t="shared" si="60"/>
        <v>0</v>
      </c>
      <c r="O203" s="230"/>
      <c r="P203" s="230"/>
      <c r="Q203" s="230"/>
      <c r="R203" s="54"/>
      <c r="T203" s="140" t="s">
        <v>0</v>
      </c>
      <c r="U203" s="141" t="s">
        <v>21</v>
      </c>
      <c r="V203" s="142">
        <v>0</v>
      </c>
      <c r="W203" s="142">
        <f t="shared" si="61"/>
        <v>0</v>
      </c>
      <c r="X203" s="142">
        <v>0</v>
      </c>
      <c r="Y203" s="142">
        <f t="shared" si="62"/>
        <v>0</v>
      </c>
      <c r="Z203" s="142">
        <v>0</v>
      </c>
      <c r="AA203" s="143">
        <f t="shared" si="63"/>
        <v>0</v>
      </c>
      <c r="AR203" s="72" t="s">
        <v>81</v>
      </c>
      <c r="AT203" s="72" t="s">
        <v>77</v>
      </c>
      <c r="AU203" s="72" t="s">
        <v>26</v>
      </c>
      <c r="AY203" s="72" t="s">
        <v>76</v>
      </c>
      <c r="BE203" s="93">
        <f t="shared" si="64"/>
        <v>0</v>
      </c>
      <c r="BF203" s="93">
        <f t="shared" si="65"/>
        <v>0</v>
      </c>
      <c r="BG203" s="93">
        <f t="shared" si="66"/>
        <v>0</v>
      </c>
      <c r="BH203" s="93">
        <f t="shared" si="67"/>
        <v>0</v>
      </c>
      <c r="BI203" s="93">
        <f t="shared" si="68"/>
        <v>0</v>
      </c>
      <c r="BJ203" s="72" t="s">
        <v>5</v>
      </c>
      <c r="BK203" s="93">
        <f t="shared" si="69"/>
        <v>0</v>
      </c>
      <c r="BL203" s="72" t="s">
        <v>81</v>
      </c>
      <c r="BM203" s="72" t="s">
        <v>590</v>
      </c>
    </row>
    <row r="204" spans="2:65" s="52" customFormat="1" ht="44.25" customHeight="1">
      <c r="B204" s="53"/>
      <c r="C204" s="85" t="s">
        <v>591</v>
      </c>
      <c r="D204" s="85" t="s">
        <v>77</v>
      </c>
      <c r="E204" s="86" t="s">
        <v>592</v>
      </c>
      <c r="F204" s="231" t="s">
        <v>593</v>
      </c>
      <c r="G204" s="232"/>
      <c r="H204" s="232"/>
      <c r="I204" s="232"/>
      <c r="J204" s="87" t="s">
        <v>594</v>
      </c>
      <c r="K204" s="88">
        <v>5</v>
      </c>
      <c r="L204" s="233"/>
      <c r="M204" s="234"/>
      <c r="N204" s="229">
        <f t="shared" si="60"/>
        <v>0</v>
      </c>
      <c r="O204" s="230"/>
      <c r="P204" s="230"/>
      <c r="Q204" s="230"/>
      <c r="R204" s="54"/>
      <c r="T204" s="140" t="s">
        <v>0</v>
      </c>
      <c r="U204" s="141" t="s">
        <v>21</v>
      </c>
      <c r="V204" s="142">
        <v>0</v>
      </c>
      <c r="W204" s="142">
        <f t="shared" si="61"/>
        <v>0</v>
      </c>
      <c r="X204" s="142">
        <v>5.0000000000000001E-3</v>
      </c>
      <c r="Y204" s="142">
        <f t="shared" si="62"/>
        <v>2.5000000000000001E-2</v>
      </c>
      <c r="Z204" s="142">
        <v>0</v>
      </c>
      <c r="AA204" s="143">
        <f t="shared" si="63"/>
        <v>0</v>
      </c>
      <c r="AR204" s="72" t="s">
        <v>81</v>
      </c>
      <c r="AT204" s="72" t="s">
        <v>77</v>
      </c>
      <c r="AU204" s="72" t="s">
        <v>26</v>
      </c>
      <c r="AY204" s="72" t="s">
        <v>76</v>
      </c>
      <c r="BE204" s="93">
        <f t="shared" si="64"/>
        <v>0</v>
      </c>
      <c r="BF204" s="93">
        <f t="shared" si="65"/>
        <v>0</v>
      </c>
      <c r="BG204" s="93">
        <f t="shared" si="66"/>
        <v>0</v>
      </c>
      <c r="BH204" s="93">
        <f t="shared" si="67"/>
        <v>0</v>
      </c>
      <c r="BI204" s="93">
        <f t="shared" si="68"/>
        <v>0</v>
      </c>
      <c r="BJ204" s="72" t="s">
        <v>5</v>
      </c>
      <c r="BK204" s="93">
        <f t="shared" si="69"/>
        <v>0</v>
      </c>
      <c r="BL204" s="72" t="s">
        <v>81</v>
      </c>
      <c r="BM204" s="72" t="s">
        <v>595</v>
      </c>
    </row>
    <row r="205" spans="2:65" s="52" customFormat="1" ht="44.25" customHeight="1">
      <c r="B205" s="53"/>
      <c r="C205" s="85" t="s">
        <v>596</v>
      </c>
      <c r="D205" s="85" t="s">
        <v>77</v>
      </c>
      <c r="E205" s="86" t="s">
        <v>597</v>
      </c>
      <c r="F205" s="231" t="s">
        <v>598</v>
      </c>
      <c r="G205" s="232"/>
      <c r="H205" s="232"/>
      <c r="I205" s="232"/>
      <c r="J205" s="87" t="s">
        <v>594</v>
      </c>
      <c r="K205" s="88">
        <v>11</v>
      </c>
      <c r="L205" s="233"/>
      <c r="M205" s="234"/>
      <c r="N205" s="229">
        <f t="shared" si="60"/>
        <v>0</v>
      </c>
      <c r="O205" s="230"/>
      <c r="P205" s="230"/>
      <c r="Q205" s="230"/>
      <c r="R205" s="54"/>
      <c r="T205" s="140" t="s">
        <v>0</v>
      </c>
      <c r="U205" s="141" t="s">
        <v>21</v>
      </c>
      <c r="V205" s="142">
        <v>0</v>
      </c>
      <c r="W205" s="142">
        <f t="shared" si="61"/>
        <v>0</v>
      </c>
      <c r="X205" s="142">
        <v>2E-3</v>
      </c>
      <c r="Y205" s="142">
        <f t="shared" si="62"/>
        <v>2.1999999999999999E-2</v>
      </c>
      <c r="Z205" s="142">
        <v>0</v>
      </c>
      <c r="AA205" s="143">
        <f t="shared" si="63"/>
        <v>0</v>
      </c>
      <c r="AR205" s="72" t="s">
        <v>81</v>
      </c>
      <c r="AT205" s="72" t="s">
        <v>77</v>
      </c>
      <c r="AU205" s="72" t="s">
        <v>26</v>
      </c>
      <c r="AY205" s="72" t="s">
        <v>76</v>
      </c>
      <c r="BE205" s="93">
        <f t="shared" si="64"/>
        <v>0</v>
      </c>
      <c r="BF205" s="93">
        <f t="shared" si="65"/>
        <v>0</v>
      </c>
      <c r="BG205" s="93">
        <f t="shared" si="66"/>
        <v>0</v>
      </c>
      <c r="BH205" s="93">
        <f t="shared" si="67"/>
        <v>0</v>
      </c>
      <c r="BI205" s="93">
        <f t="shared" si="68"/>
        <v>0</v>
      </c>
      <c r="BJ205" s="72" t="s">
        <v>5</v>
      </c>
      <c r="BK205" s="93">
        <f t="shared" si="69"/>
        <v>0</v>
      </c>
      <c r="BL205" s="72" t="s">
        <v>81</v>
      </c>
      <c r="BM205" s="72" t="s">
        <v>599</v>
      </c>
    </row>
    <row r="206" spans="2:65" s="52" customFormat="1" ht="44.25" customHeight="1">
      <c r="B206" s="53"/>
      <c r="C206" s="85" t="s">
        <v>600</v>
      </c>
      <c r="D206" s="85" t="s">
        <v>77</v>
      </c>
      <c r="E206" s="86" t="s">
        <v>601</v>
      </c>
      <c r="F206" s="231" t="s">
        <v>602</v>
      </c>
      <c r="G206" s="232"/>
      <c r="H206" s="232"/>
      <c r="I206" s="232"/>
      <c r="J206" s="87" t="s">
        <v>594</v>
      </c>
      <c r="K206" s="88">
        <v>5</v>
      </c>
      <c r="L206" s="233"/>
      <c r="M206" s="234"/>
      <c r="N206" s="229">
        <f t="shared" si="60"/>
        <v>0</v>
      </c>
      <c r="O206" s="230"/>
      <c r="P206" s="230"/>
      <c r="Q206" s="230"/>
      <c r="R206" s="54"/>
      <c r="T206" s="140" t="s">
        <v>0</v>
      </c>
      <c r="U206" s="141" t="s">
        <v>21</v>
      </c>
      <c r="V206" s="142">
        <v>0</v>
      </c>
      <c r="W206" s="142">
        <f t="shared" si="61"/>
        <v>0</v>
      </c>
      <c r="X206" s="142">
        <v>2E-3</v>
      </c>
      <c r="Y206" s="142">
        <f t="shared" si="62"/>
        <v>0.01</v>
      </c>
      <c r="Z206" s="142">
        <v>0</v>
      </c>
      <c r="AA206" s="143">
        <f t="shared" si="63"/>
        <v>0</v>
      </c>
      <c r="AR206" s="72" t="s">
        <v>81</v>
      </c>
      <c r="AT206" s="72" t="s">
        <v>77</v>
      </c>
      <c r="AU206" s="72" t="s">
        <v>26</v>
      </c>
      <c r="AY206" s="72" t="s">
        <v>76</v>
      </c>
      <c r="BE206" s="93">
        <f t="shared" si="64"/>
        <v>0</v>
      </c>
      <c r="BF206" s="93">
        <f t="shared" si="65"/>
        <v>0</v>
      </c>
      <c r="BG206" s="93">
        <f t="shared" si="66"/>
        <v>0</v>
      </c>
      <c r="BH206" s="93">
        <f t="shared" si="67"/>
        <v>0</v>
      </c>
      <c r="BI206" s="93">
        <f t="shared" si="68"/>
        <v>0</v>
      </c>
      <c r="BJ206" s="72" t="s">
        <v>5</v>
      </c>
      <c r="BK206" s="93">
        <f t="shared" si="69"/>
        <v>0</v>
      </c>
      <c r="BL206" s="72" t="s">
        <v>81</v>
      </c>
      <c r="BM206" s="72" t="s">
        <v>603</v>
      </c>
    </row>
    <row r="207" spans="2:65" s="52" customFormat="1" ht="31.5" customHeight="1">
      <c r="B207" s="53"/>
      <c r="C207" s="85" t="s">
        <v>604</v>
      </c>
      <c r="D207" s="85" t="s">
        <v>77</v>
      </c>
      <c r="E207" s="86" t="s">
        <v>605</v>
      </c>
      <c r="F207" s="231" t="s">
        <v>606</v>
      </c>
      <c r="G207" s="232"/>
      <c r="H207" s="232"/>
      <c r="I207" s="232"/>
      <c r="J207" s="87" t="s">
        <v>308</v>
      </c>
      <c r="K207" s="88">
        <v>36</v>
      </c>
      <c r="L207" s="233"/>
      <c r="M207" s="234"/>
      <c r="N207" s="229">
        <f t="shared" si="60"/>
        <v>0</v>
      </c>
      <c r="O207" s="230"/>
      <c r="P207" s="230"/>
      <c r="Q207" s="230"/>
      <c r="R207" s="54"/>
      <c r="T207" s="140" t="s">
        <v>0</v>
      </c>
      <c r="U207" s="141" t="s">
        <v>21</v>
      </c>
      <c r="V207" s="142">
        <v>0</v>
      </c>
      <c r="W207" s="142">
        <f t="shared" si="61"/>
        <v>0</v>
      </c>
      <c r="X207" s="142">
        <v>5.0000000000000001E-4</v>
      </c>
      <c r="Y207" s="142">
        <f t="shared" si="62"/>
        <v>1.8000000000000002E-2</v>
      </c>
      <c r="Z207" s="142">
        <v>0</v>
      </c>
      <c r="AA207" s="143">
        <f t="shared" si="63"/>
        <v>0</v>
      </c>
      <c r="AR207" s="72" t="s">
        <v>81</v>
      </c>
      <c r="AT207" s="72" t="s">
        <v>77</v>
      </c>
      <c r="AU207" s="72" t="s">
        <v>26</v>
      </c>
      <c r="AY207" s="72" t="s">
        <v>76</v>
      </c>
      <c r="BE207" s="93">
        <f t="shared" si="64"/>
        <v>0</v>
      </c>
      <c r="BF207" s="93">
        <f t="shared" si="65"/>
        <v>0</v>
      </c>
      <c r="BG207" s="93">
        <f t="shared" si="66"/>
        <v>0</v>
      </c>
      <c r="BH207" s="93">
        <f t="shared" si="67"/>
        <v>0</v>
      </c>
      <c r="BI207" s="93">
        <f t="shared" si="68"/>
        <v>0</v>
      </c>
      <c r="BJ207" s="72" t="s">
        <v>5</v>
      </c>
      <c r="BK207" s="93">
        <f t="shared" si="69"/>
        <v>0</v>
      </c>
      <c r="BL207" s="72" t="s">
        <v>81</v>
      </c>
      <c r="BM207" s="72" t="s">
        <v>607</v>
      </c>
    </row>
    <row r="208" spans="2:65" s="52" customFormat="1" ht="31.5" customHeight="1">
      <c r="B208" s="53"/>
      <c r="C208" s="85" t="s">
        <v>608</v>
      </c>
      <c r="D208" s="85" t="s">
        <v>77</v>
      </c>
      <c r="E208" s="86" t="s">
        <v>609</v>
      </c>
      <c r="F208" s="231" t="s">
        <v>610</v>
      </c>
      <c r="G208" s="232"/>
      <c r="H208" s="232"/>
      <c r="I208" s="232"/>
      <c r="J208" s="87" t="s">
        <v>308</v>
      </c>
      <c r="K208" s="88">
        <v>13.6</v>
      </c>
      <c r="L208" s="233"/>
      <c r="M208" s="234"/>
      <c r="N208" s="229">
        <f t="shared" si="60"/>
        <v>0</v>
      </c>
      <c r="O208" s="230"/>
      <c r="P208" s="230"/>
      <c r="Q208" s="230"/>
      <c r="R208" s="54"/>
      <c r="T208" s="140" t="s">
        <v>0</v>
      </c>
      <c r="U208" s="141" t="s">
        <v>21</v>
      </c>
      <c r="V208" s="142">
        <v>0</v>
      </c>
      <c r="W208" s="142">
        <f t="shared" si="61"/>
        <v>0</v>
      </c>
      <c r="X208" s="142">
        <v>5.0000000000000001E-4</v>
      </c>
      <c r="Y208" s="142">
        <f t="shared" si="62"/>
        <v>6.7999999999999996E-3</v>
      </c>
      <c r="Z208" s="142">
        <v>0</v>
      </c>
      <c r="AA208" s="143">
        <f t="shared" si="63"/>
        <v>0</v>
      </c>
      <c r="AR208" s="72" t="s">
        <v>81</v>
      </c>
      <c r="AT208" s="72" t="s">
        <v>77</v>
      </c>
      <c r="AU208" s="72" t="s">
        <v>26</v>
      </c>
      <c r="AY208" s="72" t="s">
        <v>76</v>
      </c>
      <c r="BE208" s="93">
        <f t="shared" si="64"/>
        <v>0</v>
      </c>
      <c r="BF208" s="93">
        <f t="shared" si="65"/>
        <v>0</v>
      </c>
      <c r="BG208" s="93">
        <f t="shared" si="66"/>
        <v>0</v>
      </c>
      <c r="BH208" s="93">
        <f t="shared" si="67"/>
        <v>0</v>
      </c>
      <c r="BI208" s="93">
        <f t="shared" si="68"/>
        <v>0</v>
      </c>
      <c r="BJ208" s="72" t="s">
        <v>5</v>
      </c>
      <c r="BK208" s="93">
        <f t="shared" si="69"/>
        <v>0</v>
      </c>
      <c r="BL208" s="72" t="s">
        <v>81</v>
      </c>
      <c r="BM208" s="72" t="s">
        <v>611</v>
      </c>
    </row>
    <row r="209" spans="2:65" s="52" customFormat="1" ht="44.25" customHeight="1">
      <c r="B209" s="53"/>
      <c r="C209" s="85" t="s">
        <v>612</v>
      </c>
      <c r="D209" s="85" t="s">
        <v>77</v>
      </c>
      <c r="E209" s="86" t="s">
        <v>613</v>
      </c>
      <c r="F209" s="231" t="s">
        <v>614</v>
      </c>
      <c r="G209" s="232"/>
      <c r="H209" s="232"/>
      <c r="I209" s="232"/>
      <c r="J209" s="87" t="s">
        <v>594</v>
      </c>
      <c r="K209" s="88">
        <v>4</v>
      </c>
      <c r="L209" s="233"/>
      <c r="M209" s="234"/>
      <c r="N209" s="229">
        <f t="shared" si="60"/>
        <v>0</v>
      </c>
      <c r="O209" s="230"/>
      <c r="P209" s="230"/>
      <c r="Q209" s="230"/>
      <c r="R209" s="54"/>
      <c r="T209" s="140" t="s">
        <v>0</v>
      </c>
      <c r="U209" s="141" t="s">
        <v>21</v>
      </c>
      <c r="V209" s="142">
        <v>0</v>
      </c>
      <c r="W209" s="142">
        <f t="shared" si="61"/>
        <v>0</v>
      </c>
      <c r="X209" s="142">
        <v>2.9999999999999997E-4</v>
      </c>
      <c r="Y209" s="142">
        <f t="shared" si="62"/>
        <v>1.1999999999999999E-3</v>
      </c>
      <c r="Z209" s="142">
        <v>0</v>
      </c>
      <c r="AA209" s="143">
        <f t="shared" si="63"/>
        <v>0</v>
      </c>
      <c r="AR209" s="72" t="s">
        <v>81</v>
      </c>
      <c r="AT209" s="72" t="s">
        <v>77</v>
      </c>
      <c r="AU209" s="72" t="s">
        <v>26</v>
      </c>
      <c r="AY209" s="72" t="s">
        <v>76</v>
      </c>
      <c r="BE209" s="93">
        <f t="shared" si="64"/>
        <v>0</v>
      </c>
      <c r="BF209" s="93">
        <f t="shared" si="65"/>
        <v>0</v>
      </c>
      <c r="BG209" s="93">
        <f t="shared" si="66"/>
        <v>0</v>
      </c>
      <c r="BH209" s="93">
        <f t="shared" si="67"/>
        <v>0</v>
      </c>
      <c r="BI209" s="93">
        <f t="shared" si="68"/>
        <v>0</v>
      </c>
      <c r="BJ209" s="72" t="s">
        <v>5</v>
      </c>
      <c r="BK209" s="93">
        <f t="shared" si="69"/>
        <v>0</v>
      </c>
      <c r="BL209" s="72" t="s">
        <v>81</v>
      </c>
      <c r="BM209" s="72" t="s">
        <v>615</v>
      </c>
    </row>
    <row r="210" spans="2:65" s="52" customFormat="1" ht="44.25" customHeight="1">
      <c r="B210" s="53"/>
      <c r="C210" s="85" t="s">
        <v>616</v>
      </c>
      <c r="D210" s="85" t="s">
        <v>77</v>
      </c>
      <c r="E210" s="86" t="s">
        <v>617</v>
      </c>
      <c r="F210" s="231" t="s">
        <v>618</v>
      </c>
      <c r="G210" s="232"/>
      <c r="H210" s="232"/>
      <c r="I210" s="232"/>
      <c r="J210" s="87" t="s">
        <v>594</v>
      </c>
      <c r="K210" s="88">
        <v>2</v>
      </c>
      <c r="L210" s="233"/>
      <c r="M210" s="234"/>
      <c r="N210" s="229">
        <f t="shared" si="60"/>
        <v>0</v>
      </c>
      <c r="O210" s="230"/>
      <c r="P210" s="230"/>
      <c r="Q210" s="230"/>
      <c r="R210" s="54"/>
      <c r="T210" s="140" t="s">
        <v>0</v>
      </c>
      <c r="U210" s="141" t="s">
        <v>21</v>
      </c>
      <c r="V210" s="142">
        <v>0</v>
      </c>
      <c r="W210" s="142">
        <f t="shared" si="61"/>
        <v>0</v>
      </c>
      <c r="X210" s="142">
        <v>5.0000000000000001E-3</v>
      </c>
      <c r="Y210" s="142">
        <f t="shared" si="62"/>
        <v>0.01</v>
      </c>
      <c r="Z210" s="142">
        <v>0</v>
      </c>
      <c r="AA210" s="143">
        <f t="shared" si="63"/>
        <v>0</v>
      </c>
      <c r="AR210" s="72" t="s">
        <v>81</v>
      </c>
      <c r="AT210" s="72" t="s">
        <v>77</v>
      </c>
      <c r="AU210" s="72" t="s">
        <v>26</v>
      </c>
      <c r="AY210" s="72" t="s">
        <v>76</v>
      </c>
      <c r="BE210" s="93">
        <f t="shared" si="64"/>
        <v>0</v>
      </c>
      <c r="BF210" s="93">
        <f t="shared" si="65"/>
        <v>0</v>
      </c>
      <c r="BG210" s="93">
        <f t="shared" si="66"/>
        <v>0</v>
      </c>
      <c r="BH210" s="93">
        <f t="shared" si="67"/>
        <v>0</v>
      </c>
      <c r="BI210" s="93">
        <f t="shared" si="68"/>
        <v>0</v>
      </c>
      <c r="BJ210" s="72" t="s">
        <v>5</v>
      </c>
      <c r="BK210" s="93">
        <f t="shared" si="69"/>
        <v>0</v>
      </c>
      <c r="BL210" s="72" t="s">
        <v>81</v>
      </c>
      <c r="BM210" s="72" t="s">
        <v>619</v>
      </c>
    </row>
    <row r="211" spans="2:65" s="52" customFormat="1" ht="44.25" customHeight="1">
      <c r="B211" s="53"/>
      <c r="C211" s="85" t="s">
        <v>620</v>
      </c>
      <c r="D211" s="85" t="s">
        <v>77</v>
      </c>
      <c r="E211" s="86" t="s">
        <v>621</v>
      </c>
      <c r="F211" s="231" t="s">
        <v>622</v>
      </c>
      <c r="G211" s="232"/>
      <c r="H211" s="232"/>
      <c r="I211" s="232"/>
      <c r="J211" s="87" t="s">
        <v>594</v>
      </c>
      <c r="K211" s="88">
        <v>2</v>
      </c>
      <c r="L211" s="233"/>
      <c r="M211" s="234"/>
      <c r="N211" s="229">
        <f t="shared" si="60"/>
        <v>0</v>
      </c>
      <c r="O211" s="230"/>
      <c r="P211" s="230"/>
      <c r="Q211" s="230"/>
      <c r="R211" s="54"/>
      <c r="T211" s="140" t="s">
        <v>0</v>
      </c>
      <c r="U211" s="141" t="s">
        <v>21</v>
      </c>
      <c r="V211" s="142">
        <v>0</v>
      </c>
      <c r="W211" s="142">
        <f t="shared" si="61"/>
        <v>0</v>
      </c>
      <c r="X211" s="142">
        <v>0</v>
      </c>
      <c r="Y211" s="142">
        <f t="shared" si="62"/>
        <v>0</v>
      </c>
      <c r="Z211" s="142">
        <v>0</v>
      </c>
      <c r="AA211" s="143">
        <f t="shared" si="63"/>
        <v>0</v>
      </c>
      <c r="AR211" s="72" t="s">
        <v>81</v>
      </c>
      <c r="AT211" s="72" t="s">
        <v>77</v>
      </c>
      <c r="AU211" s="72" t="s">
        <v>26</v>
      </c>
      <c r="AY211" s="72" t="s">
        <v>76</v>
      </c>
      <c r="BE211" s="93">
        <f t="shared" si="64"/>
        <v>0</v>
      </c>
      <c r="BF211" s="93">
        <f t="shared" si="65"/>
        <v>0</v>
      </c>
      <c r="BG211" s="93">
        <f t="shared" si="66"/>
        <v>0</v>
      </c>
      <c r="BH211" s="93">
        <f t="shared" si="67"/>
        <v>0</v>
      </c>
      <c r="BI211" s="93">
        <f t="shared" si="68"/>
        <v>0</v>
      </c>
      <c r="BJ211" s="72" t="s">
        <v>5</v>
      </c>
      <c r="BK211" s="93">
        <f t="shared" si="69"/>
        <v>0</v>
      </c>
      <c r="BL211" s="72" t="s">
        <v>81</v>
      </c>
      <c r="BM211" s="72" t="s">
        <v>623</v>
      </c>
    </row>
    <row r="212" spans="2:65" s="52" customFormat="1" ht="44.25" customHeight="1">
      <c r="B212" s="53"/>
      <c r="C212" s="85" t="s">
        <v>624</v>
      </c>
      <c r="D212" s="85" t="s">
        <v>77</v>
      </c>
      <c r="E212" s="86" t="s">
        <v>625</v>
      </c>
      <c r="F212" s="231" t="s">
        <v>626</v>
      </c>
      <c r="G212" s="232"/>
      <c r="H212" s="232"/>
      <c r="I212" s="232"/>
      <c r="J212" s="87" t="s">
        <v>594</v>
      </c>
      <c r="K212" s="88">
        <v>2</v>
      </c>
      <c r="L212" s="233"/>
      <c r="M212" s="234"/>
      <c r="N212" s="229">
        <f t="shared" si="60"/>
        <v>0</v>
      </c>
      <c r="O212" s="230"/>
      <c r="P212" s="230"/>
      <c r="Q212" s="230"/>
      <c r="R212" s="54"/>
      <c r="T212" s="140" t="s">
        <v>0</v>
      </c>
      <c r="U212" s="141" t="s">
        <v>21</v>
      </c>
      <c r="V212" s="142">
        <v>0</v>
      </c>
      <c r="W212" s="142">
        <f t="shared" si="61"/>
        <v>0</v>
      </c>
      <c r="X212" s="142">
        <v>0</v>
      </c>
      <c r="Y212" s="142">
        <f t="shared" si="62"/>
        <v>0</v>
      </c>
      <c r="Z212" s="142">
        <v>0</v>
      </c>
      <c r="AA212" s="143">
        <f t="shared" si="63"/>
        <v>0</v>
      </c>
      <c r="AR212" s="72" t="s">
        <v>81</v>
      </c>
      <c r="AT212" s="72" t="s">
        <v>77</v>
      </c>
      <c r="AU212" s="72" t="s">
        <v>26</v>
      </c>
      <c r="AY212" s="72" t="s">
        <v>76</v>
      </c>
      <c r="BE212" s="93">
        <f t="shared" si="64"/>
        <v>0</v>
      </c>
      <c r="BF212" s="93">
        <f t="shared" si="65"/>
        <v>0</v>
      </c>
      <c r="BG212" s="93">
        <f t="shared" si="66"/>
        <v>0</v>
      </c>
      <c r="BH212" s="93">
        <f t="shared" si="67"/>
        <v>0</v>
      </c>
      <c r="BI212" s="93">
        <f t="shared" si="68"/>
        <v>0</v>
      </c>
      <c r="BJ212" s="72" t="s">
        <v>5</v>
      </c>
      <c r="BK212" s="93">
        <f t="shared" si="69"/>
        <v>0</v>
      </c>
      <c r="BL212" s="72" t="s">
        <v>81</v>
      </c>
      <c r="BM212" s="72" t="s">
        <v>627</v>
      </c>
    </row>
    <row r="213" spans="2:65" s="52" customFormat="1" ht="31.5" customHeight="1">
      <c r="B213" s="53"/>
      <c r="C213" s="85" t="s">
        <v>628</v>
      </c>
      <c r="D213" s="85" t="s">
        <v>77</v>
      </c>
      <c r="E213" s="86" t="s">
        <v>629</v>
      </c>
      <c r="F213" s="231" t="s">
        <v>630</v>
      </c>
      <c r="G213" s="232"/>
      <c r="H213" s="232"/>
      <c r="I213" s="232"/>
      <c r="J213" s="87" t="s">
        <v>594</v>
      </c>
      <c r="K213" s="88">
        <v>6</v>
      </c>
      <c r="L213" s="233"/>
      <c r="M213" s="234"/>
      <c r="N213" s="229">
        <f t="shared" si="60"/>
        <v>0</v>
      </c>
      <c r="O213" s="230"/>
      <c r="P213" s="230"/>
      <c r="Q213" s="230"/>
      <c r="R213" s="54"/>
      <c r="T213" s="140" t="s">
        <v>0</v>
      </c>
      <c r="U213" s="141" t="s">
        <v>21</v>
      </c>
      <c r="V213" s="142">
        <v>0</v>
      </c>
      <c r="W213" s="142">
        <f t="shared" si="61"/>
        <v>0</v>
      </c>
      <c r="X213" s="142">
        <v>0</v>
      </c>
      <c r="Y213" s="142">
        <f t="shared" si="62"/>
        <v>0</v>
      </c>
      <c r="Z213" s="142">
        <v>0</v>
      </c>
      <c r="AA213" s="143">
        <f t="shared" si="63"/>
        <v>0</v>
      </c>
      <c r="AR213" s="72" t="s">
        <v>81</v>
      </c>
      <c r="AT213" s="72" t="s">
        <v>77</v>
      </c>
      <c r="AU213" s="72" t="s">
        <v>26</v>
      </c>
      <c r="AY213" s="72" t="s">
        <v>76</v>
      </c>
      <c r="BE213" s="93">
        <f t="shared" si="64"/>
        <v>0</v>
      </c>
      <c r="BF213" s="93">
        <f t="shared" si="65"/>
        <v>0</v>
      </c>
      <c r="BG213" s="93">
        <f t="shared" si="66"/>
        <v>0</v>
      </c>
      <c r="BH213" s="93">
        <f t="shared" si="67"/>
        <v>0</v>
      </c>
      <c r="BI213" s="93">
        <f t="shared" si="68"/>
        <v>0</v>
      </c>
      <c r="BJ213" s="72" t="s">
        <v>5</v>
      </c>
      <c r="BK213" s="93">
        <f t="shared" si="69"/>
        <v>0</v>
      </c>
      <c r="BL213" s="72" t="s">
        <v>81</v>
      </c>
      <c r="BM213" s="72" t="s">
        <v>631</v>
      </c>
    </row>
    <row r="214" spans="2:65" s="52" customFormat="1" ht="31.5" customHeight="1">
      <c r="B214" s="53"/>
      <c r="C214" s="85" t="s">
        <v>632</v>
      </c>
      <c r="D214" s="85" t="s">
        <v>77</v>
      </c>
      <c r="E214" s="86" t="s">
        <v>633</v>
      </c>
      <c r="F214" s="231" t="s">
        <v>634</v>
      </c>
      <c r="G214" s="232"/>
      <c r="H214" s="232"/>
      <c r="I214" s="232"/>
      <c r="J214" s="87" t="s">
        <v>594</v>
      </c>
      <c r="K214" s="88">
        <v>1</v>
      </c>
      <c r="L214" s="233"/>
      <c r="M214" s="234"/>
      <c r="N214" s="229">
        <f t="shared" si="60"/>
        <v>0</v>
      </c>
      <c r="O214" s="230"/>
      <c r="P214" s="230"/>
      <c r="Q214" s="230"/>
      <c r="R214" s="54"/>
      <c r="T214" s="140" t="s">
        <v>0</v>
      </c>
      <c r="U214" s="141" t="s">
        <v>21</v>
      </c>
      <c r="V214" s="142">
        <v>0</v>
      </c>
      <c r="W214" s="142">
        <f t="shared" si="61"/>
        <v>0</v>
      </c>
      <c r="X214" s="142">
        <v>0</v>
      </c>
      <c r="Y214" s="142">
        <f t="shared" si="62"/>
        <v>0</v>
      </c>
      <c r="Z214" s="142">
        <v>0</v>
      </c>
      <c r="AA214" s="143">
        <f t="shared" si="63"/>
        <v>0</v>
      </c>
      <c r="AR214" s="72" t="s">
        <v>81</v>
      </c>
      <c r="AT214" s="72" t="s">
        <v>77</v>
      </c>
      <c r="AU214" s="72" t="s">
        <v>26</v>
      </c>
      <c r="AY214" s="72" t="s">
        <v>76</v>
      </c>
      <c r="BE214" s="93">
        <f t="shared" si="64"/>
        <v>0</v>
      </c>
      <c r="BF214" s="93">
        <f t="shared" si="65"/>
        <v>0</v>
      </c>
      <c r="BG214" s="93">
        <f t="shared" si="66"/>
        <v>0</v>
      </c>
      <c r="BH214" s="93">
        <f t="shared" si="67"/>
        <v>0</v>
      </c>
      <c r="BI214" s="93">
        <f t="shared" si="68"/>
        <v>0</v>
      </c>
      <c r="BJ214" s="72" t="s">
        <v>5</v>
      </c>
      <c r="BK214" s="93">
        <f t="shared" si="69"/>
        <v>0</v>
      </c>
      <c r="BL214" s="72" t="s">
        <v>81</v>
      </c>
      <c r="BM214" s="72" t="s">
        <v>635</v>
      </c>
    </row>
    <row r="215" spans="2:65" s="52" customFormat="1" ht="44.25" customHeight="1">
      <c r="B215" s="53"/>
      <c r="C215" s="85" t="s">
        <v>636</v>
      </c>
      <c r="D215" s="85" t="s">
        <v>77</v>
      </c>
      <c r="E215" s="86" t="s">
        <v>637</v>
      </c>
      <c r="F215" s="231" t="s">
        <v>638</v>
      </c>
      <c r="G215" s="232"/>
      <c r="H215" s="232"/>
      <c r="I215" s="232"/>
      <c r="J215" s="87" t="s">
        <v>594</v>
      </c>
      <c r="K215" s="88">
        <v>2</v>
      </c>
      <c r="L215" s="233"/>
      <c r="M215" s="234"/>
      <c r="N215" s="229">
        <f t="shared" si="60"/>
        <v>0</v>
      </c>
      <c r="O215" s="230"/>
      <c r="P215" s="230"/>
      <c r="Q215" s="230"/>
      <c r="R215" s="54"/>
      <c r="T215" s="140" t="s">
        <v>0</v>
      </c>
      <c r="U215" s="141" t="s">
        <v>21</v>
      </c>
      <c r="V215" s="142">
        <v>0</v>
      </c>
      <c r="W215" s="142">
        <f t="shared" si="61"/>
        <v>0</v>
      </c>
      <c r="X215" s="142">
        <v>1.4999999999999999E-2</v>
      </c>
      <c r="Y215" s="142">
        <f t="shared" si="62"/>
        <v>0.03</v>
      </c>
      <c r="Z215" s="142">
        <v>0</v>
      </c>
      <c r="AA215" s="143">
        <f t="shared" si="63"/>
        <v>0</v>
      </c>
      <c r="AR215" s="72" t="s">
        <v>81</v>
      </c>
      <c r="AT215" s="72" t="s">
        <v>77</v>
      </c>
      <c r="AU215" s="72" t="s">
        <v>26</v>
      </c>
      <c r="AY215" s="72" t="s">
        <v>76</v>
      </c>
      <c r="BE215" s="93">
        <f t="shared" si="64"/>
        <v>0</v>
      </c>
      <c r="BF215" s="93">
        <f t="shared" si="65"/>
        <v>0</v>
      </c>
      <c r="BG215" s="93">
        <f t="shared" si="66"/>
        <v>0</v>
      </c>
      <c r="BH215" s="93">
        <f t="shared" si="67"/>
        <v>0</v>
      </c>
      <c r="BI215" s="93">
        <f t="shared" si="68"/>
        <v>0</v>
      </c>
      <c r="BJ215" s="72" t="s">
        <v>5</v>
      </c>
      <c r="BK215" s="93">
        <f t="shared" si="69"/>
        <v>0</v>
      </c>
      <c r="BL215" s="72" t="s">
        <v>81</v>
      </c>
      <c r="BM215" s="72" t="s">
        <v>639</v>
      </c>
    </row>
    <row r="216" spans="2:65" s="52" customFormat="1" ht="44.25" customHeight="1">
      <c r="B216" s="53"/>
      <c r="C216" s="85" t="s">
        <v>640</v>
      </c>
      <c r="D216" s="85" t="s">
        <v>77</v>
      </c>
      <c r="E216" s="86" t="s">
        <v>641</v>
      </c>
      <c r="F216" s="231" t="s">
        <v>642</v>
      </c>
      <c r="G216" s="232"/>
      <c r="H216" s="232"/>
      <c r="I216" s="232"/>
      <c r="J216" s="87" t="s">
        <v>594</v>
      </c>
      <c r="K216" s="88">
        <v>2</v>
      </c>
      <c r="L216" s="233"/>
      <c r="M216" s="234"/>
      <c r="N216" s="229">
        <f t="shared" si="60"/>
        <v>0</v>
      </c>
      <c r="O216" s="230"/>
      <c r="P216" s="230"/>
      <c r="Q216" s="230"/>
      <c r="R216" s="54"/>
      <c r="T216" s="140" t="s">
        <v>0</v>
      </c>
      <c r="U216" s="141" t="s">
        <v>21</v>
      </c>
      <c r="V216" s="142">
        <v>0</v>
      </c>
      <c r="W216" s="142">
        <f t="shared" si="61"/>
        <v>0</v>
      </c>
      <c r="X216" s="142">
        <v>0.01</v>
      </c>
      <c r="Y216" s="142">
        <f t="shared" si="62"/>
        <v>0.02</v>
      </c>
      <c r="Z216" s="142">
        <v>0</v>
      </c>
      <c r="AA216" s="143">
        <f t="shared" si="63"/>
        <v>0</v>
      </c>
      <c r="AR216" s="72" t="s">
        <v>81</v>
      </c>
      <c r="AT216" s="72" t="s">
        <v>77</v>
      </c>
      <c r="AU216" s="72" t="s">
        <v>26</v>
      </c>
      <c r="AY216" s="72" t="s">
        <v>76</v>
      </c>
      <c r="BE216" s="93">
        <f t="shared" si="64"/>
        <v>0</v>
      </c>
      <c r="BF216" s="93">
        <f t="shared" si="65"/>
        <v>0</v>
      </c>
      <c r="BG216" s="93">
        <f t="shared" si="66"/>
        <v>0</v>
      </c>
      <c r="BH216" s="93">
        <f t="shared" si="67"/>
        <v>0</v>
      </c>
      <c r="BI216" s="93">
        <f t="shared" si="68"/>
        <v>0</v>
      </c>
      <c r="BJ216" s="72" t="s">
        <v>5</v>
      </c>
      <c r="BK216" s="93">
        <f t="shared" si="69"/>
        <v>0</v>
      </c>
      <c r="BL216" s="72" t="s">
        <v>81</v>
      </c>
      <c r="BM216" s="72" t="s">
        <v>643</v>
      </c>
    </row>
    <row r="217" spans="2:65" s="52" customFormat="1" ht="31.5" customHeight="1">
      <c r="B217" s="53"/>
      <c r="C217" s="85" t="s">
        <v>644</v>
      </c>
      <c r="D217" s="85" t="s">
        <v>77</v>
      </c>
      <c r="E217" s="86" t="s">
        <v>645</v>
      </c>
      <c r="F217" s="231" t="s">
        <v>646</v>
      </c>
      <c r="G217" s="232"/>
      <c r="H217" s="232"/>
      <c r="I217" s="232"/>
      <c r="J217" s="87" t="s">
        <v>594</v>
      </c>
      <c r="K217" s="88">
        <v>7</v>
      </c>
      <c r="L217" s="233"/>
      <c r="M217" s="234"/>
      <c r="N217" s="229">
        <f t="shared" si="60"/>
        <v>0</v>
      </c>
      <c r="O217" s="230"/>
      <c r="P217" s="230"/>
      <c r="Q217" s="230"/>
      <c r="R217" s="54"/>
      <c r="T217" s="140" t="s">
        <v>0</v>
      </c>
      <c r="U217" s="141" t="s">
        <v>21</v>
      </c>
      <c r="V217" s="142">
        <v>0</v>
      </c>
      <c r="W217" s="142">
        <f t="shared" si="61"/>
        <v>0</v>
      </c>
      <c r="X217" s="142">
        <v>8.0000000000000002E-3</v>
      </c>
      <c r="Y217" s="142">
        <f t="shared" si="62"/>
        <v>5.6000000000000001E-2</v>
      </c>
      <c r="Z217" s="142">
        <v>0</v>
      </c>
      <c r="AA217" s="143">
        <f t="shared" si="63"/>
        <v>0</v>
      </c>
      <c r="AR217" s="72" t="s">
        <v>81</v>
      </c>
      <c r="AT217" s="72" t="s">
        <v>77</v>
      </c>
      <c r="AU217" s="72" t="s">
        <v>26</v>
      </c>
      <c r="AY217" s="72" t="s">
        <v>76</v>
      </c>
      <c r="BE217" s="93">
        <f t="shared" si="64"/>
        <v>0</v>
      </c>
      <c r="BF217" s="93">
        <f t="shared" si="65"/>
        <v>0</v>
      </c>
      <c r="BG217" s="93">
        <f t="shared" si="66"/>
        <v>0</v>
      </c>
      <c r="BH217" s="93">
        <f t="shared" si="67"/>
        <v>0</v>
      </c>
      <c r="BI217" s="93">
        <f t="shared" si="68"/>
        <v>0</v>
      </c>
      <c r="BJ217" s="72" t="s">
        <v>5</v>
      </c>
      <c r="BK217" s="93">
        <f t="shared" si="69"/>
        <v>0</v>
      </c>
      <c r="BL217" s="72" t="s">
        <v>81</v>
      </c>
      <c r="BM217" s="72" t="s">
        <v>647</v>
      </c>
    </row>
    <row r="218" spans="2:65" s="52" customFormat="1" ht="22.5" customHeight="1">
      <c r="B218" s="53"/>
      <c r="C218" s="85" t="s">
        <v>648</v>
      </c>
      <c r="D218" s="85" t="s">
        <v>77</v>
      </c>
      <c r="E218" s="86" t="s">
        <v>649</v>
      </c>
      <c r="F218" s="231" t="s">
        <v>650</v>
      </c>
      <c r="G218" s="232"/>
      <c r="H218" s="232"/>
      <c r="I218" s="232"/>
      <c r="J218" s="87" t="s">
        <v>651</v>
      </c>
      <c r="K218" s="88">
        <v>50</v>
      </c>
      <c r="L218" s="233"/>
      <c r="M218" s="234"/>
      <c r="N218" s="229">
        <f t="shared" ref="N218:N223" si="70">ROUND(L218*K218,2)</f>
        <v>0</v>
      </c>
      <c r="O218" s="230"/>
      <c r="P218" s="230"/>
      <c r="Q218" s="230"/>
      <c r="R218" s="54"/>
      <c r="T218" s="140" t="s">
        <v>0</v>
      </c>
      <c r="U218" s="141" t="s">
        <v>21</v>
      </c>
      <c r="V218" s="142">
        <v>0</v>
      </c>
      <c r="W218" s="142">
        <f t="shared" ref="W218:W223" si="71">V218*K218</f>
        <v>0</v>
      </c>
      <c r="X218" s="142">
        <v>0</v>
      </c>
      <c r="Y218" s="142">
        <f t="shared" ref="Y218:Y223" si="72">X218*K218</f>
        <v>0</v>
      </c>
      <c r="Z218" s="142">
        <v>0</v>
      </c>
      <c r="AA218" s="143">
        <f t="shared" ref="AA218:AA223" si="73">Z218*K218</f>
        <v>0</v>
      </c>
      <c r="AR218" s="72" t="s">
        <v>81</v>
      </c>
      <c r="AT218" s="72" t="s">
        <v>77</v>
      </c>
      <c r="AU218" s="72" t="s">
        <v>26</v>
      </c>
      <c r="AY218" s="72" t="s">
        <v>76</v>
      </c>
      <c r="BE218" s="93">
        <f t="shared" ref="BE218:BE223" si="74">IF(U218="základní",N218,0)</f>
        <v>0</v>
      </c>
      <c r="BF218" s="93">
        <f t="shared" ref="BF218:BF223" si="75">IF(U218="snížená",N218,0)</f>
        <v>0</v>
      </c>
      <c r="BG218" s="93">
        <f t="shared" ref="BG218:BG223" si="76">IF(U218="zákl. přenesená",N218,0)</f>
        <v>0</v>
      </c>
      <c r="BH218" s="93">
        <f t="shared" ref="BH218:BH223" si="77">IF(U218="sníž. přenesená",N218,0)</f>
        <v>0</v>
      </c>
      <c r="BI218" s="93">
        <f t="shared" ref="BI218:BI223" si="78">IF(U218="nulová",N218,0)</f>
        <v>0</v>
      </c>
      <c r="BJ218" s="72" t="s">
        <v>5</v>
      </c>
      <c r="BK218" s="93">
        <f t="shared" ref="BK218:BK223" si="79">ROUND(L218*K218,2)</f>
        <v>0</v>
      </c>
      <c r="BL218" s="72" t="s">
        <v>81</v>
      </c>
      <c r="BM218" s="72" t="s">
        <v>652</v>
      </c>
    </row>
    <row r="219" spans="2:65" s="52" customFormat="1" ht="31.5" customHeight="1">
      <c r="B219" s="53"/>
      <c r="C219" s="85" t="s">
        <v>653</v>
      </c>
      <c r="D219" s="85" t="s">
        <v>77</v>
      </c>
      <c r="E219" s="86" t="s">
        <v>654</v>
      </c>
      <c r="F219" s="231" t="s">
        <v>655</v>
      </c>
      <c r="G219" s="232"/>
      <c r="H219" s="232"/>
      <c r="I219" s="232"/>
      <c r="J219" s="87" t="s">
        <v>594</v>
      </c>
      <c r="K219" s="88">
        <v>30</v>
      </c>
      <c r="L219" s="233"/>
      <c r="M219" s="234"/>
      <c r="N219" s="229">
        <f t="shared" si="70"/>
        <v>0</v>
      </c>
      <c r="O219" s="230"/>
      <c r="P219" s="230"/>
      <c r="Q219" s="230"/>
      <c r="R219" s="54"/>
      <c r="T219" s="140" t="s">
        <v>0</v>
      </c>
      <c r="U219" s="141" t="s">
        <v>21</v>
      </c>
      <c r="V219" s="142">
        <v>0</v>
      </c>
      <c r="W219" s="142">
        <f t="shared" si="71"/>
        <v>0</v>
      </c>
      <c r="X219" s="142">
        <v>0</v>
      </c>
      <c r="Y219" s="142">
        <f t="shared" si="72"/>
        <v>0</v>
      </c>
      <c r="Z219" s="142">
        <v>0</v>
      </c>
      <c r="AA219" s="143">
        <f t="shared" si="73"/>
        <v>0</v>
      </c>
      <c r="AR219" s="72" t="s">
        <v>81</v>
      </c>
      <c r="AT219" s="72" t="s">
        <v>77</v>
      </c>
      <c r="AU219" s="72" t="s">
        <v>26</v>
      </c>
      <c r="AY219" s="72" t="s">
        <v>76</v>
      </c>
      <c r="BE219" s="93">
        <f t="shared" si="74"/>
        <v>0</v>
      </c>
      <c r="BF219" s="93">
        <f t="shared" si="75"/>
        <v>0</v>
      </c>
      <c r="BG219" s="93">
        <f t="shared" si="76"/>
        <v>0</v>
      </c>
      <c r="BH219" s="93">
        <f t="shared" si="77"/>
        <v>0</v>
      </c>
      <c r="BI219" s="93">
        <f t="shared" si="78"/>
        <v>0</v>
      </c>
      <c r="BJ219" s="72" t="s">
        <v>5</v>
      </c>
      <c r="BK219" s="93">
        <f t="shared" si="79"/>
        <v>0</v>
      </c>
      <c r="BL219" s="72" t="s">
        <v>81</v>
      </c>
      <c r="BM219" s="72" t="s">
        <v>656</v>
      </c>
    </row>
    <row r="220" spans="2:65" s="52" customFormat="1" ht="22.5" customHeight="1">
      <c r="B220" s="53"/>
      <c r="C220" s="85" t="s">
        <v>657</v>
      </c>
      <c r="D220" s="85" t="s">
        <v>77</v>
      </c>
      <c r="E220" s="86" t="s">
        <v>658</v>
      </c>
      <c r="F220" s="231" t="s">
        <v>659</v>
      </c>
      <c r="G220" s="232"/>
      <c r="H220" s="232"/>
      <c r="I220" s="232"/>
      <c r="J220" s="87" t="s">
        <v>594</v>
      </c>
      <c r="K220" s="88">
        <v>50</v>
      </c>
      <c r="L220" s="233"/>
      <c r="M220" s="234"/>
      <c r="N220" s="229">
        <f t="shared" si="70"/>
        <v>0</v>
      </c>
      <c r="O220" s="230"/>
      <c r="P220" s="230"/>
      <c r="Q220" s="230"/>
      <c r="R220" s="54"/>
      <c r="T220" s="140" t="s">
        <v>0</v>
      </c>
      <c r="U220" s="141" t="s">
        <v>21</v>
      </c>
      <c r="V220" s="142">
        <v>0</v>
      </c>
      <c r="W220" s="142">
        <f t="shared" si="71"/>
        <v>0</v>
      </c>
      <c r="X220" s="142">
        <v>0</v>
      </c>
      <c r="Y220" s="142">
        <f t="shared" si="72"/>
        <v>0</v>
      </c>
      <c r="Z220" s="142">
        <v>0</v>
      </c>
      <c r="AA220" s="143">
        <f t="shared" si="73"/>
        <v>0</v>
      </c>
      <c r="AR220" s="72" t="s">
        <v>81</v>
      </c>
      <c r="AT220" s="72" t="s">
        <v>77</v>
      </c>
      <c r="AU220" s="72" t="s">
        <v>26</v>
      </c>
      <c r="AY220" s="72" t="s">
        <v>76</v>
      </c>
      <c r="BE220" s="93">
        <f t="shared" si="74"/>
        <v>0</v>
      </c>
      <c r="BF220" s="93">
        <f t="shared" si="75"/>
        <v>0</v>
      </c>
      <c r="BG220" s="93">
        <f t="shared" si="76"/>
        <v>0</v>
      </c>
      <c r="BH220" s="93">
        <f t="shared" si="77"/>
        <v>0</v>
      </c>
      <c r="BI220" s="93">
        <f t="shared" si="78"/>
        <v>0</v>
      </c>
      <c r="BJ220" s="72" t="s">
        <v>5</v>
      </c>
      <c r="BK220" s="93">
        <f t="shared" si="79"/>
        <v>0</v>
      </c>
      <c r="BL220" s="72" t="s">
        <v>81</v>
      </c>
      <c r="BM220" s="72" t="s">
        <v>660</v>
      </c>
    </row>
    <row r="221" spans="2:65" s="52" customFormat="1" ht="31.5" customHeight="1">
      <c r="B221" s="53"/>
      <c r="C221" s="85" t="s">
        <v>661</v>
      </c>
      <c r="D221" s="85" t="s">
        <v>77</v>
      </c>
      <c r="E221" s="86" t="s">
        <v>662</v>
      </c>
      <c r="F221" s="231" t="s">
        <v>663</v>
      </c>
      <c r="G221" s="232"/>
      <c r="H221" s="232"/>
      <c r="I221" s="232"/>
      <c r="J221" s="87" t="s">
        <v>594</v>
      </c>
      <c r="K221" s="88">
        <v>2</v>
      </c>
      <c r="L221" s="233"/>
      <c r="M221" s="234"/>
      <c r="N221" s="229">
        <f t="shared" si="70"/>
        <v>0</v>
      </c>
      <c r="O221" s="230"/>
      <c r="P221" s="230"/>
      <c r="Q221" s="230"/>
      <c r="R221" s="54"/>
      <c r="T221" s="140" t="s">
        <v>0</v>
      </c>
      <c r="U221" s="141" t="s">
        <v>21</v>
      </c>
      <c r="V221" s="142">
        <v>0</v>
      </c>
      <c r="W221" s="142">
        <f t="shared" si="71"/>
        <v>0</v>
      </c>
      <c r="X221" s="142">
        <v>0</v>
      </c>
      <c r="Y221" s="142">
        <f t="shared" si="72"/>
        <v>0</v>
      </c>
      <c r="Z221" s="142">
        <v>0</v>
      </c>
      <c r="AA221" s="143">
        <f t="shared" si="73"/>
        <v>0</v>
      </c>
      <c r="AR221" s="72" t="s">
        <v>81</v>
      </c>
      <c r="AT221" s="72" t="s">
        <v>77</v>
      </c>
      <c r="AU221" s="72" t="s">
        <v>26</v>
      </c>
      <c r="AY221" s="72" t="s">
        <v>76</v>
      </c>
      <c r="BE221" s="93">
        <f t="shared" si="74"/>
        <v>0</v>
      </c>
      <c r="BF221" s="93">
        <f t="shared" si="75"/>
        <v>0</v>
      </c>
      <c r="BG221" s="93">
        <f t="shared" si="76"/>
        <v>0</v>
      </c>
      <c r="BH221" s="93">
        <f t="shared" si="77"/>
        <v>0</v>
      </c>
      <c r="BI221" s="93">
        <f t="shared" si="78"/>
        <v>0</v>
      </c>
      <c r="BJ221" s="72" t="s">
        <v>5</v>
      </c>
      <c r="BK221" s="93">
        <f t="shared" si="79"/>
        <v>0</v>
      </c>
      <c r="BL221" s="72" t="s">
        <v>81</v>
      </c>
      <c r="BM221" s="72" t="s">
        <v>664</v>
      </c>
    </row>
    <row r="222" spans="2:65" s="52" customFormat="1" ht="31.5" customHeight="1">
      <c r="B222" s="53"/>
      <c r="C222" s="85" t="s">
        <v>665</v>
      </c>
      <c r="D222" s="85" t="s">
        <v>77</v>
      </c>
      <c r="E222" s="86" t="s">
        <v>666</v>
      </c>
      <c r="F222" s="231" t="s">
        <v>667</v>
      </c>
      <c r="G222" s="232"/>
      <c r="H222" s="232"/>
      <c r="I222" s="232"/>
      <c r="J222" s="87" t="s">
        <v>651</v>
      </c>
      <c r="K222" s="88">
        <v>50</v>
      </c>
      <c r="L222" s="233"/>
      <c r="M222" s="234"/>
      <c r="N222" s="229">
        <f t="shared" si="70"/>
        <v>0</v>
      </c>
      <c r="O222" s="230"/>
      <c r="P222" s="230"/>
      <c r="Q222" s="230"/>
      <c r="R222" s="54"/>
      <c r="T222" s="140" t="s">
        <v>0</v>
      </c>
      <c r="U222" s="141" t="s">
        <v>21</v>
      </c>
      <c r="V222" s="142">
        <v>0.22</v>
      </c>
      <c r="W222" s="142">
        <f t="shared" si="71"/>
        <v>11</v>
      </c>
      <c r="X222" s="142">
        <v>0</v>
      </c>
      <c r="Y222" s="142">
        <f t="shared" si="72"/>
        <v>0</v>
      </c>
      <c r="Z222" s="142">
        <v>5.8999999999999997E-2</v>
      </c>
      <c r="AA222" s="143">
        <f t="shared" si="73"/>
        <v>2.9499999999999997</v>
      </c>
      <c r="AR222" s="72" t="s">
        <v>81</v>
      </c>
      <c r="AT222" s="72" t="s">
        <v>77</v>
      </c>
      <c r="AU222" s="72" t="s">
        <v>26</v>
      </c>
      <c r="AY222" s="72" t="s">
        <v>76</v>
      </c>
      <c r="BE222" s="93">
        <f t="shared" si="74"/>
        <v>0</v>
      </c>
      <c r="BF222" s="93">
        <f t="shared" si="75"/>
        <v>0</v>
      </c>
      <c r="BG222" s="93">
        <f t="shared" si="76"/>
        <v>0</v>
      </c>
      <c r="BH222" s="93">
        <f t="shared" si="77"/>
        <v>0</v>
      </c>
      <c r="BI222" s="93">
        <f t="shared" si="78"/>
        <v>0</v>
      </c>
      <c r="BJ222" s="72" t="s">
        <v>5</v>
      </c>
      <c r="BK222" s="93">
        <f t="shared" si="79"/>
        <v>0</v>
      </c>
      <c r="BL222" s="72" t="s">
        <v>81</v>
      </c>
      <c r="BM222" s="72" t="s">
        <v>668</v>
      </c>
    </row>
    <row r="223" spans="2:65" s="52" customFormat="1" ht="69.75" customHeight="1">
      <c r="B223" s="53"/>
      <c r="C223" s="85" t="s">
        <v>669</v>
      </c>
      <c r="D223" s="85" t="s">
        <v>77</v>
      </c>
      <c r="E223" s="86" t="s">
        <v>670</v>
      </c>
      <c r="F223" s="231" t="s">
        <v>671</v>
      </c>
      <c r="G223" s="232"/>
      <c r="H223" s="232"/>
      <c r="I223" s="232"/>
      <c r="J223" s="87" t="s">
        <v>651</v>
      </c>
      <c r="K223" s="88">
        <v>75</v>
      </c>
      <c r="L223" s="233"/>
      <c r="M223" s="234"/>
      <c r="N223" s="229">
        <f t="shared" si="70"/>
        <v>0</v>
      </c>
      <c r="O223" s="230"/>
      <c r="P223" s="230"/>
      <c r="Q223" s="230"/>
      <c r="R223" s="54"/>
      <c r="T223" s="140" t="s">
        <v>0</v>
      </c>
      <c r="U223" s="141" t="s">
        <v>21</v>
      </c>
      <c r="V223" s="142">
        <v>0.22</v>
      </c>
      <c r="W223" s="142">
        <f t="shared" si="71"/>
        <v>16.5</v>
      </c>
      <c r="X223" s="142">
        <v>0</v>
      </c>
      <c r="Y223" s="142">
        <f t="shared" si="72"/>
        <v>0</v>
      </c>
      <c r="Z223" s="142">
        <v>5.8999999999999997E-2</v>
      </c>
      <c r="AA223" s="143">
        <f t="shared" si="73"/>
        <v>4.4249999999999998</v>
      </c>
      <c r="AR223" s="72" t="s">
        <v>81</v>
      </c>
      <c r="AT223" s="72" t="s">
        <v>77</v>
      </c>
      <c r="AU223" s="72" t="s">
        <v>26</v>
      </c>
      <c r="AY223" s="72" t="s">
        <v>76</v>
      </c>
      <c r="BE223" s="93">
        <f t="shared" si="74"/>
        <v>0</v>
      </c>
      <c r="BF223" s="93">
        <f t="shared" si="75"/>
        <v>0</v>
      </c>
      <c r="BG223" s="93">
        <f t="shared" si="76"/>
        <v>0</v>
      </c>
      <c r="BH223" s="93">
        <f t="shared" si="77"/>
        <v>0</v>
      </c>
      <c r="BI223" s="93">
        <f t="shared" si="78"/>
        <v>0</v>
      </c>
      <c r="BJ223" s="72" t="s">
        <v>5</v>
      </c>
      <c r="BK223" s="93">
        <f t="shared" si="79"/>
        <v>0</v>
      </c>
      <c r="BL223" s="72" t="s">
        <v>81</v>
      </c>
      <c r="BM223" s="72" t="s">
        <v>672</v>
      </c>
    </row>
    <row r="224" spans="2:65" s="132" customFormat="1" ht="29.85" customHeight="1">
      <c r="B224" s="128"/>
      <c r="C224" s="129"/>
      <c r="D224" s="139" t="s">
        <v>42</v>
      </c>
      <c r="E224" s="139"/>
      <c r="F224" s="139"/>
      <c r="G224" s="139"/>
      <c r="H224" s="139"/>
      <c r="I224" s="139"/>
      <c r="J224" s="139"/>
      <c r="K224" s="139"/>
      <c r="L224" s="153"/>
      <c r="M224" s="153"/>
      <c r="N224" s="227">
        <f>BK224</f>
        <v>0</v>
      </c>
      <c r="O224" s="228"/>
      <c r="P224" s="228"/>
      <c r="Q224" s="228"/>
      <c r="R224" s="131"/>
      <c r="T224" s="133"/>
      <c r="U224" s="129"/>
      <c r="V224" s="129"/>
      <c r="W224" s="134">
        <f>SUM(W225:W231)</f>
        <v>388.38955400000003</v>
      </c>
      <c r="X224" s="129"/>
      <c r="Y224" s="134">
        <f>SUM(Y225:Y231)</f>
        <v>0</v>
      </c>
      <c r="Z224" s="129"/>
      <c r="AA224" s="135">
        <f>SUM(AA225:AA231)</f>
        <v>0</v>
      </c>
      <c r="AR224" s="136" t="s">
        <v>5</v>
      </c>
      <c r="AT224" s="137" t="s">
        <v>23</v>
      </c>
      <c r="AU224" s="137" t="s">
        <v>5</v>
      </c>
      <c r="AY224" s="136" t="s">
        <v>76</v>
      </c>
      <c r="BK224" s="138">
        <f>SUM(BK225:BK231)</f>
        <v>0</v>
      </c>
    </row>
    <row r="225" spans="2:65" s="52" customFormat="1" ht="44.25" customHeight="1">
      <c r="B225" s="53"/>
      <c r="C225" s="85" t="s">
        <v>673</v>
      </c>
      <c r="D225" s="85" t="s">
        <v>77</v>
      </c>
      <c r="E225" s="86" t="s">
        <v>674</v>
      </c>
      <c r="F225" s="231" t="s">
        <v>675</v>
      </c>
      <c r="G225" s="232"/>
      <c r="H225" s="232"/>
      <c r="I225" s="232"/>
      <c r="J225" s="87" t="s">
        <v>113</v>
      </c>
      <c r="K225" s="88">
        <v>170.197</v>
      </c>
      <c r="L225" s="233"/>
      <c r="M225" s="234"/>
      <c r="N225" s="229">
        <f t="shared" ref="N225:N231" si="80">ROUND(L225*K225,2)</f>
        <v>0</v>
      </c>
      <c r="O225" s="230"/>
      <c r="P225" s="230"/>
      <c r="Q225" s="230"/>
      <c r="R225" s="54"/>
      <c r="T225" s="140" t="s">
        <v>0</v>
      </c>
      <c r="U225" s="141" t="s">
        <v>21</v>
      </c>
      <c r="V225" s="142">
        <v>2.157</v>
      </c>
      <c r="W225" s="142">
        <f t="shared" ref="W225:W231" si="81">V225*K225</f>
        <v>367.11492900000002</v>
      </c>
      <c r="X225" s="142">
        <v>0</v>
      </c>
      <c r="Y225" s="142">
        <f t="shared" ref="Y225:Y231" si="82">X225*K225</f>
        <v>0</v>
      </c>
      <c r="Z225" s="142">
        <v>0</v>
      </c>
      <c r="AA225" s="143">
        <f t="shared" ref="AA225:AA231" si="83">Z225*K225</f>
        <v>0</v>
      </c>
      <c r="AR225" s="72" t="s">
        <v>81</v>
      </c>
      <c r="AT225" s="72" t="s">
        <v>77</v>
      </c>
      <c r="AU225" s="72" t="s">
        <v>26</v>
      </c>
      <c r="AY225" s="72" t="s">
        <v>76</v>
      </c>
      <c r="BE225" s="93">
        <f t="shared" ref="BE225:BE231" si="84">IF(U225="základní",N225,0)</f>
        <v>0</v>
      </c>
      <c r="BF225" s="93">
        <f t="shared" ref="BF225:BF231" si="85">IF(U225="snížená",N225,0)</f>
        <v>0</v>
      </c>
      <c r="BG225" s="93">
        <f t="shared" ref="BG225:BG231" si="86">IF(U225="zákl. přenesená",N225,0)</f>
        <v>0</v>
      </c>
      <c r="BH225" s="93">
        <f t="shared" ref="BH225:BH231" si="87">IF(U225="sníž. přenesená",N225,0)</f>
        <v>0</v>
      </c>
      <c r="BI225" s="93">
        <f t="shared" ref="BI225:BI231" si="88">IF(U225="nulová",N225,0)</f>
        <v>0</v>
      </c>
      <c r="BJ225" s="72" t="s">
        <v>5</v>
      </c>
      <c r="BK225" s="93">
        <f t="shared" ref="BK225:BK231" si="89">ROUND(L225*K225,2)</f>
        <v>0</v>
      </c>
      <c r="BL225" s="72" t="s">
        <v>81</v>
      </c>
      <c r="BM225" s="72" t="s">
        <v>676</v>
      </c>
    </row>
    <row r="226" spans="2:65" s="52" customFormat="1" ht="31.5" customHeight="1">
      <c r="B226" s="53"/>
      <c r="C226" s="85" t="s">
        <v>677</v>
      </c>
      <c r="D226" s="85" t="s">
        <v>77</v>
      </c>
      <c r="E226" s="86" t="s">
        <v>678</v>
      </c>
      <c r="F226" s="231" t="s">
        <v>679</v>
      </c>
      <c r="G226" s="232"/>
      <c r="H226" s="232"/>
      <c r="I226" s="232"/>
      <c r="J226" s="87" t="s">
        <v>113</v>
      </c>
      <c r="K226" s="88">
        <v>170.197</v>
      </c>
      <c r="L226" s="233"/>
      <c r="M226" s="234"/>
      <c r="N226" s="229">
        <f t="shared" si="80"/>
        <v>0</v>
      </c>
      <c r="O226" s="230"/>
      <c r="P226" s="230"/>
      <c r="Q226" s="230"/>
      <c r="R226" s="54"/>
      <c r="T226" s="140" t="s">
        <v>0</v>
      </c>
      <c r="U226" s="141" t="s">
        <v>21</v>
      </c>
      <c r="V226" s="142">
        <v>0.125</v>
      </c>
      <c r="W226" s="142">
        <f t="shared" si="81"/>
        <v>21.274625</v>
      </c>
      <c r="X226" s="142">
        <v>0</v>
      </c>
      <c r="Y226" s="142">
        <f t="shared" si="82"/>
        <v>0</v>
      </c>
      <c r="Z226" s="142">
        <v>0</v>
      </c>
      <c r="AA226" s="143">
        <f t="shared" si="83"/>
        <v>0</v>
      </c>
      <c r="AR226" s="72" t="s">
        <v>81</v>
      </c>
      <c r="AT226" s="72" t="s">
        <v>77</v>
      </c>
      <c r="AU226" s="72" t="s">
        <v>26</v>
      </c>
      <c r="AY226" s="72" t="s">
        <v>76</v>
      </c>
      <c r="BE226" s="93">
        <f t="shared" si="84"/>
        <v>0</v>
      </c>
      <c r="BF226" s="93">
        <f t="shared" si="85"/>
        <v>0</v>
      </c>
      <c r="BG226" s="93">
        <f t="shared" si="86"/>
        <v>0</v>
      </c>
      <c r="BH226" s="93">
        <f t="shared" si="87"/>
        <v>0</v>
      </c>
      <c r="BI226" s="93">
        <f t="shared" si="88"/>
        <v>0</v>
      </c>
      <c r="BJ226" s="72" t="s">
        <v>5</v>
      </c>
      <c r="BK226" s="93">
        <f t="shared" si="89"/>
        <v>0</v>
      </c>
      <c r="BL226" s="72" t="s">
        <v>81</v>
      </c>
      <c r="BM226" s="72" t="s">
        <v>680</v>
      </c>
    </row>
    <row r="227" spans="2:65" s="52" customFormat="1" ht="31.5" customHeight="1">
      <c r="B227" s="53"/>
      <c r="C227" s="85" t="s">
        <v>681</v>
      </c>
      <c r="D227" s="85" t="s">
        <v>77</v>
      </c>
      <c r="E227" s="86" t="s">
        <v>682</v>
      </c>
      <c r="F227" s="231" t="s">
        <v>683</v>
      </c>
      <c r="G227" s="232"/>
      <c r="H227" s="232"/>
      <c r="I227" s="232"/>
      <c r="J227" s="87" t="s">
        <v>113</v>
      </c>
      <c r="K227" s="88">
        <v>87.01</v>
      </c>
      <c r="L227" s="233"/>
      <c r="M227" s="234"/>
      <c r="N227" s="229">
        <f t="shared" si="80"/>
        <v>0</v>
      </c>
      <c r="O227" s="230"/>
      <c r="P227" s="230"/>
      <c r="Q227" s="230"/>
      <c r="R227" s="54"/>
      <c r="T227" s="140" t="s">
        <v>0</v>
      </c>
      <c r="U227" s="141" t="s">
        <v>21</v>
      </c>
      <c r="V227" s="142">
        <v>0</v>
      </c>
      <c r="W227" s="142">
        <f t="shared" si="81"/>
        <v>0</v>
      </c>
      <c r="X227" s="142">
        <v>0</v>
      </c>
      <c r="Y227" s="142">
        <f t="shared" si="82"/>
        <v>0</v>
      </c>
      <c r="Z227" s="142">
        <v>0</v>
      </c>
      <c r="AA227" s="143">
        <f t="shared" si="83"/>
        <v>0</v>
      </c>
      <c r="AR227" s="72" t="s">
        <v>81</v>
      </c>
      <c r="AT227" s="72" t="s">
        <v>77</v>
      </c>
      <c r="AU227" s="72" t="s">
        <v>26</v>
      </c>
      <c r="AY227" s="72" t="s">
        <v>76</v>
      </c>
      <c r="BE227" s="93">
        <f t="shared" si="84"/>
        <v>0</v>
      </c>
      <c r="BF227" s="93">
        <f t="shared" si="85"/>
        <v>0</v>
      </c>
      <c r="BG227" s="93">
        <f t="shared" si="86"/>
        <v>0</v>
      </c>
      <c r="BH227" s="93">
        <f t="shared" si="87"/>
        <v>0</v>
      </c>
      <c r="BI227" s="93">
        <f t="shared" si="88"/>
        <v>0</v>
      </c>
      <c r="BJ227" s="72" t="s">
        <v>5</v>
      </c>
      <c r="BK227" s="93">
        <f t="shared" si="89"/>
        <v>0</v>
      </c>
      <c r="BL227" s="72" t="s">
        <v>81</v>
      </c>
      <c r="BM227" s="72" t="s">
        <v>684</v>
      </c>
    </row>
    <row r="228" spans="2:65" s="52" customFormat="1" ht="31.5" customHeight="1">
      <c r="B228" s="53"/>
      <c r="C228" s="85" t="s">
        <v>685</v>
      </c>
      <c r="D228" s="85" t="s">
        <v>77</v>
      </c>
      <c r="E228" s="86" t="s">
        <v>686</v>
      </c>
      <c r="F228" s="231" t="s">
        <v>687</v>
      </c>
      <c r="G228" s="232"/>
      <c r="H228" s="232"/>
      <c r="I228" s="232"/>
      <c r="J228" s="87" t="s">
        <v>113</v>
      </c>
      <c r="K228" s="88">
        <v>19.5</v>
      </c>
      <c r="L228" s="233"/>
      <c r="M228" s="234"/>
      <c r="N228" s="229">
        <f t="shared" si="80"/>
        <v>0</v>
      </c>
      <c r="O228" s="230"/>
      <c r="P228" s="230"/>
      <c r="Q228" s="230"/>
      <c r="R228" s="54"/>
      <c r="T228" s="140" t="s">
        <v>0</v>
      </c>
      <c r="U228" s="141" t="s">
        <v>21</v>
      </c>
      <c r="V228" s="142">
        <v>0</v>
      </c>
      <c r="W228" s="142">
        <f t="shared" si="81"/>
        <v>0</v>
      </c>
      <c r="X228" s="142">
        <v>0</v>
      </c>
      <c r="Y228" s="142">
        <f t="shared" si="82"/>
        <v>0</v>
      </c>
      <c r="Z228" s="142">
        <v>0</v>
      </c>
      <c r="AA228" s="143">
        <f t="shared" si="83"/>
        <v>0</v>
      </c>
      <c r="AR228" s="72" t="s">
        <v>81</v>
      </c>
      <c r="AT228" s="72" t="s">
        <v>77</v>
      </c>
      <c r="AU228" s="72" t="s">
        <v>26</v>
      </c>
      <c r="AY228" s="72" t="s">
        <v>76</v>
      </c>
      <c r="BE228" s="93">
        <f t="shared" si="84"/>
        <v>0</v>
      </c>
      <c r="BF228" s="93">
        <f t="shared" si="85"/>
        <v>0</v>
      </c>
      <c r="BG228" s="93">
        <f t="shared" si="86"/>
        <v>0</v>
      </c>
      <c r="BH228" s="93">
        <f t="shared" si="87"/>
        <v>0</v>
      </c>
      <c r="BI228" s="93">
        <f t="shared" si="88"/>
        <v>0</v>
      </c>
      <c r="BJ228" s="72" t="s">
        <v>5</v>
      </c>
      <c r="BK228" s="93">
        <f t="shared" si="89"/>
        <v>0</v>
      </c>
      <c r="BL228" s="72" t="s">
        <v>81</v>
      </c>
      <c r="BM228" s="72" t="s">
        <v>688</v>
      </c>
    </row>
    <row r="229" spans="2:65" s="52" customFormat="1" ht="31.5" customHeight="1">
      <c r="B229" s="53"/>
      <c r="C229" s="85" t="s">
        <v>689</v>
      </c>
      <c r="D229" s="85" t="s">
        <v>77</v>
      </c>
      <c r="E229" s="86" t="s">
        <v>690</v>
      </c>
      <c r="F229" s="231" t="s">
        <v>691</v>
      </c>
      <c r="G229" s="232"/>
      <c r="H229" s="232"/>
      <c r="I229" s="232"/>
      <c r="J229" s="87" t="s">
        <v>113</v>
      </c>
      <c r="K229" s="88">
        <v>57.183</v>
      </c>
      <c r="L229" s="233"/>
      <c r="M229" s="234"/>
      <c r="N229" s="229">
        <f t="shared" si="80"/>
        <v>0</v>
      </c>
      <c r="O229" s="230"/>
      <c r="P229" s="230"/>
      <c r="Q229" s="230"/>
      <c r="R229" s="54"/>
      <c r="T229" s="140" t="s">
        <v>0</v>
      </c>
      <c r="U229" s="141" t="s">
        <v>21</v>
      </c>
      <c r="V229" s="142">
        <v>0</v>
      </c>
      <c r="W229" s="142">
        <f t="shared" si="81"/>
        <v>0</v>
      </c>
      <c r="X229" s="142">
        <v>0</v>
      </c>
      <c r="Y229" s="142">
        <f t="shared" si="82"/>
        <v>0</v>
      </c>
      <c r="Z229" s="142">
        <v>0</v>
      </c>
      <c r="AA229" s="143">
        <f t="shared" si="83"/>
        <v>0</v>
      </c>
      <c r="AR229" s="72" t="s">
        <v>81</v>
      </c>
      <c r="AT229" s="72" t="s">
        <v>77</v>
      </c>
      <c r="AU229" s="72" t="s">
        <v>26</v>
      </c>
      <c r="AY229" s="72" t="s">
        <v>76</v>
      </c>
      <c r="BE229" s="93">
        <f t="shared" si="84"/>
        <v>0</v>
      </c>
      <c r="BF229" s="93">
        <f t="shared" si="85"/>
        <v>0</v>
      </c>
      <c r="BG229" s="93">
        <f t="shared" si="86"/>
        <v>0</v>
      </c>
      <c r="BH229" s="93">
        <f t="shared" si="87"/>
        <v>0</v>
      </c>
      <c r="BI229" s="93">
        <f t="shared" si="88"/>
        <v>0</v>
      </c>
      <c r="BJ229" s="72" t="s">
        <v>5</v>
      </c>
      <c r="BK229" s="93">
        <f t="shared" si="89"/>
        <v>0</v>
      </c>
      <c r="BL229" s="72" t="s">
        <v>81</v>
      </c>
      <c r="BM229" s="72" t="s">
        <v>692</v>
      </c>
    </row>
    <row r="230" spans="2:65" s="52" customFormat="1" ht="31.5" customHeight="1">
      <c r="B230" s="53"/>
      <c r="C230" s="85" t="s">
        <v>693</v>
      </c>
      <c r="D230" s="85" t="s">
        <v>77</v>
      </c>
      <c r="E230" s="86" t="s">
        <v>694</v>
      </c>
      <c r="F230" s="231" t="s">
        <v>695</v>
      </c>
      <c r="G230" s="232"/>
      <c r="H230" s="232"/>
      <c r="I230" s="232"/>
      <c r="J230" s="87" t="s">
        <v>113</v>
      </c>
      <c r="K230" s="88">
        <v>10</v>
      </c>
      <c r="L230" s="233"/>
      <c r="M230" s="234"/>
      <c r="N230" s="229">
        <f t="shared" si="80"/>
        <v>0</v>
      </c>
      <c r="O230" s="230"/>
      <c r="P230" s="230"/>
      <c r="Q230" s="230"/>
      <c r="R230" s="54"/>
      <c r="T230" s="140" t="s">
        <v>0</v>
      </c>
      <c r="U230" s="141" t="s">
        <v>21</v>
      </c>
      <c r="V230" s="142">
        <v>0</v>
      </c>
      <c r="W230" s="142">
        <f t="shared" si="81"/>
        <v>0</v>
      </c>
      <c r="X230" s="142">
        <v>0</v>
      </c>
      <c r="Y230" s="142">
        <f t="shared" si="82"/>
        <v>0</v>
      </c>
      <c r="Z230" s="142">
        <v>0</v>
      </c>
      <c r="AA230" s="143">
        <f t="shared" si="83"/>
        <v>0</v>
      </c>
      <c r="AR230" s="72" t="s">
        <v>81</v>
      </c>
      <c r="AT230" s="72" t="s">
        <v>77</v>
      </c>
      <c r="AU230" s="72" t="s">
        <v>26</v>
      </c>
      <c r="AY230" s="72" t="s">
        <v>76</v>
      </c>
      <c r="BE230" s="93">
        <f t="shared" si="84"/>
        <v>0</v>
      </c>
      <c r="BF230" s="93">
        <f t="shared" si="85"/>
        <v>0</v>
      </c>
      <c r="BG230" s="93">
        <f t="shared" si="86"/>
        <v>0</v>
      </c>
      <c r="BH230" s="93">
        <f t="shared" si="87"/>
        <v>0</v>
      </c>
      <c r="BI230" s="93">
        <f t="shared" si="88"/>
        <v>0</v>
      </c>
      <c r="BJ230" s="72" t="s">
        <v>5</v>
      </c>
      <c r="BK230" s="93">
        <f t="shared" si="89"/>
        <v>0</v>
      </c>
      <c r="BL230" s="72" t="s">
        <v>81</v>
      </c>
      <c r="BM230" s="72" t="s">
        <v>696</v>
      </c>
    </row>
    <row r="231" spans="2:65" s="52" customFormat="1" ht="31.5" customHeight="1">
      <c r="B231" s="53"/>
      <c r="C231" s="85" t="s">
        <v>697</v>
      </c>
      <c r="D231" s="85" t="s">
        <v>77</v>
      </c>
      <c r="E231" s="86" t="s">
        <v>698</v>
      </c>
      <c r="F231" s="231" t="s">
        <v>699</v>
      </c>
      <c r="G231" s="232"/>
      <c r="H231" s="232"/>
      <c r="I231" s="232"/>
      <c r="J231" s="87" t="s">
        <v>113</v>
      </c>
      <c r="K231" s="88">
        <v>15</v>
      </c>
      <c r="L231" s="233"/>
      <c r="M231" s="234"/>
      <c r="N231" s="229">
        <f t="shared" si="80"/>
        <v>0</v>
      </c>
      <c r="O231" s="230"/>
      <c r="P231" s="230"/>
      <c r="Q231" s="230"/>
      <c r="R231" s="54"/>
      <c r="T231" s="140" t="s">
        <v>0</v>
      </c>
      <c r="U231" s="141" t="s">
        <v>21</v>
      </c>
      <c r="V231" s="142">
        <v>0</v>
      </c>
      <c r="W231" s="142">
        <f t="shared" si="81"/>
        <v>0</v>
      </c>
      <c r="X231" s="142">
        <v>0</v>
      </c>
      <c r="Y231" s="142">
        <f t="shared" si="82"/>
        <v>0</v>
      </c>
      <c r="Z231" s="142">
        <v>0</v>
      </c>
      <c r="AA231" s="143">
        <f t="shared" si="83"/>
        <v>0</v>
      </c>
      <c r="AR231" s="72" t="s">
        <v>81</v>
      </c>
      <c r="AT231" s="72" t="s">
        <v>77</v>
      </c>
      <c r="AU231" s="72" t="s">
        <v>26</v>
      </c>
      <c r="AY231" s="72" t="s">
        <v>76</v>
      </c>
      <c r="BE231" s="93">
        <f t="shared" si="84"/>
        <v>0</v>
      </c>
      <c r="BF231" s="93">
        <f t="shared" si="85"/>
        <v>0</v>
      </c>
      <c r="BG231" s="93">
        <f t="shared" si="86"/>
        <v>0</v>
      </c>
      <c r="BH231" s="93">
        <f t="shared" si="87"/>
        <v>0</v>
      </c>
      <c r="BI231" s="93">
        <f t="shared" si="88"/>
        <v>0</v>
      </c>
      <c r="BJ231" s="72" t="s">
        <v>5</v>
      </c>
      <c r="BK231" s="93">
        <f t="shared" si="89"/>
        <v>0</v>
      </c>
      <c r="BL231" s="72" t="s">
        <v>81</v>
      </c>
      <c r="BM231" s="72" t="s">
        <v>700</v>
      </c>
    </row>
    <row r="232" spans="2:65" s="132" customFormat="1" ht="29.85" customHeight="1">
      <c r="B232" s="128"/>
      <c r="C232" s="129"/>
      <c r="D232" s="139" t="s">
        <v>43</v>
      </c>
      <c r="E232" s="139"/>
      <c r="F232" s="139"/>
      <c r="G232" s="139"/>
      <c r="H232" s="139"/>
      <c r="I232" s="139"/>
      <c r="J232" s="139"/>
      <c r="K232" s="139"/>
      <c r="L232" s="153"/>
      <c r="M232" s="153"/>
      <c r="N232" s="227">
        <f>BK232</f>
        <v>0</v>
      </c>
      <c r="O232" s="228"/>
      <c r="P232" s="228"/>
      <c r="Q232" s="228"/>
      <c r="R232" s="131"/>
      <c r="T232" s="133"/>
      <c r="U232" s="129"/>
      <c r="V232" s="129"/>
      <c r="W232" s="134">
        <f>W233</f>
        <v>98.507255999999998</v>
      </c>
      <c r="X232" s="129"/>
      <c r="Y232" s="134">
        <f>Y233</f>
        <v>0</v>
      </c>
      <c r="Z232" s="129"/>
      <c r="AA232" s="135">
        <f>AA233</f>
        <v>0</v>
      </c>
      <c r="AR232" s="136" t="s">
        <v>5</v>
      </c>
      <c r="AT232" s="137" t="s">
        <v>23</v>
      </c>
      <c r="AU232" s="137" t="s">
        <v>5</v>
      </c>
      <c r="AY232" s="136" t="s">
        <v>76</v>
      </c>
      <c r="BK232" s="138">
        <f>BK233</f>
        <v>0</v>
      </c>
    </row>
    <row r="233" spans="2:65" s="52" customFormat="1" ht="22.5" customHeight="1">
      <c r="B233" s="53"/>
      <c r="C233" s="85" t="s">
        <v>701</v>
      </c>
      <c r="D233" s="85" t="s">
        <v>77</v>
      </c>
      <c r="E233" s="86" t="s">
        <v>702</v>
      </c>
      <c r="F233" s="231" t="s">
        <v>703</v>
      </c>
      <c r="G233" s="232"/>
      <c r="H233" s="232"/>
      <c r="I233" s="232"/>
      <c r="J233" s="87" t="s">
        <v>113</v>
      </c>
      <c r="K233" s="88">
        <v>300.327</v>
      </c>
      <c r="L233" s="233"/>
      <c r="M233" s="234"/>
      <c r="N233" s="229">
        <f>ROUND(L233*K233,2)</f>
        <v>0</v>
      </c>
      <c r="O233" s="230"/>
      <c r="P233" s="230"/>
      <c r="Q233" s="230"/>
      <c r="R233" s="54"/>
      <c r="T233" s="140" t="s">
        <v>0</v>
      </c>
      <c r="U233" s="141" t="s">
        <v>21</v>
      </c>
      <c r="V233" s="142">
        <v>0.32800000000000001</v>
      </c>
      <c r="W233" s="142">
        <f>V233*K233</f>
        <v>98.507255999999998</v>
      </c>
      <c r="X233" s="142">
        <v>0</v>
      </c>
      <c r="Y233" s="142">
        <f>X233*K233</f>
        <v>0</v>
      </c>
      <c r="Z233" s="142">
        <v>0</v>
      </c>
      <c r="AA233" s="143">
        <f>Z233*K233</f>
        <v>0</v>
      </c>
      <c r="AR233" s="72" t="s">
        <v>81</v>
      </c>
      <c r="AT233" s="72" t="s">
        <v>77</v>
      </c>
      <c r="AU233" s="72" t="s">
        <v>26</v>
      </c>
      <c r="AY233" s="72" t="s">
        <v>76</v>
      </c>
      <c r="BE233" s="93">
        <f>IF(U233="základní",N233,0)</f>
        <v>0</v>
      </c>
      <c r="BF233" s="93">
        <f>IF(U233="snížená",N233,0)</f>
        <v>0</v>
      </c>
      <c r="BG233" s="93">
        <f>IF(U233="zákl. přenesená",N233,0)</f>
        <v>0</v>
      </c>
      <c r="BH233" s="93">
        <f>IF(U233="sníž. přenesená",N233,0)</f>
        <v>0</v>
      </c>
      <c r="BI233" s="93">
        <f>IF(U233="nulová",N233,0)</f>
        <v>0</v>
      </c>
      <c r="BJ233" s="72" t="s">
        <v>5</v>
      </c>
      <c r="BK233" s="93">
        <f>ROUND(L233*K233,2)</f>
        <v>0</v>
      </c>
      <c r="BL233" s="72" t="s">
        <v>81</v>
      </c>
      <c r="BM233" s="72" t="s">
        <v>704</v>
      </c>
    </row>
    <row r="234" spans="2:65" s="132" customFormat="1" ht="37.35" customHeight="1">
      <c r="B234" s="128"/>
      <c r="C234" s="129"/>
      <c r="D234" s="130" t="s">
        <v>44</v>
      </c>
      <c r="E234" s="130"/>
      <c r="F234" s="130"/>
      <c r="G234" s="130"/>
      <c r="H234" s="130"/>
      <c r="I234" s="130"/>
      <c r="J234" s="130"/>
      <c r="K234" s="130"/>
      <c r="L234" s="154"/>
      <c r="M234" s="154"/>
      <c r="N234" s="241">
        <f>BK234</f>
        <v>0</v>
      </c>
      <c r="O234" s="242"/>
      <c r="P234" s="242"/>
      <c r="Q234" s="242"/>
      <c r="R234" s="131"/>
      <c r="T234" s="133"/>
      <c r="U234" s="129"/>
      <c r="V234" s="129"/>
      <c r="W234" s="134">
        <f>W235+W240+W258+W275+W278+W281+W284+W288+W296+W315+W327+W355+W359+W362+W365+W372</f>
        <v>2240.6327649999998</v>
      </c>
      <c r="X234" s="129"/>
      <c r="Y234" s="134">
        <f>Y235+Y240+Y258+Y275+Y278+Y281+Y284+Y288+Y296+Y315+Y327+Y355+Y359+Y362+Y365+Y372</f>
        <v>24.732671960000001</v>
      </c>
      <c r="Z234" s="129"/>
      <c r="AA234" s="135">
        <f>AA235+AA240+AA258+AA275+AA278+AA281+AA284+AA288+AA296+AA315+AA327+AA355+AA359+AA362+AA365+AA372</f>
        <v>13.451755840000001</v>
      </c>
      <c r="AR234" s="136" t="s">
        <v>26</v>
      </c>
      <c r="AT234" s="137" t="s">
        <v>23</v>
      </c>
      <c r="AU234" s="137" t="s">
        <v>24</v>
      </c>
      <c r="AY234" s="136" t="s">
        <v>76</v>
      </c>
      <c r="BK234" s="138">
        <f>BK235+BK240+BK258+BK275+BK278+BK281+BK284+BK288+BK296+BK315+BK327+BK355+BK359+BK362+BK365+BK372</f>
        <v>0</v>
      </c>
    </row>
    <row r="235" spans="2:65" s="132" customFormat="1" ht="19.899999999999999" customHeight="1">
      <c r="B235" s="128"/>
      <c r="C235" s="129"/>
      <c r="D235" s="139" t="s">
        <v>45</v>
      </c>
      <c r="E235" s="139"/>
      <c r="F235" s="139"/>
      <c r="G235" s="139"/>
      <c r="H235" s="139"/>
      <c r="I235" s="139"/>
      <c r="J235" s="139"/>
      <c r="K235" s="139"/>
      <c r="L235" s="153"/>
      <c r="M235" s="153"/>
      <c r="N235" s="243">
        <f>BK235</f>
        <v>0</v>
      </c>
      <c r="O235" s="244"/>
      <c r="P235" s="244"/>
      <c r="Q235" s="244"/>
      <c r="R235" s="131"/>
      <c r="T235" s="133"/>
      <c r="U235" s="129"/>
      <c r="V235" s="129"/>
      <c r="W235" s="134">
        <f>SUM(W236:W239)</f>
        <v>10.081591</v>
      </c>
      <c r="X235" s="129"/>
      <c r="Y235" s="134">
        <f>SUM(Y236:Y239)</f>
        <v>8.3208799999999999E-2</v>
      </c>
      <c r="Z235" s="129"/>
      <c r="AA235" s="135">
        <f>SUM(AA236:AA239)</f>
        <v>0</v>
      </c>
      <c r="AR235" s="136" t="s">
        <v>26</v>
      </c>
      <c r="AT235" s="137" t="s">
        <v>23</v>
      </c>
      <c r="AU235" s="137" t="s">
        <v>5</v>
      </c>
      <c r="AY235" s="136" t="s">
        <v>76</v>
      </c>
      <c r="BK235" s="138">
        <f>SUM(BK236:BK239)</f>
        <v>0</v>
      </c>
    </row>
    <row r="236" spans="2:65" s="52" customFormat="1" ht="31.5" customHeight="1">
      <c r="B236" s="53"/>
      <c r="C236" s="85" t="s">
        <v>705</v>
      </c>
      <c r="D236" s="85" t="s">
        <v>77</v>
      </c>
      <c r="E236" s="86" t="s">
        <v>706</v>
      </c>
      <c r="F236" s="231" t="s">
        <v>707</v>
      </c>
      <c r="G236" s="232"/>
      <c r="H236" s="232"/>
      <c r="I236" s="232"/>
      <c r="J236" s="87" t="s">
        <v>80</v>
      </c>
      <c r="K236" s="88">
        <v>105.01</v>
      </c>
      <c r="L236" s="233"/>
      <c r="M236" s="234"/>
      <c r="N236" s="229">
        <f>ROUND(L236*K236,2)</f>
        <v>0</v>
      </c>
      <c r="O236" s="230"/>
      <c r="P236" s="230"/>
      <c r="Q236" s="230"/>
      <c r="R236" s="54"/>
      <c r="T236" s="140" t="s">
        <v>0</v>
      </c>
      <c r="U236" s="141" t="s">
        <v>21</v>
      </c>
      <c r="V236" s="142">
        <v>5.3999999999999999E-2</v>
      </c>
      <c r="W236" s="142">
        <f>V236*K236</f>
        <v>5.6705399999999999</v>
      </c>
      <c r="X236" s="142">
        <v>0</v>
      </c>
      <c r="Y236" s="142">
        <f>X236*K236</f>
        <v>0</v>
      </c>
      <c r="Z236" s="142">
        <v>0</v>
      </c>
      <c r="AA236" s="143">
        <f>Z236*K236</f>
        <v>0</v>
      </c>
      <c r="AR236" s="72" t="s">
        <v>137</v>
      </c>
      <c r="AT236" s="72" t="s">
        <v>77</v>
      </c>
      <c r="AU236" s="72" t="s">
        <v>26</v>
      </c>
      <c r="AY236" s="72" t="s">
        <v>76</v>
      </c>
      <c r="BE236" s="93">
        <f>IF(U236="základní",N236,0)</f>
        <v>0</v>
      </c>
      <c r="BF236" s="93">
        <f>IF(U236="snížená",N236,0)</f>
        <v>0</v>
      </c>
      <c r="BG236" s="93">
        <f>IF(U236="zákl. přenesená",N236,0)</f>
        <v>0</v>
      </c>
      <c r="BH236" s="93">
        <f>IF(U236="sníž. přenesená",N236,0)</f>
        <v>0</v>
      </c>
      <c r="BI236" s="93">
        <f>IF(U236="nulová",N236,0)</f>
        <v>0</v>
      </c>
      <c r="BJ236" s="72" t="s">
        <v>5</v>
      </c>
      <c r="BK236" s="93">
        <f>ROUND(L236*K236,2)</f>
        <v>0</v>
      </c>
      <c r="BL236" s="72" t="s">
        <v>137</v>
      </c>
      <c r="BM236" s="72" t="s">
        <v>708</v>
      </c>
    </row>
    <row r="237" spans="2:65" s="52" customFormat="1" ht="22.5" customHeight="1">
      <c r="B237" s="53"/>
      <c r="C237" s="144" t="s">
        <v>709</v>
      </c>
      <c r="D237" s="144" t="s">
        <v>262</v>
      </c>
      <c r="E237" s="145" t="s">
        <v>710</v>
      </c>
      <c r="F237" s="236" t="s">
        <v>711</v>
      </c>
      <c r="G237" s="237"/>
      <c r="H237" s="237"/>
      <c r="I237" s="237"/>
      <c r="J237" s="146" t="s">
        <v>113</v>
      </c>
      <c r="K237" s="147">
        <v>3.7999999999999999E-2</v>
      </c>
      <c r="L237" s="238"/>
      <c r="M237" s="239"/>
      <c r="N237" s="240">
        <f>ROUND(L237*K237,2)</f>
        <v>0</v>
      </c>
      <c r="O237" s="230"/>
      <c r="P237" s="230"/>
      <c r="Q237" s="230"/>
      <c r="R237" s="54"/>
      <c r="T237" s="140" t="s">
        <v>0</v>
      </c>
      <c r="U237" s="141" t="s">
        <v>21</v>
      </c>
      <c r="V237" s="142">
        <v>0</v>
      </c>
      <c r="W237" s="142">
        <f>V237*K237</f>
        <v>0</v>
      </c>
      <c r="X237" s="142">
        <v>1</v>
      </c>
      <c r="Y237" s="142">
        <f>X237*K237</f>
        <v>3.7999999999999999E-2</v>
      </c>
      <c r="Z237" s="142">
        <v>0</v>
      </c>
      <c r="AA237" s="143">
        <f>Z237*K237</f>
        <v>0</v>
      </c>
      <c r="AR237" s="72" t="s">
        <v>201</v>
      </c>
      <c r="AT237" s="72" t="s">
        <v>262</v>
      </c>
      <c r="AU237" s="72" t="s">
        <v>26</v>
      </c>
      <c r="AY237" s="72" t="s">
        <v>76</v>
      </c>
      <c r="BE237" s="93">
        <f>IF(U237="základní",N237,0)</f>
        <v>0</v>
      </c>
      <c r="BF237" s="93">
        <f>IF(U237="snížená",N237,0)</f>
        <v>0</v>
      </c>
      <c r="BG237" s="93">
        <f>IF(U237="zákl. přenesená",N237,0)</f>
        <v>0</v>
      </c>
      <c r="BH237" s="93">
        <f>IF(U237="sníž. přenesená",N237,0)</f>
        <v>0</v>
      </c>
      <c r="BI237" s="93">
        <f>IF(U237="nulová",N237,0)</f>
        <v>0</v>
      </c>
      <c r="BJ237" s="72" t="s">
        <v>5</v>
      </c>
      <c r="BK237" s="93">
        <f>ROUND(L237*K237,2)</f>
        <v>0</v>
      </c>
      <c r="BL237" s="72" t="s">
        <v>137</v>
      </c>
      <c r="BM237" s="72" t="s">
        <v>712</v>
      </c>
    </row>
    <row r="238" spans="2:65" s="52" customFormat="1" ht="22.5" customHeight="1">
      <c r="B238" s="53"/>
      <c r="C238" s="85" t="s">
        <v>713</v>
      </c>
      <c r="D238" s="85" t="s">
        <v>77</v>
      </c>
      <c r="E238" s="86" t="s">
        <v>714</v>
      </c>
      <c r="F238" s="231" t="s">
        <v>715</v>
      </c>
      <c r="G238" s="232"/>
      <c r="H238" s="232"/>
      <c r="I238" s="232"/>
      <c r="J238" s="87" t="s">
        <v>80</v>
      </c>
      <c r="K238" s="88">
        <v>49.14</v>
      </c>
      <c r="L238" s="233"/>
      <c r="M238" s="234"/>
      <c r="N238" s="229">
        <f>ROUND(L238*K238,2)</f>
        <v>0</v>
      </c>
      <c r="O238" s="230"/>
      <c r="P238" s="230"/>
      <c r="Q238" s="230"/>
      <c r="R238" s="54"/>
      <c r="T238" s="140" t="s">
        <v>0</v>
      </c>
      <c r="U238" s="141" t="s">
        <v>21</v>
      </c>
      <c r="V238" s="142">
        <v>8.6999999999999994E-2</v>
      </c>
      <c r="W238" s="142">
        <f>V238*K238</f>
        <v>4.2751799999999998</v>
      </c>
      <c r="X238" s="142">
        <v>9.2000000000000003E-4</v>
      </c>
      <c r="Y238" s="142">
        <f>X238*K238</f>
        <v>4.52088E-2</v>
      </c>
      <c r="Z238" s="142">
        <v>0</v>
      </c>
      <c r="AA238" s="143">
        <f>Z238*K238</f>
        <v>0</v>
      </c>
      <c r="AR238" s="72" t="s">
        <v>137</v>
      </c>
      <c r="AT238" s="72" t="s">
        <v>77</v>
      </c>
      <c r="AU238" s="72" t="s">
        <v>26</v>
      </c>
      <c r="AY238" s="72" t="s">
        <v>76</v>
      </c>
      <c r="BE238" s="93">
        <f>IF(U238="základní",N238,0)</f>
        <v>0</v>
      </c>
      <c r="BF238" s="93">
        <f>IF(U238="snížená",N238,0)</f>
        <v>0</v>
      </c>
      <c r="BG238" s="93">
        <f>IF(U238="zákl. přenesená",N238,0)</f>
        <v>0</v>
      </c>
      <c r="BH238" s="93">
        <f>IF(U238="sníž. přenesená",N238,0)</f>
        <v>0</v>
      </c>
      <c r="BI238" s="93">
        <f>IF(U238="nulová",N238,0)</f>
        <v>0</v>
      </c>
      <c r="BJ238" s="72" t="s">
        <v>5</v>
      </c>
      <c r="BK238" s="93">
        <f>ROUND(L238*K238,2)</f>
        <v>0</v>
      </c>
      <c r="BL238" s="72" t="s">
        <v>137</v>
      </c>
      <c r="BM238" s="72" t="s">
        <v>716</v>
      </c>
    </row>
    <row r="239" spans="2:65" s="52" customFormat="1" ht="31.5" customHeight="1">
      <c r="B239" s="53"/>
      <c r="C239" s="85" t="s">
        <v>717</v>
      </c>
      <c r="D239" s="85" t="s">
        <v>77</v>
      </c>
      <c r="E239" s="86" t="s">
        <v>718</v>
      </c>
      <c r="F239" s="231" t="s">
        <v>719</v>
      </c>
      <c r="G239" s="232"/>
      <c r="H239" s="232"/>
      <c r="I239" s="232"/>
      <c r="J239" s="87" t="s">
        <v>113</v>
      </c>
      <c r="K239" s="88">
        <v>8.3000000000000004E-2</v>
      </c>
      <c r="L239" s="233"/>
      <c r="M239" s="234"/>
      <c r="N239" s="229">
        <f>ROUND(L239*K239,2)</f>
        <v>0</v>
      </c>
      <c r="O239" s="230"/>
      <c r="P239" s="230"/>
      <c r="Q239" s="230"/>
      <c r="R239" s="54"/>
      <c r="T239" s="140" t="s">
        <v>0</v>
      </c>
      <c r="U239" s="141" t="s">
        <v>21</v>
      </c>
      <c r="V239" s="142">
        <v>1.637</v>
      </c>
      <c r="W239" s="142">
        <f>V239*K239</f>
        <v>0.13587100000000002</v>
      </c>
      <c r="X239" s="142">
        <v>0</v>
      </c>
      <c r="Y239" s="142">
        <f>X239*K239</f>
        <v>0</v>
      </c>
      <c r="Z239" s="142">
        <v>0</v>
      </c>
      <c r="AA239" s="143">
        <f>Z239*K239</f>
        <v>0</v>
      </c>
      <c r="AR239" s="72" t="s">
        <v>137</v>
      </c>
      <c r="AT239" s="72" t="s">
        <v>77</v>
      </c>
      <c r="AU239" s="72" t="s">
        <v>26</v>
      </c>
      <c r="AY239" s="72" t="s">
        <v>76</v>
      </c>
      <c r="BE239" s="93">
        <f>IF(U239="základní",N239,0)</f>
        <v>0</v>
      </c>
      <c r="BF239" s="93">
        <f>IF(U239="snížená",N239,0)</f>
        <v>0</v>
      </c>
      <c r="BG239" s="93">
        <f>IF(U239="zákl. přenesená",N239,0)</f>
        <v>0</v>
      </c>
      <c r="BH239" s="93">
        <f>IF(U239="sníž. přenesená",N239,0)</f>
        <v>0</v>
      </c>
      <c r="BI239" s="93">
        <f>IF(U239="nulová",N239,0)</f>
        <v>0</v>
      </c>
      <c r="BJ239" s="72" t="s">
        <v>5</v>
      </c>
      <c r="BK239" s="93">
        <f>ROUND(L239*K239,2)</f>
        <v>0</v>
      </c>
      <c r="BL239" s="72" t="s">
        <v>137</v>
      </c>
      <c r="BM239" s="72" t="s">
        <v>720</v>
      </c>
    </row>
    <row r="240" spans="2:65" s="132" customFormat="1" ht="29.85" customHeight="1">
      <c r="B240" s="128"/>
      <c r="C240" s="129"/>
      <c r="D240" s="139" t="s">
        <v>46</v>
      </c>
      <c r="E240" s="139"/>
      <c r="F240" s="139"/>
      <c r="G240" s="139"/>
      <c r="H240" s="139"/>
      <c r="I240" s="139"/>
      <c r="J240" s="139"/>
      <c r="K240" s="139"/>
      <c r="L240" s="153"/>
      <c r="M240" s="153"/>
      <c r="N240" s="227">
        <f>BK240</f>
        <v>0</v>
      </c>
      <c r="O240" s="228"/>
      <c r="P240" s="228"/>
      <c r="Q240" s="228"/>
      <c r="R240" s="131"/>
      <c r="T240" s="133"/>
      <c r="U240" s="129"/>
      <c r="V240" s="129"/>
      <c r="W240" s="134">
        <f>SUM(W241:W257)</f>
        <v>604.06835099999989</v>
      </c>
      <c r="X240" s="129"/>
      <c r="Y240" s="134">
        <f>SUM(Y241:Y257)</f>
        <v>4.930530130000002</v>
      </c>
      <c r="Z240" s="129"/>
      <c r="AA240" s="135">
        <f>SUM(AA241:AA257)</f>
        <v>4.7150309999999998</v>
      </c>
      <c r="AR240" s="136" t="s">
        <v>26</v>
      </c>
      <c r="AT240" s="137" t="s">
        <v>23</v>
      </c>
      <c r="AU240" s="137" t="s">
        <v>5</v>
      </c>
      <c r="AY240" s="136" t="s">
        <v>76</v>
      </c>
      <c r="BK240" s="138">
        <f>SUM(BK241:BK257)</f>
        <v>0</v>
      </c>
    </row>
    <row r="241" spans="2:65" s="52" customFormat="1" ht="22.5" customHeight="1">
      <c r="B241" s="53"/>
      <c r="C241" s="85" t="s">
        <v>721</v>
      </c>
      <c r="D241" s="85" t="s">
        <v>77</v>
      </c>
      <c r="E241" s="86" t="s">
        <v>722</v>
      </c>
      <c r="F241" s="231" t="s">
        <v>723</v>
      </c>
      <c r="G241" s="232"/>
      <c r="H241" s="232"/>
      <c r="I241" s="232"/>
      <c r="J241" s="87" t="s">
        <v>80</v>
      </c>
      <c r="K241" s="88">
        <v>853.56399999999996</v>
      </c>
      <c r="L241" s="233"/>
      <c r="M241" s="234"/>
      <c r="N241" s="229">
        <f t="shared" ref="N241:N257" si="90">ROUND(L241*K241,2)</f>
        <v>0</v>
      </c>
      <c r="O241" s="230"/>
      <c r="P241" s="230"/>
      <c r="Q241" s="230"/>
      <c r="R241" s="54"/>
      <c r="T241" s="140" t="s">
        <v>0</v>
      </c>
      <c r="U241" s="141" t="s">
        <v>21</v>
      </c>
      <c r="V241" s="142">
        <v>5.1999999999999998E-2</v>
      </c>
      <c r="W241" s="142">
        <f t="shared" ref="W241:W257" si="91">V241*K241</f>
        <v>44.385327999999994</v>
      </c>
      <c r="X241" s="142">
        <v>0</v>
      </c>
      <c r="Y241" s="142">
        <f t="shared" ref="Y241:Y257" si="92">X241*K241</f>
        <v>0</v>
      </c>
      <c r="Z241" s="142">
        <v>2E-3</v>
      </c>
      <c r="AA241" s="143">
        <f t="shared" ref="AA241:AA257" si="93">Z241*K241</f>
        <v>1.707128</v>
      </c>
      <c r="AR241" s="72" t="s">
        <v>137</v>
      </c>
      <c r="AT241" s="72" t="s">
        <v>77</v>
      </c>
      <c r="AU241" s="72" t="s">
        <v>26</v>
      </c>
      <c r="AY241" s="72" t="s">
        <v>76</v>
      </c>
      <c r="BE241" s="93">
        <f t="shared" ref="BE241:BE257" si="94">IF(U241="základní",N241,0)</f>
        <v>0</v>
      </c>
      <c r="BF241" s="93">
        <f t="shared" ref="BF241:BF257" si="95">IF(U241="snížená",N241,0)</f>
        <v>0</v>
      </c>
      <c r="BG241" s="93">
        <f t="shared" ref="BG241:BG257" si="96">IF(U241="zákl. přenesená",N241,0)</f>
        <v>0</v>
      </c>
      <c r="BH241" s="93">
        <f t="shared" ref="BH241:BH257" si="97">IF(U241="sníž. přenesená",N241,0)</f>
        <v>0</v>
      </c>
      <c r="BI241" s="93">
        <f t="shared" ref="BI241:BI257" si="98">IF(U241="nulová",N241,0)</f>
        <v>0</v>
      </c>
      <c r="BJ241" s="72" t="s">
        <v>5</v>
      </c>
      <c r="BK241" s="93">
        <f t="shared" ref="BK241:BK257" si="99">ROUND(L241*K241,2)</f>
        <v>0</v>
      </c>
      <c r="BL241" s="72" t="s">
        <v>137</v>
      </c>
      <c r="BM241" s="72" t="s">
        <v>724</v>
      </c>
    </row>
    <row r="242" spans="2:65" s="52" customFormat="1" ht="31.5" customHeight="1">
      <c r="B242" s="53"/>
      <c r="C242" s="85" t="s">
        <v>725</v>
      </c>
      <c r="D242" s="85" t="s">
        <v>77</v>
      </c>
      <c r="E242" s="86" t="s">
        <v>726</v>
      </c>
      <c r="F242" s="231" t="s">
        <v>727</v>
      </c>
      <c r="G242" s="232"/>
      <c r="H242" s="232"/>
      <c r="I242" s="232"/>
      <c r="J242" s="87" t="s">
        <v>80</v>
      </c>
      <c r="K242" s="88">
        <v>853.56399999999996</v>
      </c>
      <c r="L242" s="233"/>
      <c r="M242" s="234"/>
      <c r="N242" s="229">
        <f t="shared" si="90"/>
        <v>0</v>
      </c>
      <c r="O242" s="230"/>
      <c r="P242" s="230"/>
      <c r="Q242" s="230"/>
      <c r="R242" s="54"/>
      <c r="T242" s="140" t="s">
        <v>0</v>
      </c>
      <c r="U242" s="141" t="s">
        <v>21</v>
      </c>
      <c r="V242" s="142">
        <v>5.1999999999999998E-2</v>
      </c>
      <c r="W242" s="142">
        <f t="shared" si="91"/>
        <v>44.385327999999994</v>
      </c>
      <c r="X242" s="142">
        <v>0</v>
      </c>
      <c r="Y242" s="142">
        <f t="shared" si="92"/>
        <v>0</v>
      </c>
      <c r="Z242" s="142">
        <v>2E-3</v>
      </c>
      <c r="AA242" s="143">
        <f t="shared" si="93"/>
        <v>1.707128</v>
      </c>
      <c r="AR242" s="72" t="s">
        <v>137</v>
      </c>
      <c r="AT242" s="72" t="s">
        <v>77</v>
      </c>
      <c r="AU242" s="72" t="s">
        <v>26</v>
      </c>
      <c r="AY242" s="72" t="s">
        <v>76</v>
      </c>
      <c r="BE242" s="93">
        <f t="shared" si="94"/>
        <v>0</v>
      </c>
      <c r="BF242" s="93">
        <f t="shared" si="95"/>
        <v>0</v>
      </c>
      <c r="BG242" s="93">
        <f t="shared" si="96"/>
        <v>0</v>
      </c>
      <c r="BH242" s="93">
        <f t="shared" si="97"/>
        <v>0</v>
      </c>
      <c r="BI242" s="93">
        <f t="shared" si="98"/>
        <v>0</v>
      </c>
      <c r="BJ242" s="72" t="s">
        <v>5</v>
      </c>
      <c r="BK242" s="93">
        <f t="shared" si="99"/>
        <v>0</v>
      </c>
      <c r="BL242" s="72" t="s">
        <v>137</v>
      </c>
      <c r="BM242" s="72" t="s">
        <v>728</v>
      </c>
    </row>
    <row r="243" spans="2:65" s="52" customFormat="1" ht="44.25" customHeight="1">
      <c r="B243" s="53"/>
      <c r="C243" s="85" t="s">
        <v>729</v>
      </c>
      <c r="D243" s="85" t="s">
        <v>77</v>
      </c>
      <c r="E243" s="86" t="s">
        <v>730</v>
      </c>
      <c r="F243" s="231" t="s">
        <v>731</v>
      </c>
      <c r="G243" s="232"/>
      <c r="H243" s="232"/>
      <c r="I243" s="232"/>
      <c r="J243" s="87" t="s">
        <v>80</v>
      </c>
      <c r="K243" s="88">
        <v>52.030999999999999</v>
      </c>
      <c r="L243" s="233"/>
      <c r="M243" s="234"/>
      <c r="N243" s="229">
        <f t="shared" si="90"/>
        <v>0</v>
      </c>
      <c r="O243" s="230"/>
      <c r="P243" s="230"/>
      <c r="Q243" s="230"/>
      <c r="R243" s="54"/>
      <c r="T243" s="140" t="s">
        <v>0</v>
      </c>
      <c r="U243" s="141" t="s">
        <v>21</v>
      </c>
      <c r="V243" s="142">
        <v>5.7000000000000002E-2</v>
      </c>
      <c r="W243" s="142">
        <f t="shared" si="91"/>
        <v>2.965767</v>
      </c>
      <c r="X243" s="142">
        <v>0</v>
      </c>
      <c r="Y243" s="142">
        <f t="shared" si="92"/>
        <v>0</v>
      </c>
      <c r="Z243" s="142">
        <v>2.5000000000000001E-2</v>
      </c>
      <c r="AA243" s="143">
        <f t="shared" si="93"/>
        <v>1.300775</v>
      </c>
      <c r="AR243" s="72" t="s">
        <v>137</v>
      </c>
      <c r="AT243" s="72" t="s">
        <v>77</v>
      </c>
      <c r="AU243" s="72" t="s">
        <v>26</v>
      </c>
      <c r="AY243" s="72" t="s">
        <v>76</v>
      </c>
      <c r="BE243" s="93">
        <f t="shared" si="94"/>
        <v>0</v>
      </c>
      <c r="BF243" s="93">
        <f t="shared" si="95"/>
        <v>0</v>
      </c>
      <c r="BG243" s="93">
        <f t="shared" si="96"/>
        <v>0</v>
      </c>
      <c r="BH243" s="93">
        <f t="shared" si="97"/>
        <v>0</v>
      </c>
      <c r="BI243" s="93">
        <f t="shared" si="98"/>
        <v>0</v>
      </c>
      <c r="BJ243" s="72" t="s">
        <v>5</v>
      </c>
      <c r="BK243" s="93">
        <f t="shared" si="99"/>
        <v>0</v>
      </c>
      <c r="BL243" s="72" t="s">
        <v>137</v>
      </c>
      <c r="BM243" s="72" t="s">
        <v>732</v>
      </c>
    </row>
    <row r="244" spans="2:65" s="52" customFormat="1" ht="31.5" customHeight="1">
      <c r="B244" s="53"/>
      <c r="C244" s="85" t="s">
        <v>733</v>
      </c>
      <c r="D244" s="85" t="s">
        <v>77</v>
      </c>
      <c r="E244" s="86" t="s">
        <v>734</v>
      </c>
      <c r="F244" s="231" t="s">
        <v>735</v>
      </c>
      <c r="G244" s="232"/>
      <c r="H244" s="232"/>
      <c r="I244" s="232"/>
      <c r="J244" s="87" t="s">
        <v>80</v>
      </c>
      <c r="K244" s="88">
        <v>1241.7149999999999</v>
      </c>
      <c r="L244" s="233"/>
      <c r="M244" s="234"/>
      <c r="N244" s="229">
        <f t="shared" si="90"/>
        <v>0</v>
      </c>
      <c r="O244" s="230"/>
      <c r="P244" s="230"/>
      <c r="Q244" s="230"/>
      <c r="R244" s="54"/>
      <c r="T244" s="140" t="s">
        <v>0</v>
      </c>
      <c r="U244" s="141" t="s">
        <v>21</v>
      </c>
      <c r="V244" s="142">
        <v>2.4E-2</v>
      </c>
      <c r="W244" s="142">
        <f t="shared" si="91"/>
        <v>29.801159999999999</v>
      </c>
      <c r="X244" s="142">
        <v>0</v>
      </c>
      <c r="Y244" s="142">
        <f t="shared" si="92"/>
        <v>0</v>
      </c>
      <c r="Z244" s="142">
        <v>0</v>
      </c>
      <c r="AA244" s="143">
        <f t="shared" si="93"/>
        <v>0</v>
      </c>
      <c r="AR244" s="72" t="s">
        <v>137</v>
      </c>
      <c r="AT244" s="72" t="s">
        <v>77</v>
      </c>
      <c r="AU244" s="72" t="s">
        <v>26</v>
      </c>
      <c r="AY244" s="72" t="s">
        <v>76</v>
      </c>
      <c r="BE244" s="93">
        <f t="shared" si="94"/>
        <v>0</v>
      </c>
      <c r="BF244" s="93">
        <f t="shared" si="95"/>
        <v>0</v>
      </c>
      <c r="BG244" s="93">
        <f t="shared" si="96"/>
        <v>0</v>
      </c>
      <c r="BH244" s="93">
        <f t="shared" si="97"/>
        <v>0</v>
      </c>
      <c r="BI244" s="93">
        <f t="shared" si="98"/>
        <v>0</v>
      </c>
      <c r="BJ244" s="72" t="s">
        <v>5</v>
      </c>
      <c r="BK244" s="93">
        <f t="shared" si="99"/>
        <v>0</v>
      </c>
      <c r="BL244" s="72" t="s">
        <v>137</v>
      </c>
      <c r="BM244" s="72" t="s">
        <v>736</v>
      </c>
    </row>
    <row r="245" spans="2:65" s="52" customFormat="1" ht="22.5" customHeight="1">
      <c r="B245" s="53"/>
      <c r="C245" s="144" t="s">
        <v>737</v>
      </c>
      <c r="D245" s="144" t="s">
        <v>262</v>
      </c>
      <c r="E245" s="145" t="s">
        <v>738</v>
      </c>
      <c r="F245" s="236" t="s">
        <v>739</v>
      </c>
      <c r="G245" s="237"/>
      <c r="H245" s="237"/>
      <c r="I245" s="237"/>
      <c r="J245" s="146" t="s">
        <v>113</v>
      </c>
      <c r="K245" s="147">
        <v>0.44700000000000001</v>
      </c>
      <c r="L245" s="238"/>
      <c r="M245" s="239"/>
      <c r="N245" s="240">
        <f t="shared" si="90"/>
        <v>0</v>
      </c>
      <c r="O245" s="230"/>
      <c r="P245" s="230"/>
      <c r="Q245" s="230"/>
      <c r="R245" s="54"/>
      <c r="T245" s="140" t="s">
        <v>0</v>
      </c>
      <c r="U245" s="141" t="s">
        <v>21</v>
      </c>
      <c r="V245" s="142">
        <v>0</v>
      </c>
      <c r="W245" s="142">
        <f t="shared" si="91"/>
        <v>0</v>
      </c>
      <c r="X245" s="142">
        <v>1</v>
      </c>
      <c r="Y245" s="142">
        <f t="shared" si="92"/>
        <v>0.44700000000000001</v>
      </c>
      <c r="Z245" s="142">
        <v>0</v>
      </c>
      <c r="AA245" s="143">
        <f t="shared" si="93"/>
        <v>0</v>
      </c>
      <c r="AR245" s="72" t="s">
        <v>201</v>
      </c>
      <c r="AT245" s="72" t="s">
        <v>262</v>
      </c>
      <c r="AU245" s="72" t="s">
        <v>26</v>
      </c>
      <c r="AY245" s="72" t="s">
        <v>76</v>
      </c>
      <c r="BE245" s="93">
        <f t="shared" si="94"/>
        <v>0</v>
      </c>
      <c r="BF245" s="93">
        <f t="shared" si="95"/>
        <v>0</v>
      </c>
      <c r="BG245" s="93">
        <f t="shared" si="96"/>
        <v>0</v>
      </c>
      <c r="BH245" s="93">
        <f t="shared" si="97"/>
        <v>0</v>
      </c>
      <c r="BI245" s="93">
        <f t="shared" si="98"/>
        <v>0</v>
      </c>
      <c r="BJ245" s="72" t="s">
        <v>5</v>
      </c>
      <c r="BK245" s="93">
        <f t="shared" si="99"/>
        <v>0</v>
      </c>
      <c r="BL245" s="72" t="s">
        <v>137</v>
      </c>
      <c r="BM245" s="72" t="s">
        <v>740</v>
      </c>
    </row>
    <row r="246" spans="2:65" s="52" customFormat="1" ht="31.5" customHeight="1">
      <c r="B246" s="53"/>
      <c r="C246" s="85" t="s">
        <v>741</v>
      </c>
      <c r="D246" s="85" t="s">
        <v>77</v>
      </c>
      <c r="E246" s="86" t="s">
        <v>742</v>
      </c>
      <c r="F246" s="231" t="s">
        <v>743</v>
      </c>
      <c r="G246" s="232"/>
      <c r="H246" s="232"/>
      <c r="I246" s="232"/>
      <c r="J246" s="87" t="s">
        <v>80</v>
      </c>
      <c r="K246" s="88">
        <v>23.765999999999998</v>
      </c>
      <c r="L246" s="233"/>
      <c r="M246" s="234"/>
      <c r="N246" s="229">
        <f t="shared" si="90"/>
        <v>0</v>
      </c>
      <c r="O246" s="230"/>
      <c r="P246" s="230"/>
      <c r="Q246" s="230"/>
      <c r="R246" s="54"/>
      <c r="T246" s="140" t="s">
        <v>0</v>
      </c>
      <c r="U246" s="141" t="s">
        <v>21</v>
      </c>
      <c r="V246" s="142">
        <v>0.04</v>
      </c>
      <c r="W246" s="142">
        <f t="shared" si="91"/>
        <v>0.95063999999999993</v>
      </c>
      <c r="X246" s="142">
        <v>3.0000000000000001E-5</v>
      </c>
      <c r="Y246" s="142">
        <f t="shared" si="92"/>
        <v>7.1297999999999999E-4</v>
      </c>
      <c r="Z246" s="142">
        <v>0</v>
      </c>
      <c r="AA246" s="143">
        <f t="shared" si="93"/>
        <v>0</v>
      </c>
      <c r="AR246" s="72" t="s">
        <v>137</v>
      </c>
      <c r="AT246" s="72" t="s">
        <v>77</v>
      </c>
      <c r="AU246" s="72" t="s">
        <v>26</v>
      </c>
      <c r="AY246" s="72" t="s">
        <v>76</v>
      </c>
      <c r="BE246" s="93">
        <f t="shared" si="94"/>
        <v>0</v>
      </c>
      <c r="BF246" s="93">
        <f t="shared" si="95"/>
        <v>0</v>
      </c>
      <c r="BG246" s="93">
        <f t="shared" si="96"/>
        <v>0</v>
      </c>
      <c r="BH246" s="93">
        <f t="shared" si="97"/>
        <v>0</v>
      </c>
      <c r="BI246" s="93">
        <f t="shared" si="98"/>
        <v>0</v>
      </c>
      <c r="BJ246" s="72" t="s">
        <v>5</v>
      </c>
      <c r="BK246" s="93">
        <f t="shared" si="99"/>
        <v>0</v>
      </c>
      <c r="BL246" s="72" t="s">
        <v>137</v>
      </c>
      <c r="BM246" s="72" t="s">
        <v>744</v>
      </c>
    </row>
    <row r="247" spans="2:65" s="52" customFormat="1" ht="22.5" customHeight="1">
      <c r="B247" s="53"/>
      <c r="C247" s="144" t="s">
        <v>745</v>
      </c>
      <c r="D247" s="144" t="s">
        <v>262</v>
      </c>
      <c r="E247" s="145" t="s">
        <v>746</v>
      </c>
      <c r="F247" s="236" t="s">
        <v>747</v>
      </c>
      <c r="G247" s="237"/>
      <c r="H247" s="237"/>
      <c r="I247" s="237"/>
      <c r="J247" s="146" t="s">
        <v>113</v>
      </c>
      <c r="K247" s="147">
        <v>8.9999999999999993E-3</v>
      </c>
      <c r="L247" s="238"/>
      <c r="M247" s="239"/>
      <c r="N247" s="240">
        <f t="shared" si="90"/>
        <v>0</v>
      </c>
      <c r="O247" s="230"/>
      <c r="P247" s="230"/>
      <c r="Q247" s="230"/>
      <c r="R247" s="54"/>
      <c r="T247" s="140" t="s">
        <v>0</v>
      </c>
      <c r="U247" s="141" t="s">
        <v>21</v>
      </c>
      <c r="V247" s="142">
        <v>0</v>
      </c>
      <c r="W247" s="142">
        <f t="shared" si="91"/>
        <v>0</v>
      </c>
      <c r="X247" s="142">
        <v>1</v>
      </c>
      <c r="Y247" s="142">
        <f t="shared" si="92"/>
        <v>8.9999999999999993E-3</v>
      </c>
      <c r="Z247" s="142">
        <v>0</v>
      </c>
      <c r="AA247" s="143">
        <f t="shared" si="93"/>
        <v>0</v>
      </c>
      <c r="AR247" s="72" t="s">
        <v>201</v>
      </c>
      <c r="AT247" s="72" t="s">
        <v>262</v>
      </c>
      <c r="AU247" s="72" t="s">
        <v>26</v>
      </c>
      <c r="AY247" s="72" t="s">
        <v>76</v>
      </c>
      <c r="BE247" s="93">
        <f t="shared" si="94"/>
        <v>0</v>
      </c>
      <c r="BF247" s="93">
        <f t="shared" si="95"/>
        <v>0</v>
      </c>
      <c r="BG247" s="93">
        <f t="shared" si="96"/>
        <v>0</v>
      </c>
      <c r="BH247" s="93">
        <f t="shared" si="97"/>
        <v>0</v>
      </c>
      <c r="BI247" s="93">
        <f t="shared" si="98"/>
        <v>0</v>
      </c>
      <c r="BJ247" s="72" t="s">
        <v>5</v>
      </c>
      <c r="BK247" s="93">
        <f t="shared" si="99"/>
        <v>0</v>
      </c>
      <c r="BL247" s="72" t="s">
        <v>137</v>
      </c>
      <c r="BM247" s="72" t="s">
        <v>748</v>
      </c>
    </row>
    <row r="248" spans="2:65" s="52" customFormat="1" ht="31.5" customHeight="1">
      <c r="B248" s="53"/>
      <c r="C248" s="85" t="s">
        <v>749</v>
      </c>
      <c r="D248" s="85" t="s">
        <v>77</v>
      </c>
      <c r="E248" s="86" t="s">
        <v>750</v>
      </c>
      <c r="F248" s="231" t="s">
        <v>751</v>
      </c>
      <c r="G248" s="232"/>
      <c r="H248" s="232"/>
      <c r="I248" s="232"/>
      <c r="J248" s="87" t="s">
        <v>80</v>
      </c>
      <c r="K248" s="88">
        <v>213.39099999999999</v>
      </c>
      <c r="L248" s="233"/>
      <c r="M248" s="234"/>
      <c r="N248" s="229">
        <f t="shared" si="90"/>
        <v>0</v>
      </c>
      <c r="O248" s="230"/>
      <c r="P248" s="230"/>
      <c r="Q248" s="230"/>
      <c r="R248" s="54"/>
      <c r="T248" s="140" t="s">
        <v>0</v>
      </c>
      <c r="U248" s="141" t="s">
        <v>21</v>
      </c>
      <c r="V248" s="142">
        <v>0.17899999999999999</v>
      </c>
      <c r="W248" s="142">
        <f t="shared" si="91"/>
        <v>38.196988999999995</v>
      </c>
      <c r="X248" s="142">
        <v>8.8000000000000003E-4</v>
      </c>
      <c r="Y248" s="142">
        <f t="shared" si="92"/>
        <v>0.18778407999999999</v>
      </c>
      <c r="Z248" s="142">
        <v>0</v>
      </c>
      <c r="AA248" s="143">
        <f t="shared" si="93"/>
        <v>0</v>
      </c>
      <c r="AR248" s="72" t="s">
        <v>137</v>
      </c>
      <c r="AT248" s="72" t="s">
        <v>77</v>
      </c>
      <c r="AU248" s="72" t="s">
        <v>26</v>
      </c>
      <c r="AY248" s="72" t="s">
        <v>76</v>
      </c>
      <c r="BE248" s="93">
        <f t="shared" si="94"/>
        <v>0</v>
      </c>
      <c r="BF248" s="93">
        <f t="shared" si="95"/>
        <v>0</v>
      </c>
      <c r="BG248" s="93">
        <f t="shared" si="96"/>
        <v>0</v>
      </c>
      <c r="BH248" s="93">
        <f t="shared" si="97"/>
        <v>0</v>
      </c>
      <c r="BI248" s="93">
        <f t="shared" si="98"/>
        <v>0</v>
      </c>
      <c r="BJ248" s="72" t="s">
        <v>5</v>
      </c>
      <c r="BK248" s="93">
        <f t="shared" si="99"/>
        <v>0</v>
      </c>
      <c r="BL248" s="72" t="s">
        <v>137</v>
      </c>
      <c r="BM248" s="72" t="s">
        <v>752</v>
      </c>
    </row>
    <row r="249" spans="2:65" s="52" customFormat="1" ht="22.5" customHeight="1">
      <c r="B249" s="53"/>
      <c r="C249" s="144" t="s">
        <v>753</v>
      </c>
      <c r="D249" s="144" t="s">
        <v>262</v>
      </c>
      <c r="E249" s="145" t="s">
        <v>754</v>
      </c>
      <c r="F249" s="236" t="s">
        <v>755</v>
      </c>
      <c r="G249" s="237"/>
      <c r="H249" s="237"/>
      <c r="I249" s="237"/>
      <c r="J249" s="146" t="s">
        <v>80</v>
      </c>
      <c r="K249" s="147">
        <v>294.47899999999998</v>
      </c>
      <c r="L249" s="238"/>
      <c r="M249" s="239"/>
      <c r="N249" s="240">
        <f t="shared" si="90"/>
        <v>0</v>
      </c>
      <c r="O249" s="230"/>
      <c r="P249" s="230"/>
      <c r="Q249" s="230"/>
      <c r="R249" s="54"/>
      <c r="T249" s="140" t="s">
        <v>0</v>
      </c>
      <c r="U249" s="141" t="s">
        <v>21</v>
      </c>
      <c r="V249" s="142">
        <v>0</v>
      </c>
      <c r="W249" s="142">
        <f t="shared" si="91"/>
        <v>0</v>
      </c>
      <c r="X249" s="142">
        <v>3.8800000000000002E-3</v>
      </c>
      <c r="Y249" s="142">
        <f t="shared" si="92"/>
        <v>1.14257852</v>
      </c>
      <c r="Z249" s="142">
        <v>0</v>
      </c>
      <c r="AA249" s="143">
        <f t="shared" si="93"/>
        <v>0</v>
      </c>
      <c r="AR249" s="72" t="s">
        <v>201</v>
      </c>
      <c r="AT249" s="72" t="s">
        <v>262</v>
      </c>
      <c r="AU249" s="72" t="s">
        <v>26</v>
      </c>
      <c r="AY249" s="72" t="s">
        <v>76</v>
      </c>
      <c r="BE249" s="93">
        <f t="shared" si="94"/>
        <v>0</v>
      </c>
      <c r="BF249" s="93">
        <f t="shared" si="95"/>
        <v>0</v>
      </c>
      <c r="BG249" s="93">
        <f t="shared" si="96"/>
        <v>0</v>
      </c>
      <c r="BH249" s="93">
        <f t="shared" si="97"/>
        <v>0</v>
      </c>
      <c r="BI249" s="93">
        <f t="shared" si="98"/>
        <v>0</v>
      </c>
      <c r="BJ249" s="72" t="s">
        <v>5</v>
      </c>
      <c r="BK249" s="93">
        <f t="shared" si="99"/>
        <v>0</v>
      </c>
      <c r="BL249" s="72" t="s">
        <v>137</v>
      </c>
      <c r="BM249" s="72" t="s">
        <v>756</v>
      </c>
    </row>
    <row r="250" spans="2:65" s="52" customFormat="1" ht="31.5" customHeight="1">
      <c r="B250" s="53"/>
      <c r="C250" s="85" t="s">
        <v>757</v>
      </c>
      <c r="D250" s="85" t="s">
        <v>77</v>
      </c>
      <c r="E250" s="86" t="s">
        <v>758</v>
      </c>
      <c r="F250" s="231" t="s">
        <v>759</v>
      </c>
      <c r="G250" s="232"/>
      <c r="H250" s="232"/>
      <c r="I250" s="232"/>
      <c r="J250" s="87" t="s">
        <v>80</v>
      </c>
      <c r="K250" s="88">
        <v>1012.556</v>
      </c>
      <c r="L250" s="233"/>
      <c r="M250" s="234"/>
      <c r="N250" s="229">
        <f t="shared" si="90"/>
        <v>0</v>
      </c>
      <c r="O250" s="230"/>
      <c r="P250" s="230"/>
      <c r="Q250" s="230"/>
      <c r="R250" s="54"/>
      <c r="T250" s="140" t="s">
        <v>0</v>
      </c>
      <c r="U250" s="141" t="s">
        <v>21</v>
      </c>
      <c r="V250" s="142">
        <v>0.317</v>
      </c>
      <c r="W250" s="142">
        <f t="shared" si="91"/>
        <v>320.98025200000001</v>
      </c>
      <c r="X250" s="142">
        <v>3.0000000000000001E-5</v>
      </c>
      <c r="Y250" s="142">
        <f t="shared" si="92"/>
        <v>3.0376680000000003E-2</v>
      </c>
      <c r="Z250" s="142">
        <v>0</v>
      </c>
      <c r="AA250" s="143">
        <f t="shared" si="93"/>
        <v>0</v>
      </c>
      <c r="AR250" s="72" t="s">
        <v>137</v>
      </c>
      <c r="AT250" s="72" t="s">
        <v>77</v>
      </c>
      <c r="AU250" s="72" t="s">
        <v>26</v>
      </c>
      <c r="AY250" s="72" t="s">
        <v>76</v>
      </c>
      <c r="BE250" s="93">
        <f t="shared" si="94"/>
        <v>0</v>
      </c>
      <c r="BF250" s="93">
        <f t="shared" si="95"/>
        <v>0</v>
      </c>
      <c r="BG250" s="93">
        <f t="shared" si="96"/>
        <v>0</v>
      </c>
      <c r="BH250" s="93">
        <f t="shared" si="97"/>
        <v>0</v>
      </c>
      <c r="BI250" s="93">
        <f t="shared" si="98"/>
        <v>0</v>
      </c>
      <c r="BJ250" s="72" t="s">
        <v>5</v>
      </c>
      <c r="BK250" s="93">
        <f t="shared" si="99"/>
        <v>0</v>
      </c>
      <c r="BL250" s="72" t="s">
        <v>137</v>
      </c>
      <c r="BM250" s="72" t="s">
        <v>760</v>
      </c>
    </row>
    <row r="251" spans="2:65" s="52" customFormat="1" ht="22.5" customHeight="1">
      <c r="B251" s="53"/>
      <c r="C251" s="144" t="s">
        <v>761</v>
      </c>
      <c r="D251" s="144" t="s">
        <v>262</v>
      </c>
      <c r="E251" s="145" t="s">
        <v>762</v>
      </c>
      <c r="F251" s="236" t="s">
        <v>763</v>
      </c>
      <c r="G251" s="237"/>
      <c r="H251" s="237"/>
      <c r="I251" s="237"/>
      <c r="J251" s="146" t="s">
        <v>80</v>
      </c>
      <c r="K251" s="147">
        <v>1164.4390000000001</v>
      </c>
      <c r="L251" s="238"/>
      <c r="M251" s="239"/>
      <c r="N251" s="240">
        <f t="shared" si="90"/>
        <v>0</v>
      </c>
      <c r="O251" s="230"/>
      <c r="P251" s="230"/>
      <c r="Q251" s="230"/>
      <c r="R251" s="54"/>
      <c r="T251" s="140" t="s">
        <v>0</v>
      </c>
      <c r="U251" s="141" t="s">
        <v>21</v>
      </c>
      <c r="V251" s="142">
        <v>0</v>
      </c>
      <c r="W251" s="142">
        <f t="shared" si="91"/>
        <v>0</v>
      </c>
      <c r="X251" s="142">
        <v>1.9E-3</v>
      </c>
      <c r="Y251" s="142">
        <f t="shared" si="92"/>
        <v>2.2124341000000003</v>
      </c>
      <c r="Z251" s="142">
        <v>0</v>
      </c>
      <c r="AA251" s="143">
        <f t="shared" si="93"/>
        <v>0</v>
      </c>
      <c r="AR251" s="72" t="s">
        <v>201</v>
      </c>
      <c r="AT251" s="72" t="s">
        <v>262</v>
      </c>
      <c r="AU251" s="72" t="s">
        <v>26</v>
      </c>
      <c r="AY251" s="72" t="s">
        <v>76</v>
      </c>
      <c r="BE251" s="93">
        <f t="shared" si="94"/>
        <v>0</v>
      </c>
      <c r="BF251" s="93">
        <f t="shared" si="95"/>
        <v>0</v>
      </c>
      <c r="BG251" s="93">
        <f t="shared" si="96"/>
        <v>0</v>
      </c>
      <c r="BH251" s="93">
        <f t="shared" si="97"/>
        <v>0</v>
      </c>
      <c r="BI251" s="93">
        <f t="shared" si="98"/>
        <v>0</v>
      </c>
      <c r="BJ251" s="72" t="s">
        <v>5</v>
      </c>
      <c r="BK251" s="93">
        <f t="shared" si="99"/>
        <v>0</v>
      </c>
      <c r="BL251" s="72" t="s">
        <v>137</v>
      </c>
      <c r="BM251" s="72" t="s">
        <v>764</v>
      </c>
    </row>
    <row r="252" spans="2:65" s="52" customFormat="1" ht="31.5" customHeight="1">
      <c r="B252" s="53"/>
      <c r="C252" s="85" t="s">
        <v>765</v>
      </c>
      <c r="D252" s="85" t="s">
        <v>77</v>
      </c>
      <c r="E252" s="86" t="s">
        <v>766</v>
      </c>
      <c r="F252" s="231" t="s">
        <v>767</v>
      </c>
      <c r="G252" s="232"/>
      <c r="H252" s="232"/>
      <c r="I252" s="232"/>
      <c r="J252" s="87" t="s">
        <v>80</v>
      </c>
      <c r="K252" s="88">
        <v>997.68600000000004</v>
      </c>
      <c r="L252" s="233"/>
      <c r="M252" s="234"/>
      <c r="N252" s="229">
        <f t="shared" si="90"/>
        <v>0</v>
      </c>
      <c r="O252" s="230"/>
      <c r="P252" s="230"/>
      <c r="Q252" s="230"/>
      <c r="R252" s="54"/>
      <c r="T252" s="140" t="s">
        <v>0</v>
      </c>
      <c r="U252" s="141" t="s">
        <v>21</v>
      </c>
      <c r="V252" s="142">
        <v>0.111</v>
      </c>
      <c r="W252" s="142">
        <f t="shared" si="91"/>
        <v>110.74314600000001</v>
      </c>
      <c r="X252" s="142">
        <v>4.6000000000000001E-4</v>
      </c>
      <c r="Y252" s="142">
        <f t="shared" si="92"/>
        <v>0.45893556000000002</v>
      </c>
      <c r="Z252" s="142">
        <v>0</v>
      </c>
      <c r="AA252" s="143">
        <f t="shared" si="93"/>
        <v>0</v>
      </c>
      <c r="AR252" s="72" t="s">
        <v>137</v>
      </c>
      <c r="AT252" s="72" t="s">
        <v>77</v>
      </c>
      <c r="AU252" s="72" t="s">
        <v>26</v>
      </c>
      <c r="AY252" s="72" t="s">
        <v>76</v>
      </c>
      <c r="BE252" s="93">
        <f t="shared" si="94"/>
        <v>0</v>
      </c>
      <c r="BF252" s="93">
        <f t="shared" si="95"/>
        <v>0</v>
      </c>
      <c r="BG252" s="93">
        <f t="shared" si="96"/>
        <v>0</v>
      </c>
      <c r="BH252" s="93">
        <f t="shared" si="97"/>
        <v>0</v>
      </c>
      <c r="BI252" s="93">
        <f t="shared" si="98"/>
        <v>0</v>
      </c>
      <c r="BJ252" s="72" t="s">
        <v>5</v>
      </c>
      <c r="BK252" s="93">
        <f t="shared" si="99"/>
        <v>0</v>
      </c>
      <c r="BL252" s="72" t="s">
        <v>137</v>
      </c>
      <c r="BM252" s="72" t="s">
        <v>768</v>
      </c>
    </row>
    <row r="253" spans="2:65" s="52" customFormat="1" ht="22.5" customHeight="1">
      <c r="B253" s="53"/>
      <c r="C253" s="144" t="s">
        <v>769</v>
      </c>
      <c r="D253" s="144" t="s">
        <v>262</v>
      </c>
      <c r="E253" s="145" t="s">
        <v>770</v>
      </c>
      <c r="F253" s="236" t="s">
        <v>771</v>
      </c>
      <c r="G253" s="237"/>
      <c r="H253" s="237"/>
      <c r="I253" s="237"/>
      <c r="J253" s="146" t="s">
        <v>80</v>
      </c>
      <c r="K253" s="147">
        <v>1147.3389999999999</v>
      </c>
      <c r="L253" s="238"/>
      <c r="M253" s="239"/>
      <c r="N253" s="240">
        <f t="shared" si="90"/>
        <v>0</v>
      </c>
      <c r="O253" s="230"/>
      <c r="P253" s="230"/>
      <c r="Q253" s="230"/>
      <c r="R253" s="54"/>
      <c r="T253" s="140" t="s">
        <v>0</v>
      </c>
      <c r="U253" s="141" t="s">
        <v>21</v>
      </c>
      <c r="V253" s="142">
        <v>0</v>
      </c>
      <c r="W253" s="142">
        <f t="shared" si="91"/>
        <v>0</v>
      </c>
      <c r="X253" s="142">
        <v>3.1E-4</v>
      </c>
      <c r="Y253" s="142">
        <f t="shared" si="92"/>
        <v>0.35567508999999997</v>
      </c>
      <c r="Z253" s="142">
        <v>0</v>
      </c>
      <c r="AA253" s="143">
        <f t="shared" si="93"/>
        <v>0</v>
      </c>
      <c r="AR253" s="72" t="s">
        <v>201</v>
      </c>
      <c r="AT253" s="72" t="s">
        <v>262</v>
      </c>
      <c r="AU253" s="72" t="s">
        <v>26</v>
      </c>
      <c r="AY253" s="72" t="s">
        <v>76</v>
      </c>
      <c r="BE253" s="93">
        <f t="shared" si="94"/>
        <v>0</v>
      </c>
      <c r="BF253" s="93">
        <f t="shared" si="95"/>
        <v>0</v>
      </c>
      <c r="BG253" s="93">
        <f t="shared" si="96"/>
        <v>0</v>
      </c>
      <c r="BH253" s="93">
        <f t="shared" si="97"/>
        <v>0</v>
      </c>
      <c r="BI253" s="93">
        <f t="shared" si="98"/>
        <v>0</v>
      </c>
      <c r="BJ253" s="72" t="s">
        <v>5</v>
      </c>
      <c r="BK253" s="93">
        <f t="shared" si="99"/>
        <v>0</v>
      </c>
      <c r="BL253" s="72" t="s">
        <v>137</v>
      </c>
      <c r="BM253" s="72" t="s">
        <v>772</v>
      </c>
    </row>
    <row r="254" spans="2:65" s="52" customFormat="1" ht="31.5" customHeight="1">
      <c r="B254" s="53"/>
      <c r="C254" s="85" t="s">
        <v>773</v>
      </c>
      <c r="D254" s="85" t="s">
        <v>77</v>
      </c>
      <c r="E254" s="86" t="s">
        <v>774</v>
      </c>
      <c r="F254" s="231" t="s">
        <v>775</v>
      </c>
      <c r="G254" s="232"/>
      <c r="H254" s="232"/>
      <c r="I254" s="232"/>
      <c r="J254" s="87" t="s">
        <v>80</v>
      </c>
      <c r="K254" s="88">
        <v>23.765999999999998</v>
      </c>
      <c r="L254" s="233"/>
      <c r="M254" s="234"/>
      <c r="N254" s="229">
        <f t="shared" si="90"/>
        <v>0</v>
      </c>
      <c r="O254" s="230"/>
      <c r="P254" s="230"/>
      <c r="Q254" s="230"/>
      <c r="R254" s="54"/>
      <c r="T254" s="140" t="s">
        <v>0</v>
      </c>
      <c r="U254" s="141" t="s">
        <v>21</v>
      </c>
      <c r="V254" s="142">
        <v>0.14099999999999999</v>
      </c>
      <c r="W254" s="142">
        <f t="shared" si="91"/>
        <v>3.3510059999999995</v>
      </c>
      <c r="X254" s="142">
        <v>7.2000000000000005E-4</v>
      </c>
      <c r="Y254" s="142">
        <f t="shared" si="92"/>
        <v>1.7111519999999998E-2</v>
      </c>
      <c r="Z254" s="142">
        <v>0</v>
      </c>
      <c r="AA254" s="143">
        <f t="shared" si="93"/>
        <v>0</v>
      </c>
      <c r="AR254" s="72" t="s">
        <v>137</v>
      </c>
      <c r="AT254" s="72" t="s">
        <v>77</v>
      </c>
      <c r="AU254" s="72" t="s">
        <v>26</v>
      </c>
      <c r="AY254" s="72" t="s">
        <v>76</v>
      </c>
      <c r="BE254" s="93">
        <f t="shared" si="94"/>
        <v>0</v>
      </c>
      <c r="BF254" s="93">
        <f t="shared" si="95"/>
        <v>0</v>
      </c>
      <c r="BG254" s="93">
        <f t="shared" si="96"/>
        <v>0</v>
      </c>
      <c r="BH254" s="93">
        <f t="shared" si="97"/>
        <v>0</v>
      </c>
      <c r="BI254" s="93">
        <f t="shared" si="98"/>
        <v>0</v>
      </c>
      <c r="BJ254" s="72" t="s">
        <v>5</v>
      </c>
      <c r="BK254" s="93">
        <f t="shared" si="99"/>
        <v>0</v>
      </c>
      <c r="BL254" s="72" t="s">
        <v>137</v>
      </c>
      <c r="BM254" s="72" t="s">
        <v>776</v>
      </c>
    </row>
    <row r="255" spans="2:65" s="52" customFormat="1" ht="22.5" customHeight="1">
      <c r="B255" s="53"/>
      <c r="C255" s="144" t="s">
        <v>777</v>
      </c>
      <c r="D255" s="144" t="s">
        <v>262</v>
      </c>
      <c r="E255" s="145" t="s">
        <v>778</v>
      </c>
      <c r="F255" s="236" t="s">
        <v>779</v>
      </c>
      <c r="G255" s="237"/>
      <c r="H255" s="237"/>
      <c r="I255" s="237"/>
      <c r="J255" s="146" t="s">
        <v>80</v>
      </c>
      <c r="K255" s="147">
        <v>27.331</v>
      </c>
      <c r="L255" s="238"/>
      <c r="M255" s="239"/>
      <c r="N255" s="240">
        <f t="shared" si="90"/>
        <v>0</v>
      </c>
      <c r="O255" s="230"/>
      <c r="P255" s="230"/>
      <c r="Q255" s="230"/>
      <c r="R255" s="54"/>
      <c r="T255" s="140" t="s">
        <v>0</v>
      </c>
      <c r="U255" s="141" t="s">
        <v>21</v>
      </c>
      <c r="V255" s="142">
        <v>0</v>
      </c>
      <c r="W255" s="142">
        <f t="shared" si="91"/>
        <v>0</v>
      </c>
      <c r="X255" s="142">
        <v>2E-3</v>
      </c>
      <c r="Y255" s="142">
        <f t="shared" si="92"/>
        <v>5.4662000000000002E-2</v>
      </c>
      <c r="Z255" s="142">
        <v>0</v>
      </c>
      <c r="AA255" s="143">
        <f t="shared" si="93"/>
        <v>0</v>
      </c>
      <c r="AR255" s="72" t="s">
        <v>201</v>
      </c>
      <c r="AT255" s="72" t="s">
        <v>262</v>
      </c>
      <c r="AU255" s="72" t="s">
        <v>26</v>
      </c>
      <c r="AY255" s="72" t="s">
        <v>76</v>
      </c>
      <c r="BE255" s="93">
        <f t="shared" si="94"/>
        <v>0</v>
      </c>
      <c r="BF255" s="93">
        <f t="shared" si="95"/>
        <v>0</v>
      </c>
      <c r="BG255" s="93">
        <f t="shared" si="96"/>
        <v>0</v>
      </c>
      <c r="BH255" s="93">
        <f t="shared" si="97"/>
        <v>0</v>
      </c>
      <c r="BI255" s="93">
        <f t="shared" si="98"/>
        <v>0</v>
      </c>
      <c r="BJ255" s="72" t="s">
        <v>5</v>
      </c>
      <c r="BK255" s="93">
        <f t="shared" si="99"/>
        <v>0</v>
      </c>
      <c r="BL255" s="72" t="s">
        <v>137</v>
      </c>
      <c r="BM255" s="72" t="s">
        <v>780</v>
      </c>
    </row>
    <row r="256" spans="2:65" s="52" customFormat="1" ht="31.5" customHeight="1">
      <c r="B256" s="53"/>
      <c r="C256" s="85" t="s">
        <v>781</v>
      </c>
      <c r="D256" s="85" t="s">
        <v>77</v>
      </c>
      <c r="E256" s="86" t="s">
        <v>782</v>
      </c>
      <c r="F256" s="231" t="s">
        <v>783</v>
      </c>
      <c r="G256" s="232"/>
      <c r="H256" s="232"/>
      <c r="I256" s="232"/>
      <c r="J256" s="87" t="s">
        <v>80</v>
      </c>
      <c r="K256" s="88">
        <v>23.765999999999998</v>
      </c>
      <c r="L256" s="233"/>
      <c r="M256" s="234"/>
      <c r="N256" s="229">
        <f t="shared" si="90"/>
        <v>0</v>
      </c>
      <c r="O256" s="230"/>
      <c r="P256" s="230"/>
      <c r="Q256" s="230"/>
      <c r="R256" s="54"/>
      <c r="T256" s="140" t="s">
        <v>0</v>
      </c>
      <c r="U256" s="141" t="s">
        <v>21</v>
      </c>
      <c r="V256" s="142">
        <v>0</v>
      </c>
      <c r="W256" s="142">
        <f t="shared" si="91"/>
        <v>0</v>
      </c>
      <c r="X256" s="142">
        <v>5.9999999999999995E-4</v>
      </c>
      <c r="Y256" s="142">
        <f t="shared" si="92"/>
        <v>1.4259599999999997E-2</v>
      </c>
      <c r="Z256" s="142">
        <v>0</v>
      </c>
      <c r="AA256" s="143">
        <f t="shared" si="93"/>
        <v>0</v>
      </c>
      <c r="AR256" s="72" t="s">
        <v>137</v>
      </c>
      <c r="AT256" s="72" t="s">
        <v>77</v>
      </c>
      <c r="AU256" s="72" t="s">
        <v>26</v>
      </c>
      <c r="AY256" s="72" t="s">
        <v>76</v>
      </c>
      <c r="BE256" s="93">
        <f t="shared" si="94"/>
        <v>0</v>
      </c>
      <c r="BF256" s="93">
        <f t="shared" si="95"/>
        <v>0</v>
      </c>
      <c r="BG256" s="93">
        <f t="shared" si="96"/>
        <v>0</v>
      </c>
      <c r="BH256" s="93">
        <f t="shared" si="97"/>
        <v>0</v>
      </c>
      <c r="BI256" s="93">
        <f t="shared" si="98"/>
        <v>0</v>
      </c>
      <c r="BJ256" s="72" t="s">
        <v>5</v>
      </c>
      <c r="BK256" s="93">
        <f t="shared" si="99"/>
        <v>0</v>
      </c>
      <c r="BL256" s="72" t="s">
        <v>137</v>
      </c>
      <c r="BM256" s="72" t="s">
        <v>784</v>
      </c>
    </row>
    <row r="257" spans="2:65" s="52" customFormat="1" ht="31.5" customHeight="1">
      <c r="B257" s="53"/>
      <c r="C257" s="85" t="s">
        <v>785</v>
      </c>
      <c r="D257" s="85" t="s">
        <v>77</v>
      </c>
      <c r="E257" s="86" t="s">
        <v>786</v>
      </c>
      <c r="F257" s="231" t="s">
        <v>787</v>
      </c>
      <c r="G257" s="232"/>
      <c r="H257" s="232"/>
      <c r="I257" s="232"/>
      <c r="J257" s="87" t="s">
        <v>113</v>
      </c>
      <c r="K257" s="88">
        <v>4.931</v>
      </c>
      <c r="L257" s="233"/>
      <c r="M257" s="234"/>
      <c r="N257" s="229">
        <f t="shared" si="90"/>
        <v>0</v>
      </c>
      <c r="O257" s="230"/>
      <c r="P257" s="230"/>
      <c r="Q257" s="230"/>
      <c r="R257" s="54"/>
      <c r="T257" s="140" t="s">
        <v>0</v>
      </c>
      <c r="U257" s="141" t="s">
        <v>21</v>
      </c>
      <c r="V257" s="142">
        <v>1.6850000000000001</v>
      </c>
      <c r="W257" s="142">
        <f t="shared" si="91"/>
        <v>8.3087350000000004</v>
      </c>
      <c r="X257" s="142">
        <v>0</v>
      </c>
      <c r="Y257" s="142">
        <f t="shared" si="92"/>
        <v>0</v>
      </c>
      <c r="Z257" s="142">
        <v>0</v>
      </c>
      <c r="AA257" s="143">
        <f t="shared" si="93"/>
        <v>0</v>
      </c>
      <c r="AR257" s="72" t="s">
        <v>137</v>
      </c>
      <c r="AT257" s="72" t="s">
        <v>77</v>
      </c>
      <c r="AU257" s="72" t="s">
        <v>26</v>
      </c>
      <c r="AY257" s="72" t="s">
        <v>76</v>
      </c>
      <c r="BE257" s="93">
        <f t="shared" si="94"/>
        <v>0</v>
      </c>
      <c r="BF257" s="93">
        <f t="shared" si="95"/>
        <v>0</v>
      </c>
      <c r="BG257" s="93">
        <f t="shared" si="96"/>
        <v>0</v>
      </c>
      <c r="BH257" s="93">
        <f t="shared" si="97"/>
        <v>0</v>
      </c>
      <c r="BI257" s="93">
        <f t="shared" si="98"/>
        <v>0</v>
      </c>
      <c r="BJ257" s="72" t="s">
        <v>5</v>
      </c>
      <c r="BK257" s="93">
        <f t="shared" si="99"/>
        <v>0</v>
      </c>
      <c r="BL257" s="72" t="s">
        <v>137</v>
      </c>
      <c r="BM257" s="72" t="s">
        <v>788</v>
      </c>
    </row>
    <row r="258" spans="2:65" s="132" customFormat="1" ht="29.85" customHeight="1">
      <c r="B258" s="128"/>
      <c r="C258" s="129"/>
      <c r="D258" s="139" t="s">
        <v>47</v>
      </c>
      <c r="E258" s="139"/>
      <c r="F258" s="139"/>
      <c r="G258" s="139"/>
      <c r="H258" s="139"/>
      <c r="I258" s="139"/>
      <c r="J258" s="139"/>
      <c r="K258" s="139"/>
      <c r="L258" s="153"/>
      <c r="M258" s="153"/>
      <c r="N258" s="227">
        <f>BK258</f>
        <v>0</v>
      </c>
      <c r="O258" s="228"/>
      <c r="P258" s="228"/>
      <c r="Q258" s="228"/>
      <c r="R258" s="131"/>
      <c r="T258" s="133"/>
      <c r="U258" s="129"/>
      <c r="V258" s="129"/>
      <c r="W258" s="134">
        <f>SUM(W259:W274)</f>
        <v>563.75328200000001</v>
      </c>
      <c r="X258" s="129"/>
      <c r="Y258" s="134">
        <f>SUM(Y259:Y274)</f>
        <v>11.913001299999999</v>
      </c>
      <c r="Z258" s="129"/>
      <c r="AA258" s="135">
        <f>SUM(AA259:AA274)</f>
        <v>0</v>
      </c>
      <c r="AR258" s="136" t="s">
        <v>26</v>
      </c>
      <c r="AT258" s="137" t="s">
        <v>23</v>
      </c>
      <c r="AU258" s="137" t="s">
        <v>5</v>
      </c>
      <c r="AY258" s="136" t="s">
        <v>76</v>
      </c>
      <c r="BK258" s="138">
        <f>SUM(BK259:BK274)</f>
        <v>0</v>
      </c>
    </row>
    <row r="259" spans="2:65" s="52" customFormat="1" ht="31.5" customHeight="1">
      <c r="B259" s="53"/>
      <c r="C259" s="85" t="s">
        <v>789</v>
      </c>
      <c r="D259" s="85" t="s">
        <v>77</v>
      </c>
      <c r="E259" s="86" t="s">
        <v>790</v>
      </c>
      <c r="F259" s="231" t="s">
        <v>791</v>
      </c>
      <c r="G259" s="232"/>
      <c r="H259" s="232"/>
      <c r="I259" s="232"/>
      <c r="J259" s="87" t="s">
        <v>80</v>
      </c>
      <c r="K259" s="88">
        <v>20.58</v>
      </c>
      <c r="L259" s="233"/>
      <c r="M259" s="234"/>
      <c r="N259" s="229">
        <f t="shared" ref="N259:N274" si="100">ROUND(L259*K259,2)</f>
        <v>0</v>
      </c>
      <c r="O259" s="230"/>
      <c r="P259" s="230"/>
      <c r="Q259" s="230"/>
      <c r="R259" s="54"/>
      <c r="T259" s="140" t="s">
        <v>0</v>
      </c>
      <c r="U259" s="141" t="s">
        <v>21</v>
      </c>
      <c r="V259" s="142">
        <v>0.06</v>
      </c>
      <c r="W259" s="142">
        <f t="shared" ref="W259:W274" si="101">V259*K259</f>
        <v>1.2347999999999999</v>
      </c>
      <c r="X259" s="142">
        <v>0</v>
      </c>
      <c r="Y259" s="142">
        <f t="shared" ref="Y259:Y274" si="102">X259*K259</f>
        <v>0</v>
      </c>
      <c r="Z259" s="142">
        <v>0</v>
      </c>
      <c r="AA259" s="143">
        <f t="shared" ref="AA259:AA274" si="103">Z259*K259</f>
        <v>0</v>
      </c>
      <c r="AR259" s="72" t="s">
        <v>137</v>
      </c>
      <c r="AT259" s="72" t="s">
        <v>77</v>
      </c>
      <c r="AU259" s="72" t="s">
        <v>26</v>
      </c>
      <c r="AY259" s="72" t="s">
        <v>76</v>
      </c>
      <c r="BE259" s="93">
        <f t="shared" ref="BE259:BE274" si="104">IF(U259="základní",N259,0)</f>
        <v>0</v>
      </c>
      <c r="BF259" s="93">
        <f t="shared" ref="BF259:BF274" si="105">IF(U259="snížená",N259,0)</f>
        <v>0</v>
      </c>
      <c r="BG259" s="93">
        <f t="shared" ref="BG259:BG274" si="106">IF(U259="zákl. přenesená",N259,0)</f>
        <v>0</v>
      </c>
      <c r="BH259" s="93">
        <f t="shared" ref="BH259:BH274" si="107">IF(U259="sníž. přenesená",N259,0)</f>
        <v>0</v>
      </c>
      <c r="BI259" s="93">
        <f t="shared" ref="BI259:BI274" si="108">IF(U259="nulová",N259,0)</f>
        <v>0</v>
      </c>
      <c r="BJ259" s="72" t="s">
        <v>5</v>
      </c>
      <c r="BK259" s="93">
        <f t="shared" ref="BK259:BK274" si="109">ROUND(L259*K259,2)</f>
        <v>0</v>
      </c>
      <c r="BL259" s="72" t="s">
        <v>137</v>
      </c>
      <c r="BM259" s="72" t="s">
        <v>792</v>
      </c>
    </row>
    <row r="260" spans="2:65" s="52" customFormat="1" ht="22.5" customHeight="1">
      <c r="B260" s="53"/>
      <c r="C260" s="144" t="s">
        <v>1230</v>
      </c>
      <c r="D260" s="144" t="s">
        <v>262</v>
      </c>
      <c r="E260" s="145" t="s">
        <v>793</v>
      </c>
      <c r="F260" s="236" t="s">
        <v>794</v>
      </c>
      <c r="G260" s="237"/>
      <c r="H260" s="237"/>
      <c r="I260" s="237"/>
      <c r="J260" s="146" t="s">
        <v>80</v>
      </c>
      <c r="K260" s="147">
        <v>20.992000000000001</v>
      </c>
      <c r="L260" s="238"/>
      <c r="M260" s="239"/>
      <c r="N260" s="240">
        <f t="shared" si="100"/>
        <v>0</v>
      </c>
      <c r="O260" s="230"/>
      <c r="P260" s="230"/>
      <c r="Q260" s="230"/>
      <c r="R260" s="54"/>
      <c r="T260" s="140" t="s">
        <v>0</v>
      </c>
      <c r="U260" s="141" t="s">
        <v>21</v>
      </c>
      <c r="V260" s="142">
        <v>0</v>
      </c>
      <c r="W260" s="142">
        <f t="shared" si="101"/>
        <v>0</v>
      </c>
      <c r="X260" s="142">
        <v>4.0000000000000001E-3</v>
      </c>
      <c r="Y260" s="142">
        <f t="shared" si="102"/>
        <v>8.3968000000000001E-2</v>
      </c>
      <c r="Z260" s="142">
        <v>0</v>
      </c>
      <c r="AA260" s="143">
        <f t="shared" si="103"/>
        <v>0</v>
      </c>
      <c r="AR260" s="72" t="s">
        <v>201</v>
      </c>
      <c r="AT260" s="72" t="s">
        <v>262</v>
      </c>
      <c r="AU260" s="72" t="s">
        <v>26</v>
      </c>
      <c r="AY260" s="72" t="s">
        <v>76</v>
      </c>
      <c r="BE260" s="93">
        <f t="shared" si="104"/>
        <v>0</v>
      </c>
      <c r="BF260" s="93">
        <f t="shared" si="105"/>
        <v>0</v>
      </c>
      <c r="BG260" s="93">
        <f t="shared" si="106"/>
        <v>0</v>
      </c>
      <c r="BH260" s="93">
        <f t="shared" si="107"/>
        <v>0</v>
      </c>
      <c r="BI260" s="93">
        <f t="shared" si="108"/>
        <v>0</v>
      </c>
      <c r="BJ260" s="72" t="s">
        <v>5</v>
      </c>
      <c r="BK260" s="93">
        <f t="shared" si="109"/>
        <v>0</v>
      </c>
      <c r="BL260" s="72" t="s">
        <v>137</v>
      </c>
      <c r="BM260" s="72" t="s">
        <v>795</v>
      </c>
    </row>
    <row r="261" spans="2:65" s="52" customFormat="1" ht="31.5" customHeight="1">
      <c r="B261" s="53"/>
      <c r="C261" s="85" t="s">
        <v>796</v>
      </c>
      <c r="D261" s="85" t="s">
        <v>77</v>
      </c>
      <c r="E261" s="86" t="s">
        <v>797</v>
      </c>
      <c r="F261" s="231" t="s">
        <v>798</v>
      </c>
      <c r="G261" s="232"/>
      <c r="H261" s="232"/>
      <c r="I261" s="232"/>
      <c r="J261" s="87" t="s">
        <v>80</v>
      </c>
      <c r="K261" s="88">
        <v>105.01</v>
      </c>
      <c r="L261" s="233"/>
      <c r="M261" s="234"/>
      <c r="N261" s="229">
        <f t="shared" si="100"/>
        <v>0</v>
      </c>
      <c r="O261" s="230"/>
      <c r="P261" s="230"/>
      <c r="Q261" s="230"/>
      <c r="R261" s="54"/>
      <c r="T261" s="140" t="s">
        <v>0</v>
      </c>
      <c r="U261" s="141" t="s">
        <v>21</v>
      </c>
      <c r="V261" s="142">
        <v>0.21099999999999999</v>
      </c>
      <c r="W261" s="142">
        <f t="shared" si="101"/>
        <v>22.157109999999999</v>
      </c>
      <c r="X261" s="142">
        <v>6.0000000000000001E-3</v>
      </c>
      <c r="Y261" s="142">
        <f t="shared" si="102"/>
        <v>0.63006000000000006</v>
      </c>
      <c r="Z261" s="142">
        <v>0</v>
      </c>
      <c r="AA261" s="143">
        <f t="shared" si="103"/>
        <v>0</v>
      </c>
      <c r="AR261" s="72" t="s">
        <v>137</v>
      </c>
      <c r="AT261" s="72" t="s">
        <v>77</v>
      </c>
      <c r="AU261" s="72" t="s">
        <v>26</v>
      </c>
      <c r="AY261" s="72" t="s">
        <v>76</v>
      </c>
      <c r="BE261" s="93">
        <f t="shared" si="104"/>
        <v>0</v>
      </c>
      <c r="BF261" s="93">
        <f t="shared" si="105"/>
        <v>0</v>
      </c>
      <c r="BG261" s="93">
        <f t="shared" si="106"/>
        <v>0</v>
      </c>
      <c r="BH261" s="93">
        <f t="shared" si="107"/>
        <v>0</v>
      </c>
      <c r="BI261" s="93">
        <f t="shared" si="108"/>
        <v>0</v>
      </c>
      <c r="BJ261" s="72" t="s">
        <v>5</v>
      </c>
      <c r="BK261" s="93">
        <f t="shared" si="109"/>
        <v>0</v>
      </c>
      <c r="BL261" s="72" t="s">
        <v>137</v>
      </c>
      <c r="BM261" s="72" t="s">
        <v>799</v>
      </c>
    </row>
    <row r="262" spans="2:65" s="52" customFormat="1" ht="31.5" customHeight="1">
      <c r="B262" s="53"/>
      <c r="C262" s="144" t="s">
        <v>1231</v>
      </c>
      <c r="D262" s="144" t="s">
        <v>262</v>
      </c>
      <c r="E262" s="145" t="s">
        <v>800</v>
      </c>
      <c r="F262" s="236" t="s">
        <v>801</v>
      </c>
      <c r="G262" s="237"/>
      <c r="H262" s="237"/>
      <c r="I262" s="237"/>
      <c r="J262" s="146" t="s">
        <v>80</v>
      </c>
      <c r="K262" s="147">
        <v>107.11</v>
      </c>
      <c r="L262" s="238"/>
      <c r="M262" s="239"/>
      <c r="N262" s="240">
        <f t="shared" si="100"/>
        <v>0</v>
      </c>
      <c r="O262" s="230"/>
      <c r="P262" s="230"/>
      <c r="Q262" s="230"/>
      <c r="R262" s="54"/>
      <c r="T262" s="140" t="s">
        <v>0</v>
      </c>
      <c r="U262" s="141" t="s">
        <v>21</v>
      </c>
      <c r="V262" s="142">
        <v>0</v>
      </c>
      <c r="W262" s="142">
        <f t="shared" si="101"/>
        <v>0</v>
      </c>
      <c r="X262" s="142">
        <v>3.5000000000000001E-3</v>
      </c>
      <c r="Y262" s="142">
        <f t="shared" si="102"/>
        <v>0.37488500000000002</v>
      </c>
      <c r="Z262" s="142">
        <v>0</v>
      </c>
      <c r="AA262" s="143">
        <f t="shared" si="103"/>
        <v>0</v>
      </c>
      <c r="AR262" s="72" t="s">
        <v>201</v>
      </c>
      <c r="AT262" s="72" t="s">
        <v>262</v>
      </c>
      <c r="AU262" s="72" t="s">
        <v>26</v>
      </c>
      <c r="AY262" s="72" t="s">
        <v>76</v>
      </c>
      <c r="BE262" s="93">
        <f t="shared" si="104"/>
        <v>0</v>
      </c>
      <c r="BF262" s="93">
        <f t="shared" si="105"/>
        <v>0</v>
      </c>
      <c r="BG262" s="93">
        <f t="shared" si="106"/>
        <v>0</v>
      </c>
      <c r="BH262" s="93">
        <f t="shared" si="107"/>
        <v>0</v>
      </c>
      <c r="BI262" s="93">
        <f t="shared" si="108"/>
        <v>0</v>
      </c>
      <c r="BJ262" s="72" t="s">
        <v>5</v>
      </c>
      <c r="BK262" s="93">
        <f t="shared" si="109"/>
        <v>0</v>
      </c>
      <c r="BL262" s="72" t="s">
        <v>137</v>
      </c>
      <c r="BM262" s="72" t="s">
        <v>802</v>
      </c>
    </row>
    <row r="263" spans="2:65" s="52" customFormat="1" ht="31.5" customHeight="1">
      <c r="B263" s="53"/>
      <c r="C263" s="85" t="s">
        <v>803</v>
      </c>
      <c r="D263" s="85" t="s">
        <v>77</v>
      </c>
      <c r="E263" s="86" t="s">
        <v>804</v>
      </c>
      <c r="F263" s="231" t="s">
        <v>805</v>
      </c>
      <c r="G263" s="232"/>
      <c r="H263" s="232"/>
      <c r="I263" s="232"/>
      <c r="J263" s="87" t="s">
        <v>80</v>
      </c>
      <c r="K263" s="88">
        <v>170.155</v>
      </c>
      <c r="L263" s="233"/>
      <c r="M263" s="234"/>
      <c r="N263" s="229">
        <f t="shared" si="100"/>
        <v>0</v>
      </c>
      <c r="O263" s="230"/>
      <c r="P263" s="230"/>
      <c r="Q263" s="230"/>
      <c r="R263" s="54"/>
      <c r="T263" s="140" t="s">
        <v>0</v>
      </c>
      <c r="U263" s="141" t="s">
        <v>21</v>
      </c>
      <c r="V263" s="142">
        <v>0.21099999999999999</v>
      </c>
      <c r="W263" s="142">
        <f t="shared" si="101"/>
        <v>35.902704999999997</v>
      </c>
      <c r="X263" s="142">
        <v>6.0000000000000001E-3</v>
      </c>
      <c r="Y263" s="142">
        <f t="shared" si="102"/>
        <v>1.0209300000000001</v>
      </c>
      <c r="Z263" s="142">
        <v>0</v>
      </c>
      <c r="AA263" s="143">
        <f t="shared" si="103"/>
        <v>0</v>
      </c>
      <c r="AR263" s="72" t="s">
        <v>137</v>
      </c>
      <c r="AT263" s="72" t="s">
        <v>77</v>
      </c>
      <c r="AU263" s="72" t="s">
        <v>26</v>
      </c>
      <c r="AY263" s="72" t="s">
        <v>76</v>
      </c>
      <c r="BE263" s="93">
        <f t="shared" si="104"/>
        <v>0</v>
      </c>
      <c r="BF263" s="93">
        <f t="shared" si="105"/>
        <v>0</v>
      </c>
      <c r="BG263" s="93">
        <f t="shared" si="106"/>
        <v>0</v>
      </c>
      <c r="BH263" s="93">
        <f t="shared" si="107"/>
        <v>0</v>
      </c>
      <c r="BI263" s="93">
        <f t="shared" si="108"/>
        <v>0</v>
      </c>
      <c r="BJ263" s="72" t="s">
        <v>5</v>
      </c>
      <c r="BK263" s="93">
        <f t="shared" si="109"/>
        <v>0</v>
      </c>
      <c r="BL263" s="72" t="s">
        <v>137</v>
      </c>
      <c r="BM263" s="72" t="s">
        <v>806</v>
      </c>
    </row>
    <row r="264" spans="2:65" s="52" customFormat="1" ht="22.5" customHeight="1">
      <c r="B264" s="53"/>
      <c r="C264" s="144" t="s">
        <v>1232</v>
      </c>
      <c r="D264" s="144" t="s">
        <v>262</v>
      </c>
      <c r="E264" s="145" t="s">
        <v>807</v>
      </c>
      <c r="F264" s="236" t="s">
        <v>808</v>
      </c>
      <c r="G264" s="237"/>
      <c r="H264" s="237"/>
      <c r="I264" s="237"/>
      <c r="J264" s="146" t="s">
        <v>80</v>
      </c>
      <c r="K264" s="147">
        <v>65.81</v>
      </c>
      <c r="L264" s="238"/>
      <c r="M264" s="239"/>
      <c r="N264" s="240">
        <f t="shared" si="100"/>
        <v>0</v>
      </c>
      <c r="O264" s="230"/>
      <c r="P264" s="230"/>
      <c r="Q264" s="230"/>
      <c r="R264" s="54"/>
      <c r="T264" s="140" t="s">
        <v>0</v>
      </c>
      <c r="U264" s="141" t="s">
        <v>21</v>
      </c>
      <c r="V264" s="142">
        <v>0</v>
      </c>
      <c r="W264" s="142">
        <f t="shared" si="101"/>
        <v>0</v>
      </c>
      <c r="X264" s="142">
        <v>2.5000000000000001E-3</v>
      </c>
      <c r="Y264" s="142">
        <f t="shared" si="102"/>
        <v>0.164525</v>
      </c>
      <c r="Z264" s="142">
        <v>0</v>
      </c>
      <c r="AA264" s="143">
        <f t="shared" si="103"/>
        <v>0</v>
      </c>
      <c r="AR264" s="72" t="s">
        <v>201</v>
      </c>
      <c r="AT264" s="72" t="s">
        <v>262</v>
      </c>
      <c r="AU264" s="72" t="s">
        <v>26</v>
      </c>
      <c r="AY264" s="72" t="s">
        <v>76</v>
      </c>
      <c r="BE264" s="93">
        <f t="shared" si="104"/>
        <v>0</v>
      </c>
      <c r="BF264" s="93">
        <f t="shared" si="105"/>
        <v>0</v>
      </c>
      <c r="BG264" s="93">
        <f t="shared" si="106"/>
        <v>0</v>
      </c>
      <c r="BH264" s="93">
        <f t="shared" si="107"/>
        <v>0</v>
      </c>
      <c r="BI264" s="93">
        <f t="shared" si="108"/>
        <v>0</v>
      </c>
      <c r="BJ264" s="72" t="s">
        <v>5</v>
      </c>
      <c r="BK264" s="93">
        <f t="shared" si="109"/>
        <v>0</v>
      </c>
      <c r="BL264" s="72" t="s">
        <v>137</v>
      </c>
      <c r="BM264" s="72" t="s">
        <v>809</v>
      </c>
    </row>
    <row r="265" spans="2:65" s="52" customFormat="1" ht="22.5" customHeight="1">
      <c r="B265" s="53"/>
      <c r="C265" s="144" t="s">
        <v>1233</v>
      </c>
      <c r="D265" s="144" t="s">
        <v>262</v>
      </c>
      <c r="E265" s="145" t="s">
        <v>810</v>
      </c>
      <c r="F265" s="236" t="s">
        <v>811</v>
      </c>
      <c r="G265" s="237"/>
      <c r="H265" s="237"/>
      <c r="I265" s="237"/>
      <c r="J265" s="146" t="s">
        <v>80</v>
      </c>
      <c r="K265" s="147">
        <v>107.748</v>
      </c>
      <c r="L265" s="238"/>
      <c r="M265" s="239"/>
      <c r="N265" s="240">
        <f t="shared" si="100"/>
        <v>0</v>
      </c>
      <c r="O265" s="230"/>
      <c r="P265" s="230"/>
      <c r="Q265" s="230"/>
      <c r="R265" s="54"/>
      <c r="T265" s="140" t="s">
        <v>0</v>
      </c>
      <c r="U265" s="141" t="s">
        <v>21</v>
      </c>
      <c r="V265" s="142">
        <v>0</v>
      </c>
      <c r="W265" s="142">
        <f t="shared" si="101"/>
        <v>0</v>
      </c>
      <c r="X265" s="142">
        <v>2.5000000000000001E-3</v>
      </c>
      <c r="Y265" s="142">
        <f t="shared" si="102"/>
        <v>0.26937</v>
      </c>
      <c r="Z265" s="142">
        <v>0</v>
      </c>
      <c r="AA265" s="143">
        <f t="shared" si="103"/>
        <v>0</v>
      </c>
      <c r="AR265" s="72" t="s">
        <v>201</v>
      </c>
      <c r="AT265" s="72" t="s">
        <v>262</v>
      </c>
      <c r="AU265" s="72" t="s">
        <v>26</v>
      </c>
      <c r="AY265" s="72" t="s">
        <v>76</v>
      </c>
      <c r="BE265" s="93">
        <f t="shared" si="104"/>
        <v>0</v>
      </c>
      <c r="BF265" s="93">
        <f t="shared" si="105"/>
        <v>0</v>
      </c>
      <c r="BG265" s="93">
        <f t="shared" si="106"/>
        <v>0</v>
      </c>
      <c r="BH265" s="93">
        <f t="shared" si="107"/>
        <v>0</v>
      </c>
      <c r="BI265" s="93">
        <f t="shared" si="108"/>
        <v>0</v>
      </c>
      <c r="BJ265" s="72" t="s">
        <v>5</v>
      </c>
      <c r="BK265" s="93">
        <f t="shared" si="109"/>
        <v>0</v>
      </c>
      <c r="BL265" s="72" t="s">
        <v>137</v>
      </c>
      <c r="BM265" s="72" t="s">
        <v>812</v>
      </c>
    </row>
    <row r="266" spans="2:65" s="52" customFormat="1" ht="31.5" customHeight="1">
      <c r="B266" s="53"/>
      <c r="C266" s="85" t="s">
        <v>813</v>
      </c>
      <c r="D266" s="85" t="s">
        <v>77</v>
      </c>
      <c r="E266" s="86" t="s">
        <v>814</v>
      </c>
      <c r="F266" s="231" t="s">
        <v>815</v>
      </c>
      <c r="G266" s="232"/>
      <c r="H266" s="232"/>
      <c r="I266" s="232"/>
      <c r="J266" s="87" t="s">
        <v>80</v>
      </c>
      <c r="K266" s="88">
        <v>1759.03</v>
      </c>
      <c r="L266" s="233"/>
      <c r="M266" s="234"/>
      <c r="N266" s="229">
        <f t="shared" si="100"/>
        <v>0</v>
      </c>
      <c r="O266" s="230"/>
      <c r="P266" s="230"/>
      <c r="Q266" s="230"/>
      <c r="R266" s="54"/>
      <c r="T266" s="140" t="s">
        <v>0</v>
      </c>
      <c r="U266" s="141" t="s">
        <v>21</v>
      </c>
      <c r="V266" s="142">
        <v>0.18</v>
      </c>
      <c r="W266" s="142">
        <f t="shared" si="101"/>
        <v>316.62539999999996</v>
      </c>
      <c r="X266" s="142">
        <v>2.0400000000000001E-3</v>
      </c>
      <c r="Y266" s="142">
        <f t="shared" si="102"/>
        <v>3.5884212000000004</v>
      </c>
      <c r="Z266" s="142">
        <v>0</v>
      </c>
      <c r="AA266" s="143">
        <f t="shared" si="103"/>
        <v>0</v>
      </c>
      <c r="AR266" s="72" t="s">
        <v>137</v>
      </c>
      <c r="AT266" s="72" t="s">
        <v>77</v>
      </c>
      <c r="AU266" s="72" t="s">
        <v>26</v>
      </c>
      <c r="AY266" s="72" t="s">
        <v>76</v>
      </c>
      <c r="BE266" s="93">
        <f t="shared" si="104"/>
        <v>0</v>
      </c>
      <c r="BF266" s="93">
        <f t="shared" si="105"/>
        <v>0</v>
      </c>
      <c r="BG266" s="93">
        <f t="shared" si="106"/>
        <v>0</v>
      </c>
      <c r="BH266" s="93">
        <f t="shared" si="107"/>
        <v>0</v>
      </c>
      <c r="BI266" s="93">
        <f t="shared" si="108"/>
        <v>0</v>
      </c>
      <c r="BJ266" s="72" t="s">
        <v>5</v>
      </c>
      <c r="BK266" s="93">
        <f t="shared" si="109"/>
        <v>0</v>
      </c>
      <c r="BL266" s="72" t="s">
        <v>137</v>
      </c>
      <c r="BM266" s="72" t="s">
        <v>816</v>
      </c>
    </row>
    <row r="267" spans="2:65" s="52" customFormat="1" ht="31.5" customHeight="1">
      <c r="B267" s="53"/>
      <c r="C267" s="144" t="s">
        <v>1234</v>
      </c>
      <c r="D267" s="144" t="s">
        <v>262</v>
      </c>
      <c r="E267" s="145" t="s">
        <v>817</v>
      </c>
      <c r="F267" s="236" t="s">
        <v>818</v>
      </c>
      <c r="G267" s="237"/>
      <c r="H267" s="237"/>
      <c r="I267" s="237"/>
      <c r="J267" s="146" t="s">
        <v>80</v>
      </c>
      <c r="K267" s="147">
        <v>57.448</v>
      </c>
      <c r="L267" s="238"/>
      <c r="M267" s="239"/>
      <c r="N267" s="240">
        <f t="shared" si="100"/>
        <v>0</v>
      </c>
      <c r="O267" s="230"/>
      <c r="P267" s="230"/>
      <c r="Q267" s="230"/>
      <c r="R267" s="54"/>
      <c r="T267" s="140" t="s">
        <v>0</v>
      </c>
      <c r="U267" s="141" t="s">
        <v>21</v>
      </c>
      <c r="V267" s="142">
        <v>0</v>
      </c>
      <c r="W267" s="142">
        <f t="shared" si="101"/>
        <v>0</v>
      </c>
      <c r="X267" s="142">
        <v>2.5000000000000001E-3</v>
      </c>
      <c r="Y267" s="142">
        <f t="shared" si="102"/>
        <v>0.14362</v>
      </c>
      <c r="Z267" s="142">
        <v>0</v>
      </c>
      <c r="AA267" s="143">
        <f t="shared" si="103"/>
        <v>0</v>
      </c>
      <c r="AR267" s="72" t="s">
        <v>201</v>
      </c>
      <c r="AT267" s="72" t="s">
        <v>262</v>
      </c>
      <c r="AU267" s="72" t="s">
        <v>26</v>
      </c>
      <c r="AY267" s="72" t="s">
        <v>76</v>
      </c>
      <c r="BE267" s="93">
        <f t="shared" si="104"/>
        <v>0</v>
      </c>
      <c r="BF267" s="93">
        <f t="shared" si="105"/>
        <v>0</v>
      </c>
      <c r="BG267" s="93">
        <f t="shared" si="106"/>
        <v>0</v>
      </c>
      <c r="BH267" s="93">
        <f t="shared" si="107"/>
        <v>0</v>
      </c>
      <c r="BI267" s="93">
        <f t="shared" si="108"/>
        <v>0</v>
      </c>
      <c r="BJ267" s="72" t="s">
        <v>5</v>
      </c>
      <c r="BK267" s="93">
        <f t="shared" si="109"/>
        <v>0</v>
      </c>
      <c r="BL267" s="72" t="s">
        <v>137</v>
      </c>
      <c r="BM267" s="72" t="s">
        <v>819</v>
      </c>
    </row>
    <row r="268" spans="2:65" s="52" customFormat="1" ht="31.5" customHeight="1">
      <c r="B268" s="53"/>
      <c r="C268" s="144" t="s">
        <v>1235</v>
      </c>
      <c r="D268" s="144" t="s">
        <v>262</v>
      </c>
      <c r="E268" s="145" t="s">
        <v>820</v>
      </c>
      <c r="F268" s="236" t="s">
        <v>821</v>
      </c>
      <c r="G268" s="237"/>
      <c r="H268" s="237"/>
      <c r="I268" s="237"/>
      <c r="J268" s="146" t="s">
        <v>80</v>
      </c>
      <c r="K268" s="147">
        <v>15.167</v>
      </c>
      <c r="L268" s="238"/>
      <c r="M268" s="239"/>
      <c r="N268" s="240">
        <f t="shared" si="100"/>
        <v>0</v>
      </c>
      <c r="O268" s="230"/>
      <c r="P268" s="230"/>
      <c r="Q268" s="230"/>
      <c r="R268" s="54"/>
      <c r="T268" s="140" t="s">
        <v>0</v>
      </c>
      <c r="U268" s="141" t="s">
        <v>21</v>
      </c>
      <c r="V268" s="142">
        <v>0</v>
      </c>
      <c r="W268" s="142">
        <f t="shared" si="101"/>
        <v>0</v>
      </c>
      <c r="X268" s="142">
        <v>2.5000000000000001E-3</v>
      </c>
      <c r="Y268" s="142">
        <f t="shared" si="102"/>
        <v>3.79175E-2</v>
      </c>
      <c r="Z268" s="142">
        <v>0</v>
      </c>
      <c r="AA268" s="143">
        <f t="shared" si="103"/>
        <v>0</v>
      </c>
      <c r="AR268" s="72" t="s">
        <v>201</v>
      </c>
      <c r="AT268" s="72" t="s">
        <v>262</v>
      </c>
      <c r="AU268" s="72" t="s">
        <v>26</v>
      </c>
      <c r="AY268" s="72" t="s">
        <v>76</v>
      </c>
      <c r="BE268" s="93">
        <f t="shared" si="104"/>
        <v>0</v>
      </c>
      <c r="BF268" s="93">
        <f t="shared" si="105"/>
        <v>0</v>
      </c>
      <c r="BG268" s="93">
        <f t="shared" si="106"/>
        <v>0</v>
      </c>
      <c r="BH268" s="93">
        <f t="shared" si="107"/>
        <v>0</v>
      </c>
      <c r="BI268" s="93">
        <f t="shared" si="108"/>
        <v>0</v>
      </c>
      <c r="BJ268" s="72" t="s">
        <v>5</v>
      </c>
      <c r="BK268" s="93">
        <f t="shared" si="109"/>
        <v>0</v>
      </c>
      <c r="BL268" s="72" t="s">
        <v>137</v>
      </c>
      <c r="BM268" s="72" t="s">
        <v>822</v>
      </c>
    </row>
    <row r="269" spans="2:65" s="52" customFormat="1" ht="31.5" customHeight="1">
      <c r="B269" s="53"/>
      <c r="C269" s="144" t="s">
        <v>1236</v>
      </c>
      <c r="D269" s="144" t="s">
        <v>262</v>
      </c>
      <c r="E269" s="145" t="s">
        <v>823</v>
      </c>
      <c r="F269" s="236" t="s">
        <v>824</v>
      </c>
      <c r="G269" s="237"/>
      <c r="H269" s="237"/>
      <c r="I269" s="237"/>
      <c r="J269" s="146" t="s">
        <v>80</v>
      </c>
      <c r="K269" s="147">
        <v>1721.595</v>
      </c>
      <c r="L269" s="238"/>
      <c r="M269" s="239"/>
      <c r="N269" s="240">
        <f t="shared" si="100"/>
        <v>0</v>
      </c>
      <c r="O269" s="230"/>
      <c r="P269" s="230"/>
      <c r="Q269" s="230"/>
      <c r="R269" s="54"/>
      <c r="T269" s="140" t="s">
        <v>0</v>
      </c>
      <c r="U269" s="141" t="s">
        <v>21</v>
      </c>
      <c r="V269" s="142">
        <v>0</v>
      </c>
      <c r="W269" s="142">
        <f t="shared" si="101"/>
        <v>0</v>
      </c>
      <c r="X269" s="142">
        <v>2.5000000000000001E-3</v>
      </c>
      <c r="Y269" s="142">
        <f t="shared" si="102"/>
        <v>4.3039874999999999</v>
      </c>
      <c r="Z269" s="142">
        <v>0</v>
      </c>
      <c r="AA269" s="143">
        <f t="shared" si="103"/>
        <v>0</v>
      </c>
      <c r="AR269" s="72" t="s">
        <v>201</v>
      </c>
      <c r="AT269" s="72" t="s">
        <v>262</v>
      </c>
      <c r="AU269" s="72" t="s">
        <v>26</v>
      </c>
      <c r="AY269" s="72" t="s">
        <v>76</v>
      </c>
      <c r="BE269" s="93">
        <f t="shared" si="104"/>
        <v>0</v>
      </c>
      <c r="BF269" s="93">
        <f t="shared" si="105"/>
        <v>0</v>
      </c>
      <c r="BG269" s="93">
        <f t="shared" si="106"/>
        <v>0</v>
      </c>
      <c r="BH269" s="93">
        <f t="shared" si="107"/>
        <v>0</v>
      </c>
      <c r="BI269" s="93">
        <f t="shared" si="108"/>
        <v>0</v>
      </c>
      <c r="BJ269" s="72" t="s">
        <v>5</v>
      </c>
      <c r="BK269" s="93">
        <f t="shared" si="109"/>
        <v>0</v>
      </c>
      <c r="BL269" s="72" t="s">
        <v>137</v>
      </c>
      <c r="BM269" s="72" t="s">
        <v>825</v>
      </c>
    </row>
    <row r="270" spans="2:65" s="52" customFormat="1" ht="31.5" customHeight="1">
      <c r="B270" s="53"/>
      <c r="C270" s="85" t="s">
        <v>826</v>
      </c>
      <c r="D270" s="85" t="s">
        <v>77</v>
      </c>
      <c r="E270" s="86" t="s">
        <v>827</v>
      </c>
      <c r="F270" s="231" t="s">
        <v>828</v>
      </c>
      <c r="G270" s="232"/>
      <c r="H270" s="232"/>
      <c r="I270" s="232"/>
      <c r="J270" s="87" t="s">
        <v>92</v>
      </c>
      <c r="K270" s="88">
        <v>15.7</v>
      </c>
      <c r="L270" s="233"/>
      <c r="M270" s="234"/>
      <c r="N270" s="229">
        <f t="shared" si="100"/>
        <v>0</v>
      </c>
      <c r="O270" s="230"/>
      <c r="P270" s="230"/>
      <c r="Q270" s="230"/>
      <c r="R270" s="54"/>
      <c r="T270" s="140" t="s">
        <v>0</v>
      </c>
      <c r="U270" s="141" t="s">
        <v>21</v>
      </c>
      <c r="V270" s="142">
        <v>0.09</v>
      </c>
      <c r="W270" s="142">
        <f t="shared" si="101"/>
        <v>1.4129999999999998</v>
      </c>
      <c r="X270" s="142">
        <v>3.2000000000000001E-2</v>
      </c>
      <c r="Y270" s="142">
        <f t="shared" si="102"/>
        <v>0.50239999999999996</v>
      </c>
      <c r="Z270" s="142">
        <v>0</v>
      </c>
      <c r="AA270" s="143">
        <f t="shared" si="103"/>
        <v>0</v>
      </c>
      <c r="AR270" s="72" t="s">
        <v>137</v>
      </c>
      <c r="AT270" s="72" t="s">
        <v>77</v>
      </c>
      <c r="AU270" s="72" t="s">
        <v>26</v>
      </c>
      <c r="AY270" s="72" t="s">
        <v>76</v>
      </c>
      <c r="BE270" s="93">
        <f t="shared" si="104"/>
        <v>0</v>
      </c>
      <c r="BF270" s="93">
        <f t="shared" si="105"/>
        <v>0</v>
      </c>
      <c r="BG270" s="93">
        <f t="shared" si="106"/>
        <v>0</v>
      </c>
      <c r="BH270" s="93">
        <f t="shared" si="107"/>
        <v>0</v>
      </c>
      <c r="BI270" s="93">
        <f t="shared" si="108"/>
        <v>0</v>
      </c>
      <c r="BJ270" s="72" t="s">
        <v>5</v>
      </c>
      <c r="BK270" s="93">
        <f t="shared" si="109"/>
        <v>0</v>
      </c>
      <c r="BL270" s="72" t="s">
        <v>137</v>
      </c>
      <c r="BM270" s="72" t="s">
        <v>829</v>
      </c>
    </row>
    <row r="271" spans="2:65" s="52" customFormat="1" ht="31.5" customHeight="1">
      <c r="B271" s="53"/>
      <c r="C271" s="85" t="s">
        <v>830</v>
      </c>
      <c r="D271" s="85" t="s">
        <v>77</v>
      </c>
      <c r="E271" s="86" t="s">
        <v>831</v>
      </c>
      <c r="F271" s="231" t="s">
        <v>832</v>
      </c>
      <c r="G271" s="232"/>
      <c r="H271" s="232"/>
      <c r="I271" s="232"/>
      <c r="J271" s="87" t="s">
        <v>167</v>
      </c>
      <c r="K271" s="88">
        <v>77</v>
      </c>
      <c r="L271" s="233"/>
      <c r="M271" s="234"/>
      <c r="N271" s="229">
        <f t="shared" si="100"/>
        <v>0</v>
      </c>
      <c r="O271" s="230"/>
      <c r="P271" s="230"/>
      <c r="Q271" s="230"/>
      <c r="R271" s="54"/>
      <c r="T271" s="140" t="s">
        <v>0</v>
      </c>
      <c r="U271" s="141" t="s">
        <v>21</v>
      </c>
      <c r="V271" s="142">
        <v>2.0880000000000001</v>
      </c>
      <c r="W271" s="142">
        <f t="shared" si="101"/>
        <v>160.77600000000001</v>
      </c>
      <c r="X271" s="142">
        <v>0.01</v>
      </c>
      <c r="Y271" s="142">
        <f t="shared" si="102"/>
        <v>0.77</v>
      </c>
      <c r="Z271" s="142">
        <v>0</v>
      </c>
      <c r="AA271" s="143">
        <f t="shared" si="103"/>
        <v>0</v>
      </c>
      <c r="AR271" s="72" t="s">
        <v>137</v>
      </c>
      <c r="AT271" s="72" t="s">
        <v>77</v>
      </c>
      <c r="AU271" s="72" t="s">
        <v>26</v>
      </c>
      <c r="AY271" s="72" t="s">
        <v>76</v>
      </c>
      <c r="BE271" s="93">
        <f t="shared" si="104"/>
        <v>0</v>
      </c>
      <c r="BF271" s="93">
        <f t="shared" si="105"/>
        <v>0</v>
      </c>
      <c r="BG271" s="93">
        <f t="shared" si="106"/>
        <v>0</v>
      </c>
      <c r="BH271" s="93">
        <f t="shared" si="107"/>
        <v>0</v>
      </c>
      <c r="BI271" s="93">
        <f t="shared" si="108"/>
        <v>0</v>
      </c>
      <c r="BJ271" s="72" t="s">
        <v>5</v>
      </c>
      <c r="BK271" s="93">
        <f t="shared" si="109"/>
        <v>0</v>
      </c>
      <c r="BL271" s="72" t="s">
        <v>137</v>
      </c>
      <c r="BM271" s="72" t="s">
        <v>833</v>
      </c>
    </row>
    <row r="272" spans="2:65" s="52" customFormat="1" ht="31.5" customHeight="1">
      <c r="B272" s="53"/>
      <c r="C272" s="85" t="s">
        <v>834</v>
      </c>
      <c r="D272" s="85" t="s">
        <v>77</v>
      </c>
      <c r="E272" s="86" t="s">
        <v>835</v>
      </c>
      <c r="F272" s="231" t="s">
        <v>836</v>
      </c>
      <c r="G272" s="232"/>
      <c r="H272" s="232"/>
      <c r="I272" s="232"/>
      <c r="J272" s="87" t="s">
        <v>80</v>
      </c>
      <c r="K272" s="88">
        <v>8.327</v>
      </c>
      <c r="L272" s="233"/>
      <c r="M272" s="234"/>
      <c r="N272" s="229">
        <f t="shared" si="100"/>
        <v>0</v>
      </c>
      <c r="O272" s="230"/>
      <c r="P272" s="230"/>
      <c r="Q272" s="230"/>
      <c r="R272" s="54"/>
      <c r="T272" s="140" t="s">
        <v>0</v>
      </c>
      <c r="U272" s="141" t="s">
        <v>21</v>
      </c>
      <c r="V272" s="142">
        <v>0.26700000000000002</v>
      </c>
      <c r="W272" s="142">
        <f t="shared" si="101"/>
        <v>2.223309</v>
      </c>
      <c r="X272" s="142">
        <v>1E-4</v>
      </c>
      <c r="Y272" s="142">
        <f t="shared" si="102"/>
        <v>8.3270000000000002E-4</v>
      </c>
      <c r="Z272" s="142">
        <v>0</v>
      </c>
      <c r="AA272" s="143">
        <f t="shared" si="103"/>
        <v>0</v>
      </c>
      <c r="AR272" s="72" t="s">
        <v>137</v>
      </c>
      <c r="AT272" s="72" t="s">
        <v>77</v>
      </c>
      <c r="AU272" s="72" t="s">
        <v>26</v>
      </c>
      <c r="AY272" s="72" t="s">
        <v>76</v>
      </c>
      <c r="BE272" s="93">
        <f t="shared" si="104"/>
        <v>0</v>
      </c>
      <c r="BF272" s="93">
        <f t="shared" si="105"/>
        <v>0</v>
      </c>
      <c r="BG272" s="93">
        <f t="shared" si="106"/>
        <v>0</v>
      </c>
      <c r="BH272" s="93">
        <f t="shared" si="107"/>
        <v>0</v>
      </c>
      <c r="BI272" s="93">
        <f t="shared" si="108"/>
        <v>0</v>
      </c>
      <c r="BJ272" s="72" t="s">
        <v>5</v>
      </c>
      <c r="BK272" s="93">
        <f t="shared" si="109"/>
        <v>0</v>
      </c>
      <c r="BL272" s="72" t="s">
        <v>137</v>
      </c>
      <c r="BM272" s="72" t="s">
        <v>837</v>
      </c>
    </row>
    <row r="273" spans="2:65" s="52" customFormat="1" ht="22.5" customHeight="1">
      <c r="B273" s="53"/>
      <c r="C273" s="144" t="s">
        <v>838</v>
      </c>
      <c r="D273" s="144" t="s">
        <v>262</v>
      </c>
      <c r="E273" s="145" t="s">
        <v>839</v>
      </c>
      <c r="F273" s="236" t="s">
        <v>840</v>
      </c>
      <c r="G273" s="237"/>
      <c r="H273" s="237"/>
      <c r="I273" s="237"/>
      <c r="J273" s="146" t="s">
        <v>80</v>
      </c>
      <c r="K273" s="147">
        <v>8.4939999999999998</v>
      </c>
      <c r="L273" s="238"/>
      <c r="M273" s="239"/>
      <c r="N273" s="240">
        <f t="shared" si="100"/>
        <v>0</v>
      </c>
      <c r="O273" s="230"/>
      <c r="P273" s="230"/>
      <c r="Q273" s="230"/>
      <c r="R273" s="54"/>
      <c r="T273" s="140" t="s">
        <v>0</v>
      </c>
      <c r="U273" s="141" t="s">
        <v>21</v>
      </c>
      <c r="V273" s="142">
        <v>0</v>
      </c>
      <c r="W273" s="142">
        <f t="shared" si="101"/>
        <v>0</v>
      </c>
      <c r="X273" s="142">
        <v>2.5999999999999999E-3</v>
      </c>
      <c r="Y273" s="142">
        <f t="shared" si="102"/>
        <v>2.2084399999999997E-2</v>
      </c>
      <c r="Z273" s="142">
        <v>0</v>
      </c>
      <c r="AA273" s="143">
        <f t="shared" si="103"/>
        <v>0</v>
      </c>
      <c r="AR273" s="72" t="s">
        <v>201</v>
      </c>
      <c r="AT273" s="72" t="s">
        <v>262</v>
      </c>
      <c r="AU273" s="72" t="s">
        <v>26</v>
      </c>
      <c r="AY273" s="72" t="s">
        <v>76</v>
      </c>
      <c r="BE273" s="93">
        <f t="shared" si="104"/>
        <v>0</v>
      </c>
      <c r="BF273" s="93">
        <f t="shared" si="105"/>
        <v>0</v>
      </c>
      <c r="BG273" s="93">
        <f t="shared" si="106"/>
        <v>0</v>
      </c>
      <c r="BH273" s="93">
        <f t="shared" si="107"/>
        <v>0</v>
      </c>
      <c r="BI273" s="93">
        <f t="shared" si="108"/>
        <v>0</v>
      </c>
      <c r="BJ273" s="72" t="s">
        <v>5</v>
      </c>
      <c r="BK273" s="93">
        <f t="shared" si="109"/>
        <v>0</v>
      </c>
      <c r="BL273" s="72" t="s">
        <v>137</v>
      </c>
      <c r="BM273" s="72" t="s">
        <v>841</v>
      </c>
    </row>
    <row r="274" spans="2:65" s="52" customFormat="1" ht="31.5" customHeight="1">
      <c r="B274" s="53"/>
      <c r="C274" s="85" t="s">
        <v>842</v>
      </c>
      <c r="D274" s="85" t="s">
        <v>77</v>
      </c>
      <c r="E274" s="86" t="s">
        <v>843</v>
      </c>
      <c r="F274" s="231" t="s">
        <v>844</v>
      </c>
      <c r="G274" s="232"/>
      <c r="H274" s="232"/>
      <c r="I274" s="232"/>
      <c r="J274" s="87" t="s">
        <v>113</v>
      </c>
      <c r="K274" s="88">
        <v>11.913</v>
      </c>
      <c r="L274" s="233"/>
      <c r="M274" s="234"/>
      <c r="N274" s="229">
        <f t="shared" si="100"/>
        <v>0</v>
      </c>
      <c r="O274" s="230"/>
      <c r="P274" s="230"/>
      <c r="Q274" s="230"/>
      <c r="R274" s="54"/>
      <c r="T274" s="140" t="s">
        <v>0</v>
      </c>
      <c r="U274" s="141" t="s">
        <v>21</v>
      </c>
      <c r="V274" s="142">
        <v>1.966</v>
      </c>
      <c r="W274" s="142">
        <f t="shared" si="101"/>
        <v>23.420957999999999</v>
      </c>
      <c r="X274" s="142">
        <v>0</v>
      </c>
      <c r="Y274" s="142">
        <f t="shared" si="102"/>
        <v>0</v>
      </c>
      <c r="Z274" s="142">
        <v>0</v>
      </c>
      <c r="AA274" s="143">
        <f t="shared" si="103"/>
        <v>0</v>
      </c>
      <c r="AR274" s="72" t="s">
        <v>137</v>
      </c>
      <c r="AT274" s="72" t="s">
        <v>77</v>
      </c>
      <c r="AU274" s="72" t="s">
        <v>26</v>
      </c>
      <c r="AY274" s="72" t="s">
        <v>76</v>
      </c>
      <c r="BE274" s="93">
        <f t="shared" si="104"/>
        <v>0</v>
      </c>
      <c r="BF274" s="93">
        <f t="shared" si="105"/>
        <v>0</v>
      </c>
      <c r="BG274" s="93">
        <f t="shared" si="106"/>
        <v>0</v>
      </c>
      <c r="BH274" s="93">
        <f t="shared" si="107"/>
        <v>0</v>
      </c>
      <c r="BI274" s="93">
        <f t="shared" si="108"/>
        <v>0</v>
      </c>
      <c r="BJ274" s="72" t="s">
        <v>5</v>
      </c>
      <c r="BK274" s="93">
        <f t="shared" si="109"/>
        <v>0</v>
      </c>
      <c r="BL274" s="72" t="s">
        <v>137</v>
      </c>
      <c r="BM274" s="72" t="s">
        <v>845</v>
      </c>
    </row>
    <row r="275" spans="2:65" s="132" customFormat="1" ht="29.85" customHeight="1">
      <c r="B275" s="128"/>
      <c r="C275" s="129"/>
      <c r="D275" s="139" t="s">
        <v>48</v>
      </c>
      <c r="E275" s="139"/>
      <c r="F275" s="139"/>
      <c r="G275" s="139"/>
      <c r="H275" s="139"/>
      <c r="I275" s="139"/>
      <c r="J275" s="139"/>
      <c r="K275" s="139"/>
      <c r="L275" s="153"/>
      <c r="M275" s="153"/>
      <c r="N275" s="227">
        <f>BK275</f>
        <v>0</v>
      </c>
      <c r="O275" s="228"/>
      <c r="P275" s="228"/>
      <c r="Q275" s="228"/>
      <c r="R275" s="131"/>
      <c r="T275" s="133"/>
      <c r="U275" s="129"/>
      <c r="V275" s="129"/>
      <c r="W275" s="134">
        <f>SUM(W276:W277)</f>
        <v>2.5099999999999998</v>
      </c>
      <c r="X275" s="129"/>
      <c r="Y275" s="134">
        <f>SUM(Y276:Y277)</f>
        <v>0.10718</v>
      </c>
      <c r="Z275" s="129"/>
      <c r="AA275" s="135">
        <f>SUM(AA276:AA277)</f>
        <v>0</v>
      </c>
      <c r="AR275" s="136" t="s">
        <v>26</v>
      </c>
      <c r="AT275" s="137" t="s">
        <v>23</v>
      </c>
      <c r="AU275" s="137" t="s">
        <v>5</v>
      </c>
      <c r="AY275" s="136" t="s">
        <v>76</v>
      </c>
      <c r="BK275" s="138">
        <f>SUM(BK276:BK277)</f>
        <v>0</v>
      </c>
    </row>
    <row r="276" spans="2:65" s="52" customFormat="1" ht="57" customHeight="1">
      <c r="B276" s="53"/>
      <c r="C276" s="85" t="s">
        <v>846</v>
      </c>
      <c r="D276" s="85" t="s">
        <v>77</v>
      </c>
      <c r="E276" s="86" t="s">
        <v>847</v>
      </c>
      <c r="F276" s="231" t="s">
        <v>848</v>
      </c>
      <c r="G276" s="232"/>
      <c r="H276" s="232"/>
      <c r="I276" s="232"/>
      <c r="J276" s="87" t="s">
        <v>167</v>
      </c>
      <c r="K276" s="88">
        <v>1</v>
      </c>
      <c r="L276" s="233"/>
      <c r="M276" s="234"/>
      <c r="N276" s="229">
        <f>ROUND(L276*K276,2)</f>
        <v>0</v>
      </c>
      <c r="O276" s="230"/>
      <c r="P276" s="230"/>
      <c r="Q276" s="230"/>
      <c r="R276" s="54"/>
      <c r="T276" s="140" t="s">
        <v>0</v>
      </c>
      <c r="U276" s="141" t="s">
        <v>21</v>
      </c>
      <c r="V276" s="142">
        <v>1.2549999999999999</v>
      </c>
      <c r="W276" s="142">
        <f>V276*K276</f>
        <v>1.2549999999999999</v>
      </c>
      <c r="X276" s="142">
        <v>5.3589999999999999E-2</v>
      </c>
      <c r="Y276" s="142">
        <f>X276*K276</f>
        <v>5.3589999999999999E-2</v>
      </c>
      <c r="Z276" s="142">
        <v>0</v>
      </c>
      <c r="AA276" s="143">
        <f>Z276*K276</f>
        <v>0</v>
      </c>
      <c r="AR276" s="72" t="s">
        <v>137</v>
      </c>
      <c r="AT276" s="72" t="s">
        <v>77</v>
      </c>
      <c r="AU276" s="72" t="s">
        <v>26</v>
      </c>
      <c r="AY276" s="72" t="s">
        <v>76</v>
      </c>
      <c r="BE276" s="93">
        <f>IF(U276="základní",N276,0)</f>
        <v>0</v>
      </c>
      <c r="BF276" s="93">
        <f>IF(U276="snížená",N276,0)</f>
        <v>0</v>
      </c>
      <c r="BG276" s="93">
        <f>IF(U276="zákl. přenesená",N276,0)</f>
        <v>0</v>
      </c>
      <c r="BH276" s="93">
        <f>IF(U276="sníž. přenesená",N276,0)</f>
        <v>0</v>
      </c>
      <c r="BI276" s="93">
        <f>IF(U276="nulová",N276,0)</f>
        <v>0</v>
      </c>
      <c r="BJ276" s="72" t="s">
        <v>5</v>
      </c>
      <c r="BK276" s="93">
        <f>ROUND(L276*K276,2)</f>
        <v>0</v>
      </c>
      <c r="BL276" s="72" t="s">
        <v>137</v>
      </c>
      <c r="BM276" s="72" t="s">
        <v>849</v>
      </c>
    </row>
    <row r="277" spans="2:65" s="52" customFormat="1" ht="44.25" customHeight="1">
      <c r="B277" s="53"/>
      <c r="C277" s="85" t="s">
        <v>850</v>
      </c>
      <c r="D277" s="85" t="s">
        <v>77</v>
      </c>
      <c r="E277" s="86" t="s">
        <v>851</v>
      </c>
      <c r="F277" s="231" t="s">
        <v>852</v>
      </c>
      <c r="G277" s="232"/>
      <c r="H277" s="232"/>
      <c r="I277" s="232"/>
      <c r="J277" s="87" t="s">
        <v>167</v>
      </c>
      <c r="K277" s="88">
        <v>1</v>
      </c>
      <c r="L277" s="233"/>
      <c r="M277" s="234"/>
      <c r="N277" s="229">
        <f>ROUND(L277*K277,2)</f>
        <v>0</v>
      </c>
      <c r="O277" s="230"/>
      <c r="P277" s="230"/>
      <c r="Q277" s="230"/>
      <c r="R277" s="54"/>
      <c r="T277" s="140" t="s">
        <v>0</v>
      </c>
      <c r="U277" s="141" t="s">
        <v>21</v>
      </c>
      <c r="V277" s="142">
        <v>1.2549999999999999</v>
      </c>
      <c r="W277" s="142">
        <f>V277*K277</f>
        <v>1.2549999999999999</v>
      </c>
      <c r="X277" s="142">
        <v>5.3589999999999999E-2</v>
      </c>
      <c r="Y277" s="142">
        <f>X277*K277</f>
        <v>5.3589999999999999E-2</v>
      </c>
      <c r="Z277" s="142">
        <v>0</v>
      </c>
      <c r="AA277" s="143">
        <f>Z277*K277</f>
        <v>0</v>
      </c>
      <c r="AR277" s="72" t="s">
        <v>137</v>
      </c>
      <c r="AT277" s="72" t="s">
        <v>77</v>
      </c>
      <c r="AU277" s="72" t="s">
        <v>26</v>
      </c>
      <c r="AY277" s="72" t="s">
        <v>76</v>
      </c>
      <c r="BE277" s="93">
        <f>IF(U277="základní",N277,0)</f>
        <v>0</v>
      </c>
      <c r="BF277" s="93">
        <f>IF(U277="snížená",N277,0)</f>
        <v>0</v>
      </c>
      <c r="BG277" s="93">
        <f>IF(U277="zákl. přenesená",N277,0)</f>
        <v>0</v>
      </c>
      <c r="BH277" s="93">
        <f>IF(U277="sníž. přenesená",N277,0)</f>
        <v>0</v>
      </c>
      <c r="BI277" s="93">
        <f>IF(U277="nulová",N277,0)</f>
        <v>0</v>
      </c>
      <c r="BJ277" s="72" t="s">
        <v>5</v>
      </c>
      <c r="BK277" s="93">
        <f>ROUND(L277*K277,2)</f>
        <v>0</v>
      </c>
      <c r="BL277" s="72" t="s">
        <v>137</v>
      </c>
      <c r="BM277" s="72" t="s">
        <v>853</v>
      </c>
    </row>
    <row r="278" spans="2:65" s="132" customFormat="1" ht="29.85" customHeight="1">
      <c r="B278" s="128"/>
      <c r="C278" s="129"/>
      <c r="D278" s="139" t="s">
        <v>49</v>
      </c>
      <c r="E278" s="139"/>
      <c r="F278" s="139"/>
      <c r="G278" s="139"/>
      <c r="H278" s="139"/>
      <c r="I278" s="139"/>
      <c r="J278" s="139"/>
      <c r="K278" s="139"/>
      <c r="L278" s="153"/>
      <c r="M278" s="153"/>
      <c r="N278" s="227">
        <f>BK278</f>
        <v>0</v>
      </c>
      <c r="O278" s="228"/>
      <c r="P278" s="228"/>
      <c r="Q278" s="228"/>
      <c r="R278" s="131"/>
      <c r="T278" s="133"/>
      <c r="U278" s="129"/>
      <c r="V278" s="129"/>
      <c r="W278" s="134">
        <f>SUM(W279:W280)</f>
        <v>0.64</v>
      </c>
      <c r="X278" s="129"/>
      <c r="Y278" s="134">
        <f>SUM(Y279:Y280)</f>
        <v>2.0999999999999999E-3</v>
      </c>
      <c r="Z278" s="129"/>
      <c r="AA278" s="135">
        <f>SUM(AA279:AA280)</f>
        <v>0</v>
      </c>
      <c r="AR278" s="136" t="s">
        <v>26</v>
      </c>
      <c r="AT278" s="137" t="s">
        <v>23</v>
      </c>
      <c r="AU278" s="137" t="s">
        <v>5</v>
      </c>
      <c r="AY278" s="136" t="s">
        <v>76</v>
      </c>
      <c r="BK278" s="138">
        <f>SUM(BK279:BK280)</f>
        <v>0</v>
      </c>
    </row>
    <row r="279" spans="2:65" s="52" customFormat="1" ht="57" customHeight="1">
      <c r="B279" s="53"/>
      <c r="C279" s="85" t="s">
        <v>854</v>
      </c>
      <c r="D279" s="85" t="s">
        <v>77</v>
      </c>
      <c r="E279" s="86" t="s">
        <v>855</v>
      </c>
      <c r="F279" s="231" t="s">
        <v>856</v>
      </c>
      <c r="G279" s="232"/>
      <c r="H279" s="232"/>
      <c r="I279" s="232"/>
      <c r="J279" s="87" t="s">
        <v>167</v>
      </c>
      <c r="K279" s="88">
        <v>1</v>
      </c>
      <c r="L279" s="233"/>
      <c r="M279" s="234"/>
      <c r="N279" s="229">
        <f>ROUND(L279*K279,2)</f>
        <v>0</v>
      </c>
      <c r="O279" s="230"/>
      <c r="P279" s="230"/>
      <c r="Q279" s="230"/>
      <c r="R279" s="54"/>
      <c r="T279" s="140" t="s">
        <v>0</v>
      </c>
      <c r="U279" s="141" t="s">
        <v>21</v>
      </c>
      <c r="V279" s="142">
        <v>0.32</v>
      </c>
      <c r="W279" s="142">
        <f>V279*K279</f>
        <v>0.32</v>
      </c>
      <c r="X279" s="142">
        <v>1.0499999999999999E-3</v>
      </c>
      <c r="Y279" s="142">
        <f>X279*K279</f>
        <v>1.0499999999999999E-3</v>
      </c>
      <c r="Z279" s="142">
        <v>0</v>
      </c>
      <c r="AA279" s="143">
        <f>Z279*K279</f>
        <v>0</v>
      </c>
      <c r="AR279" s="72" t="s">
        <v>137</v>
      </c>
      <c r="AT279" s="72" t="s">
        <v>77</v>
      </c>
      <c r="AU279" s="72" t="s">
        <v>26</v>
      </c>
      <c r="AY279" s="72" t="s">
        <v>76</v>
      </c>
      <c r="BE279" s="93">
        <f>IF(U279="základní",N279,0)</f>
        <v>0</v>
      </c>
      <c r="BF279" s="93">
        <f>IF(U279="snížená",N279,0)</f>
        <v>0</v>
      </c>
      <c r="BG279" s="93">
        <f>IF(U279="zákl. přenesená",N279,0)</f>
        <v>0</v>
      </c>
      <c r="BH279" s="93">
        <f>IF(U279="sníž. přenesená",N279,0)</f>
        <v>0</v>
      </c>
      <c r="BI279" s="93">
        <f>IF(U279="nulová",N279,0)</f>
        <v>0</v>
      </c>
      <c r="BJ279" s="72" t="s">
        <v>5</v>
      </c>
      <c r="BK279" s="93">
        <f>ROUND(L279*K279,2)</f>
        <v>0</v>
      </c>
      <c r="BL279" s="72" t="s">
        <v>137</v>
      </c>
      <c r="BM279" s="72" t="s">
        <v>857</v>
      </c>
    </row>
    <row r="280" spans="2:65" s="52" customFormat="1" ht="44.25" customHeight="1">
      <c r="B280" s="53"/>
      <c r="C280" s="85" t="s">
        <v>858</v>
      </c>
      <c r="D280" s="85" t="s">
        <v>77</v>
      </c>
      <c r="E280" s="86" t="s">
        <v>859</v>
      </c>
      <c r="F280" s="231" t="s">
        <v>860</v>
      </c>
      <c r="G280" s="232"/>
      <c r="H280" s="232"/>
      <c r="I280" s="232"/>
      <c r="J280" s="87" t="s">
        <v>167</v>
      </c>
      <c r="K280" s="88">
        <v>1</v>
      </c>
      <c r="L280" s="233"/>
      <c r="M280" s="234"/>
      <c r="N280" s="229">
        <f>ROUND(L280*K280,2)</f>
        <v>0</v>
      </c>
      <c r="O280" s="230"/>
      <c r="P280" s="230"/>
      <c r="Q280" s="230"/>
      <c r="R280" s="54"/>
      <c r="T280" s="140" t="s">
        <v>0</v>
      </c>
      <c r="U280" s="141" t="s">
        <v>21</v>
      </c>
      <c r="V280" s="142">
        <v>0.32</v>
      </c>
      <c r="W280" s="142">
        <f>V280*K280</f>
        <v>0.32</v>
      </c>
      <c r="X280" s="142">
        <v>1.0499999999999999E-3</v>
      </c>
      <c r="Y280" s="142">
        <f>X280*K280</f>
        <v>1.0499999999999999E-3</v>
      </c>
      <c r="Z280" s="142">
        <v>0</v>
      </c>
      <c r="AA280" s="143">
        <f>Z280*K280</f>
        <v>0</v>
      </c>
      <c r="AR280" s="72" t="s">
        <v>137</v>
      </c>
      <c r="AT280" s="72" t="s">
        <v>77</v>
      </c>
      <c r="AU280" s="72" t="s">
        <v>26</v>
      </c>
      <c r="AY280" s="72" t="s">
        <v>76</v>
      </c>
      <c r="BE280" s="93">
        <f>IF(U280="základní",N280,0)</f>
        <v>0</v>
      </c>
      <c r="BF280" s="93">
        <f>IF(U280="snížená",N280,0)</f>
        <v>0</v>
      </c>
      <c r="BG280" s="93">
        <f>IF(U280="zákl. přenesená",N280,0)</f>
        <v>0</v>
      </c>
      <c r="BH280" s="93">
        <f>IF(U280="sníž. přenesená",N280,0)</f>
        <v>0</v>
      </c>
      <c r="BI280" s="93">
        <f>IF(U280="nulová",N280,0)</f>
        <v>0</v>
      </c>
      <c r="BJ280" s="72" t="s">
        <v>5</v>
      </c>
      <c r="BK280" s="93">
        <f>ROUND(L280*K280,2)</f>
        <v>0</v>
      </c>
      <c r="BL280" s="72" t="s">
        <v>137</v>
      </c>
      <c r="BM280" s="72" t="s">
        <v>861</v>
      </c>
    </row>
    <row r="281" spans="2:65" s="132" customFormat="1" ht="29.85" customHeight="1">
      <c r="B281" s="128"/>
      <c r="C281" s="129"/>
      <c r="D281" s="139" t="s">
        <v>50</v>
      </c>
      <c r="E281" s="139"/>
      <c r="F281" s="139"/>
      <c r="G281" s="139"/>
      <c r="H281" s="139"/>
      <c r="I281" s="139"/>
      <c r="J281" s="139"/>
      <c r="K281" s="139"/>
      <c r="L281" s="153"/>
      <c r="M281" s="153"/>
      <c r="N281" s="227">
        <f>BK281</f>
        <v>0</v>
      </c>
      <c r="O281" s="228"/>
      <c r="P281" s="228"/>
      <c r="Q281" s="228"/>
      <c r="R281" s="131"/>
      <c r="T281" s="133"/>
      <c r="U281" s="129"/>
      <c r="V281" s="129"/>
      <c r="W281" s="134">
        <f>SUM(W282:W283)</f>
        <v>1.012</v>
      </c>
      <c r="X281" s="129"/>
      <c r="Y281" s="134">
        <f>SUM(Y282:Y283)</f>
        <v>0</v>
      </c>
      <c r="Z281" s="129"/>
      <c r="AA281" s="135">
        <f>SUM(AA282:AA283)</f>
        <v>0</v>
      </c>
      <c r="AR281" s="136" t="s">
        <v>26</v>
      </c>
      <c r="AT281" s="137" t="s">
        <v>23</v>
      </c>
      <c r="AU281" s="137" t="s">
        <v>5</v>
      </c>
      <c r="AY281" s="136" t="s">
        <v>76</v>
      </c>
      <c r="BK281" s="138">
        <f>SUM(BK282:BK283)</f>
        <v>0</v>
      </c>
    </row>
    <row r="282" spans="2:65" s="52" customFormat="1" ht="57" customHeight="1">
      <c r="B282" s="53"/>
      <c r="C282" s="85" t="s">
        <v>862</v>
      </c>
      <c r="D282" s="85" t="s">
        <v>77</v>
      </c>
      <c r="E282" s="86" t="s">
        <v>863</v>
      </c>
      <c r="F282" s="231" t="s">
        <v>864</v>
      </c>
      <c r="G282" s="232"/>
      <c r="H282" s="232"/>
      <c r="I282" s="232"/>
      <c r="J282" s="87" t="s">
        <v>167</v>
      </c>
      <c r="K282" s="88">
        <v>1</v>
      </c>
      <c r="L282" s="233"/>
      <c r="M282" s="234"/>
      <c r="N282" s="229">
        <f>ROUND(L282*K282,2)</f>
        <v>0</v>
      </c>
      <c r="O282" s="230"/>
      <c r="P282" s="230"/>
      <c r="Q282" s="230"/>
      <c r="R282" s="54"/>
      <c r="T282" s="140" t="s">
        <v>0</v>
      </c>
      <c r="U282" s="141" t="s">
        <v>21</v>
      </c>
      <c r="V282" s="142">
        <v>0.50600000000000001</v>
      </c>
      <c r="W282" s="142">
        <f>V282*K282</f>
        <v>0.50600000000000001</v>
      </c>
      <c r="X282" s="142">
        <v>0</v>
      </c>
      <c r="Y282" s="142">
        <f>X282*K282</f>
        <v>0</v>
      </c>
      <c r="Z282" s="142">
        <v>0</v>
      </c>
      <c r="AA282" s="143">
        <f>Z282*K282</f>
        <v>0</v>
      </c>
      <c r="AR282" s="72" t="s">
        <v>137</v>
      </c>
      <c r="AT282" s="72" t="s">
        <v>77</v>
      </c>
      <c r="AU282" s="72" t="s">
        <v>26</v>
      </c>
      <c r="AY282" s="72" t="s">
        <v>76</v>
      </c>
      <c r="BE282" s="93">
        <f>IF(U282="základní",N282,0)</f>
        <v>0</v>
      </c>
      <c r="BF282" s="93">
        <f>IF(U282="snížená",N282,0)</f>
        <v>0</v>
      </c>
      <c r="BG282" s="93">
        <f>IF(U282="zákl. přenesená",N282,0)</f>
        <v>0</v>
      </c>
      <c r="BH282" s="93">
        <f>IF(U282="sníž. přenesená",N282,0)</f>
        <v>0</v>
      </c>
      <c r="BI282" s="93">
        <f>IF(U282="nulová",N282,0)</f>
        <v>0</v>
      </c>
      <c r="BJ282" s="72" t="s">
        <v>5</v>
      </c>
      <c r="BK282" s="93">
        <f>ROUND(L282*K282,2)</f>
        <v>0</v>
      </c>
      <c r="BL282" s="72" t="s">
        <v>137</v>
      </c>
      <c r="BM282" s="72" t="s">
        <v>865</v>
      </c>
    </row>
    <row r="283" spans="2:65" s="52" customFormat="1" ht="31.5" customHeight="1">
      <c r="B283" s="53"/>
      <c r="C283" s="85" t="s">
        <v>866</v>
      </c>
      <c r="D283" s="85" t="s">
        <v>77</v>
      </c>
      <c r="E283" s="86" t="s">
        <v>867</v>
      </c>
      <c r="F283" s="231" t="s">
        <v>868</v>
      </c>
      <c r="G283" s="232"/>
      <c r="H283" s="232"/>
      <c r="I283" s="232"/>
      <c r="J283" s="87" t="s">
        <v>167</v>
      </c>
      <c r="K283" s="88">
        <v>1</v>
      </c>
      <c r="L283" s="233"/>
      <c r="M283" s="234"/>
      <c r="N283" s="229">
        <f>ROUND(L283*K283,2)</f>
        <v>0</v>
      </c>
      <c r="O283" s="230"/>
      <c r="P283" s="230"/>
      <c r="Q283" s="230"/>
      <c r="R283" s="54"/>
      <c r="T283" s="140" t="s">
        <v>0</v>
      </c>
      <c r="U283" s="141" t="s">
        <v>21</v>
      </c>
      <c r="V283" s="142">
        <v>0.50600000000000001</v>
      </c>
      <c r="W283" s="142">
        <f>V283*K283</f>
        <v>0.50600000000000001</v>
      </c>
      <c r="X283" s="142">
        <v>0</v>
      </c>
      <c r="Y283" s="142">
        <f>X283*K283</f>
        <v>0</v>
      </c>
      <c r="Z283" s="142">
        <v>0</v>
      </c>
      <c r="AA283" s="143">
        <f>Z283*K283</f>
        <v>0</v>
      </c>
      <c r="AR283" s="72" t="s">
        <v>137</v>
      </c>
      <c r="AT283" s="72" t="s">
        <v>77</v>
      </c>
      <c r="AU283" s="72" t="s">
        <v>26</v>
      </c>
      <c r="AY283" s="72" t="s">
        <v>76</v>
      </c>
      <c r="BE283" s="93">
        <f>IF(U283="základní",N283,0)</f>
        <v>0</v>
      </c>
      <c r="BF283" s="93">
        <f>IF(U283="snížená",N283,0)</f>
        <v>0</v>
      </c>
      <c r="BG283" s="93">
        <f>IF(U283="zákl. přenesená",N283,0)</f>
        <v>0</v>
      </c>
      <c r="BH283" s="93">
        <f>IF(U283="sníž. přenesená",N283,0)</f>
        <v>0</v>
      </c>
      <c r="BI283" s="93">
        <f>IF(U283="nulová",N283,0)</f>
        <v>0</v>
      </c>
      <c r="BJ283" s="72" t="s">
        <v>5</v>
      </c>
      <c r="BK283" s="93">
        <f>ROUND(L283*K283,2)</f>
        <v>0</v>
      </c>
      <c r="BL283" s="72" t="s">
        <v>137</v>
      </c>
      <c r="BM283" s="72" t="s">
        <v>869</v>
      </c>
    </row>
    <row r="284" spans="2:65" s="132" customFormat="1" ht="29.85" customHeight="1">
      <c r="B284" s="128"/>
      <c r="C284" s="129"/>
      <c r="D284" s="139" t="s">
        <v>51</v>
      </c>
      <c r="E284" s="139"/>
      <c r="F284" s="139"/>
      <c r="G284" s="139"/>
      <c r="H284" s="139"/>
      <c r="I284" s="139"/>
      <c r="J284" s="139"/>
      <c r="K284" s="139"/>
      <c r="L284" s="153"/>
      <c r="M284" s="153"/>
      <c r="N284" s="227">
        <f>BK284</f>
        <v>0</v>
      </c>
      <c r="O284" s="228"/>
      <c r="P284" s="228"/>
      <c r="Q284" s="228"/>
      <c r="R284" s="131"/>
      <c r="T284" s="133"/>
      <c r="U284" s="129"/>
      <c r="V284" s="129"/>
      <c r="W284" s="134">
        <f>SUM(W285:W287)</f>
        <v>40.03867799999999</v>
      </c>
      <c r="X284" s="129"/>
      <c r="Y284" s="134">
        <f>SUM(Y285:Y287)</f>
        <v>1.4171431099999998</v>
      </c>
      <c r="Z284" s="129"/>
      <c r="AA284" s="135">
        <f>SUM(AA285:AA287)</f>
        <v>0</v>
      </c>
      <c r="AR284" s="136" t="s">
        <v>26</v>
      </c>
      <c r="AT284" s="137" t="s">
        <v>23</v>
      </c>
      <c r="AU284" s="137" t="s">
        <v>5</v>
      </c>
      <c r="AY284" s="136" t="s">
        <v>76</v>
      </c>
      <c r="BK284" s="138">
        <f>SUM(BK285:BK287)</f>
        <v>0</v>
      </c>
    </row>
    <row r="285" spans="2:65" s="52" customFormat="1" ht="31.5" customHeight="1">
      <c r="B285" s="53"/>
      <c r="C285" s="85" t="s">
        <v>870</v>
      </c>
      <c r="D285" s="85" t="s">
        <v>77</v>
      </c>
      <c r="E285" s="86" t="s">
        <v>871</v>
      </c>
      <c r="F285" s="231" t="s">
        <v>872</v>
      </c>
      <c r="G285" s="232"/>
      <c r="H285" s="232"/>
      <c r="I285" s="232"/>
      <c r="J285" s="87" t="s">
        <v>80</v>
      </c>
      <c r="K285" s="88">
        <v>27.395</v>
      </c>
      <c r="L285" s="233"/>
      <c r="M285" s="234"/>
      <c r="N285" s="229">
        <f>ROUND(L285*K285,2)</f>
        <v>0</v>
      </c>
      <c r="O285" s="230"/>
      <c r="P285" s="230"/>
      <c r="Q285" s="230"/>
      <c r="R285" s="54"/>
      <c r="T285" s="140" t="s">
        <v>0</v>
      </c>
      <c r="U285" s="141" t="s">
        <v>21</v>
      </c>
      <c r="V285" s="142">
        <v>0.29299999999999998</v>
      </c>
      <c r="W285" s="142">
        <f>V285*K285</f>
        <v>8.0267349999999986</v>
      </c>
      <c r="X285" s="142">
        <v>1.093E-2</v>
      </c>
      <c r="Y285" s="142">
        <f>X285*K285</f>
        <v>0.29942734999999998</v>
      </c>
      <c r="Z285" s="142">
        <v>0</v>
      </c>
      <c r="AA285" s="143">
        <f>Z285*K285</f>
        <v>0</v>
      </c>
      <c r="AR285" s="72" t="s">
        <v>137</v>
      </c>
      <c r="AT285" s="72" t="s">
        <v>77</v>
      </c>
      <c r="AU285" s="72" t="s">
        <v>26</v>
      </c>
      <c r="AY285" s="72" t="s">
        <v>76</v>
      </c>
      <c r="BE285" s="93">
        <f>IF(U285="základní",N285,0)</f>
        <v>0</v>
      </c>
      <c r="BF285" s="93">
        <f>IF(U285="snížená",N285,0)</f>
        <v>0</v>
      </c>
      <c r="BG285" s="93">
        <f>IF(U285="zákl. přenesená",N285,0)</f>
        <v>0</v>
      </c>
      <c r="BH285" s="93">
        <f>IF(U285="sníž. přenesená",N285,0)</f>
        <v>0</v>
      </c>
      <c r="BI285" s="93">
        <f>IF(U285="nulová",N285,0)</f>
        <v>0</v>
      </c>
      <c r="BJ285" s="72" t="s">
        <v>5</v>
      </c>
      <c r="BK285" s="93">
        <f>ROUND(L285*K285,2)</f>
        <v>0</v>
      </c>
      <c r="BL285" s="72" t="s">
        <v>137</v>
      </c>
      <c r="BM285" s="72" t="s">
        <v>873</v>
      </c>
    </row>
    <row r="286" spans="2:65" s="52" customFormat="1" ht="31.5" customHeight="1">
      <c r="B286" s="53"/>
      <c r="C286" s="85" t="s">
        <v>874</v>
      </c>
      <c r="D286" s="85" t="s">
        <v>77</v>
      </c>
      <c r="E286" s="86" t="s">
        <v>875</v>
      </c>
      <c r="F286" s="231" t="s">
        <v>876</v>
      </c>
      <c r="G286" s="232"/>
      <c r="H286" s="232"/>
      <c r="I286" s="232"/>
      <c r="J286" s="87" t="s">
        <v>80</v>
      </c>
      <c r="K286" s="88">
        <v>98.563999999999993</v>
      </c>
      <c r="L286" s="233"/>
      <c r="M286" s="234"/>
      <c r="N286" s="229">
        <f>ROUND(L286*K286,2)</f>
        <v>0</v>
      </c>
      <c r="O286" s="230"/>
      <c r="P286" s="230"/>
      <c r="Q286" s="230"/>
      <c r="R286" s="54"/>
      <c r="T286" s="140" t="s">
        <v>0</v>
      </c>
      <c r="U286" s="141" t="s">
        <v>21</v>
      </c>
      <c r="V286" s="142">
        <v>0.29799999999999999</v>
      </c>
      <c r="W286" s="142">
        <f>V286*K286</f>
        <v>29.372071999999996</v>
      </c>
      <c r="X286" s="142">
        <v>1.1339999999999999E-2</v>
      </c>
      <c r="Y286" s="142">
        <f>X286*K286</f>
        <v>1.1177157599999998</v>
      </c>
      <c r="Z286" s="142">
        <v>0</v>
      </c>
      <c r="AA286" s="143">
        <f>Z286*K286</f>
        <v>0</v>
      </c>
      <c r="AR286" s="72" t="s">
        <v>137</v>
      </c>
      <c r="AT286" s="72" t="s">
        <v>77</v>
      </c>
      <c r="AU286" s="72" t="s">
        <v>26</v>
      </c>
      <c r="AY286" s="72" t="s">
        <v>76</v>
      </c>
      <c r="BE286" s="93">
        <f>IF(U286="základní",N286,0)</f>
        <v>0</v>
      </c>
      <c r="BF286" s="93">
        <f>IF(U286="snížená",N286,0)</f>
        <v>0</v>
      </c>
      <c r="BG286" s="93">
        <f>IF(U286="zákl. přenesená",N286,0)</f>
        <v>0</v>
      </c>
      <c r="BH286" s="93">
        <f>IF(U286="sníž. přenesená",N286,0)</f>
        <v>0</v>
      </c>
      <c r="BI286" s="93">
        <f>IF(U286="nulová",N286,0)</f>
        <v>0</v>
      </c>
      <c r="BJ286" s="72" t="s">
        <v>5</v>
      </c>
      <c r="BK286" s="93">
        <f>ROUND(L286*K286,2)</f>
        <v>0</v>
      </c>
      <c r="BL286" s="72" t="s">
        <v>137</v>
      </c>
      <c r="BM286" s="72" t="s">
        <v>877</v>
      </c>
    </row>
    <row r="287" spans="2:65" s="52" customFormat="1" ht="31.5" customHeight="1">
      <c r="B287" s="53"/>
      <c r="C287" s="85" t="s">
        <v>878</v>
      </c>
      <c r="D287" s="85" t="s">
        <v>77</v>
      </c>
      <c r="E287" s="86" t="s">
        <v>879</v>
      </c>
      <c r="F287" s="231" t="s">
        <v>880</v>
      </c>
      <c r="G287" s="232"/>
      <c r="H287" s="232"/>
      <c r="I287" s="232"/>
      <c r="J287" s="87" t="s">
        <v>113</v>
      </c>
      <c r="K287" s="88">
        <v>1.417</v>
      </c>
      <c r="L287" s="233"/>
      <c r="M287" s="234"/>
      <c r="N287" s="229">
        <f>ROUND(L287*K287,2)</f>
        <v>0</v>
      </c>
      <c r="O287" s="230"/>
      <c r="P287" s="230"/>
      <c r="Q287" s="230"/>
      <c r="R287" s="54"/>
      <c r="T287" s="140" t="s">
        <v>0</v>
      </c>
      <c r="U287" s="141" t="s">
        <v>21</v>
      </c>
      <c r="V287" s="142">
        <v>1.863</v>
      </c>
      <c r="W287" s="142">
        <f>V287*K287</f>
        <v>2.6398709999999999</v>
      </c>
      <c r="X287" s="142">
        <v>0</v>
      </c>
      <c r="Y287" s="142">
        <f>X287*K287</f>
        <v>0</v>
      </c>
      <c r="Z287" s="142">
        <v>0</v>
      </c>
      <c r="AA287" s="143">
        <f>Z287*K287</f>
        <v>0</v>
      </c>
      <c r="AR287" s="72" t="s">
        <v>137</v>
      </c>
      <c r="AT287" s="72" t="s">
        <v>77</v>
      </c>
      <c r="AU287" s="72" t="s">
        <v>26</v>
      </c>
      <c r="AY287" s="72" t="s">
        <v>76</v>
      </c>
      <c r="BE287" s="93">
        <f>IF(U287="základní",N287,0)</f>
        <v>0</v>
      </c>
      <c r="BF287" s="93">
        <f>IF(U287="snížená",N287,0)</f>
        <v>0</v>
      </c>
      <c r="BG287" s="93">
        <f>IF(U287="zákl. přenesená",N287,0)</f>
        <v>0</v>
      </c>
      <c r="BH287" s="93">
        <f>IF(U287="sníž. přenesená",N287,0)</f>
        <v>0</v>
      </c>
      <c r="BI287" s="93">
        <f>IF(U287="nulová",N287,0)</f>
        <v>0</v>
      </c>
      <c r="BJ287" s="72" t="s">
        <v>5</v>
      </c>
      <c r="BK287" s="93">
        <f>ROUND(L287*K287,2)</f>
        <v>0</v>
      </c>
      <c r="BL287" s="72" t="s">
        <v>137</v>
      </c>
      <c r="BM287" s="72" t="s">
        <v>881</v>
      </c>
    </row>
    <row r="288" spans="2:65" s="132" customFormat="1" ht="29.85" customHeight="1">
      <c r="B288" s="128"/>
      <c r="C288" s="129"/>
      <c r="D288" s="139" t="s">
        <v>52</v>
      </c>
      <c r="E288" s="139"/>
      <c r="F288" s="139"/>
      <c r="G288" s="139"/>
      <c r="H288" s="139"/>
      <c r="I288" s="139"/>
      <c r="J288" s="139"/>
      <c r="K288" s="139"/>
      <c r="L288" s="153"/>
      <c r="M288" s="153"/>
      <c r="N288" s="227">
        <f>BK288</f>
        <v>0</v>
      </c>
      <c r="O288" s="228"/>
      <c r="P288" s="228"/>
      <c r="Q288" s="228"/>
      <c r="R288" s="131"/>
      <c r="T288" s="133"/>
      <c r="U288" s="129"/>
      <c r="V288" s="129"/>
      <c r="W288" s="134">
        <f>SUM(W289:W295)</f>
        <v>345.94435999999996</v>
      </c>
      <c r="X288" s="129"/>
      <c r="Y288" s="134">
        <f>SUM(Y289:Y295)</f>
        <v>3.7857240699999992</v>
      </c>
      <c r="Z288" s="129"/>
      <c r="AA288" s="135">
        <f>SUM(AA289:AA295)</f>
        <v>1.4276889999999998</v>
      </c>
      <c r="AR288" s="136" t="s">
        <v>26</v>
      </c>
      <c r="AT288" s="137" t="s">
        <v>23</v>
      </c>
      <c r="AU288" s="137" t="s">
        <v>5</v>
      </c>
      <c r="AY288" s="136" t="s">
        <v>76</v>
      </c>
      <c r="BK288" s="138">
        <f>SUM(BK289:BK295)</f>
        <v>0</v>
      </c>
    </row>
    <row r="289" spans="2:65" s="52" customFormat="1" ht="31.5" customHeight="1">
      <c r="B289" s="53"/>
      <c r="C289" s="85" t="s">
        <v>882</v>
      </c>
      <c r="D289" s="85" t="s">
        <v>77</v>
      </c>
      <c r="E289" s="86" t="s">
        <v>883</v>
      </c>
      <c r="F289" s="231" t="s">
        <v>884</v>
      </c>
      <c r="G289" s="232"/>
      <c r="H289" s="232"/>
      <c r="I289" s="232"/>
      <c r="J289" s="87" t="s">
        <v>80</v>
      </c>
      <c r="K289" s="88">
        <v>142.66999999999999</v>
      </c>
      <c r="L289" s="233"/>
      <c r="M289" s="234"/>
      <c r="N289" s="229">
        <f t="shared" ref="N289:N295" si="110">ROUND(L289*K289,2)</f>
        <v>0</v>
      </c>
      <c r="O289" s="230"/>
      <c r="P289" s="230"/>
      <c r="Q289" s="230"/>
      <c r="R289" s="54"/>
      <c r="T289" s="140" t="s">
        <v>0</v>
      </c>
      <c r="U289" s="141" t="s">
        <v>21</v>
      </c>
      <c r="V289" s="142">
        <v>0.96799999999999997</v>
      </c>
      <c r="W289" s="142">
        <f t="shared" ref="W289:W295" si="111">V289*K289</f>
        <v>138.10455999999999</v>
      </c>
      <c r="X289" s="142">
        <v>1.244E-2</v>
      </c>
      <c r="Y289" s="142">
        <f t="shared" ref="Y289:Y295" si="112">X289*K289</f>
        <v>1.7748147999999997</v>
      </c>
      <c r="Z289" s="142">
        <v>0</v>
      </c>
      <c r="AA289" s="143">
        <f t="shared" ref="AA289:AA295" si="113">Z289*K289</f>
        <v>0</v>
      </c>
      <c r="AR289" s="72" t="s">
        <v>137</v>
      </c>
      <c r="AT289" s="72" t="s">
        <v>77</v>
      </c>
      <c r="AU289" s="72" t="s">
        <v>26</v>
      </c>
      <c r="AY289" s="72" t="s">
        <v>76</v>
      </c>
      <c r="BE289" s="93">
        <f t="shared" ref="BE289:BE295" si="114">IF(U289="základní",N289,0)</f>
        <v>0</v>
      </c>
      <c r="BF289" s="93">
        <f t="shared" ref="BF289:BF295" si="115">IF(U289="snížená",N289,0)</f>
        <v>0</v>
      </c>
      <c r="BG289" s="93">
        <f t="shared" ref="BG289:BG295" si="116">IF(U289="zákl. přenesená",N289,0)</f>
        <v>0</v>
      </c>
      <c r="BH289" s="93">
        <f t="shared" ref="BH289:BH295" si="117">IF(U289="sníž. přenesená",N289,0)</f>
        <v>0</v>
      </c>
      <c r="BI289" s="93">
        <f t="shared" ref="BI289:BI295" si="118">IF(U289="nulová",N289,0)</f>
        <v>0</v>
      </c>
      <c r="BJ289" s="72" t="s">
        <v>5</v>
      </c>
      <c r="BK289" s="93">
        <f t="shared" ref="BK289:BK295" si="119">ROUND(L289*K289,2)</f>
        <v>0</v>
      </c>
      <c r="BL289" s="72" t="s">
        <v>137</v>
      </c>
      <c r="BM289" s="72" t="s">
        <v>885</v>
      </c>
    </row>
    <row r="290" spans="2:65" s="52" customFormat="1" ht="31.5" customHeight="1">
      <c r="B290" s="53"/>
      <c r="C290" s="85" t="s">
        <v>886</v>
      </c>
      <c r="D290" s="85" t="s">
        <v>77</v>
      </c>
      <c r="E290" s="86" t="s">
        <v>887</v>
      </c>
      <c r="F290" s="231" t="s">
        <v>888</v>
      </c>
      <c r="G290" s="232"/>
      <c r="H290" s="232"/>
      <c r="I290" s="232"/>
      <c r="J290" s="87" t="s">
        <v>80</v>
      </c>
      <c r="K290" s="88">
        <v>112.878</v>
      </c>
      <c r="L290" s="233"/>
      <c r="M290" s="234"/>
      <c r="N290" s="229">
        <f t="shared" si="110"/>
        <v>0</v>
      </c>
      <c r="O290" s="230"/>
      <c r="P290" s="230"/>
      <c r="Q290" s="230"/>
      <c r="R290" s="54"/>
      <c r="T290" s="140" t="s">
        <v>0</v>
      </c>
      <c r="U290" s="141" t="s">
        <v>21</v>
      </c>
      <c r="V290" s="142">
        <v>0.96799999999999997</v>
      </c>
      <c r="W290" s="142">
        <f t="shared" si="111"/>
        <v>109.26590399999999</v>
      </c>
      <c r="X290" s="142">
        <v>1.223E-2</v>
      </c>
      <c r="Y290" s="142">
        <f t="shared" si="112"/>
        <v>1.3804979399999999</v>
      </c>
      <c r="Z290" s="142">
        <v>0</v>
      </c>
      <c r="AA290" s="143">
        <f t="shared" si="113"/>
        <v>0</v>
      </c>
      <c r="AR290" s="72" t="s">
        <v>137</v>
      </c>
      <c r="AT290" s="72" t="s">
        <v>77</v>
      </c>
      <c r="AU290" s="72" t="s">
        <v>26</v>
      </c>
      <c r="AY290" s="72" t="s">
        <v>76</v>
      </c>
      <c r="BE290" s="93">
        <f t="shared" si="114"/>
        <v>0</v>
      </c>
      <c r="BF290" s="93">
        <f t="shared" si="115"/>
        <v>0</v>
      </c>
      <c r="BG290" s="93">
        <f t="shared" si="116"/>
        <v>0</v>
      </c>
      <c r="BH290" s="93">
        <f t="shared" si="117"/>
        <v>0</v>
      </c>
      <c r="BI290" s="93">
        <f t="shared" si="118"/>
        <v>0</v>
      </c>
      <c r="BJ290" s="72" t="s">
        <v>5</v>
      </c>
      <c r="BK290" s="93">
        <f t="shared" si="119"/>
        <v>0</v>
      </c>
      <c r="BL290" s="72" t="s">
        <v>137</v>
      </c>
      <c r="BM290" s="72" t="s">
        <v>889</v>
      </c>
    </row>
    <row r="291" spans="2:65" s="52" customFormat="1" ht="31.5" customHeight="1">
      <c r="B291" s="53"/>
      <c r="C291" s="85" t="s">
        <v>890</v>
      </c>
      <c r="D291" s="85" t="s">
        <v>77</v>
      </c>
      <c r="E291" s="86" t="s">
        <v>891</v>
      </c>
      <c r="F291" s="231" t="s">
        <v>892</v>
      </c>
      <c r="G291" s="232"/>
      <c r="H291" s="232"/>
      <c r="I291" s="232"/>
      <c r="J291" s="87" t="s">
        <v>80</v>
      </c>
      <c r="K291" s="88">
        <v>3.1469999999999998</v>
      </c>
      <c r="L291" s="233"/>
      <c r="M291" s="234"/>
      <c r="N291" s="229">
        <f t="shared" si="110"/>
        <v>0</v>
      </c>
      <c r="O291" s="230"/>
      <c r="P291" s="230"/>
      <c r="Q291" s="230"/>
      <c r="R291" s="54"/>
      <c r="T291" s="140" t="s">
        <v>0</v>
      </c>
      <c r="U291" s="141" t="s">
        <v>21</v>
      </c>
      <c r="V291" s="142">
        <v>0.96799999999999997</v>
      </c>
      <c r="W291" s="142">
        <f t="shared" si="111"/>
        <v>3.0462959999999999</v>
      </c>
      <c r="X291" s="142">
        <v>1.379E-2</v>
      </c>
      <c r="Y291" s="142">
        <f t="shared" si="112"/>
        <v>4.3397129999999999E-2</v>
      </c>
      <c r="Z291" s="142">
        <v>0</v>
      </c>
      <c r="AA291" s="143">
        <f t="shared" si="113"/>
        <v>0</v>
      </c>
      <c r="AR291" s="72" t="s">
        <v>137</v>
      </c>
      <c r="AT291" s="72" t="s">
        <v>77</v>
      </c>
      <c r="AU291" s="72" t="s">
        <v>26</v>
      </c>
      <c r="AY291" s="72" t="s">
        <v>76</v>
      </c>
      <c r="BE291" s="93">
        <f t="shared" si="114"/>
        <v>0</v>
      </c>
      <c r="BF291" s="93">
        <f t="shared" si="115"/>
        <v>0</v>
      </c>
      <c r="BG291" s="93">
        <f t="shared" si="116"/>
        <v>0</v>
      </c>
      <c r="BH291" s="93">
        <f t="shared" si="117"/>
        <v>0</v>
      </c>
      <c r="BI291" s="93">
        <f t="shared" si="118"/>
        <v>0</v>
      </c>
      <c r="BJ291" s="72" t="s">
        <v>5</v>
      </c>
      <c r="BK291" s="93">
        <f t="shared" si="119"/>
        <v>0</v>
      </c>
      <c r="BL291" s="72" t="s">
        <v>137</v>
      </c>
      <c r="BM291" s="72" t="s">
        <v>893</v>
      </c>
    </row>
    <row r="292" spans="2:65" s="52" customFormat="1" ht="31.5" customHeight="1">
      <c r="B292" s="53"/>
      <c r="C292" s="85" t="s">
        <v>894</v>
      </c>
      <c r="D292" s="85" t="s">
        <v>77</v>
      </c>
      <c r="E292" s="86" t="s">
        <v>895</v>
      </c>
      <c r="F292" s="231" t="s">
        <v>896</v>
      </c>
      <c r="G292" s="232"/>
      <c r="H292" s="232"/>
      <c r="I292" s="232"/>
      <c r="J292" s="87" t="s">
        <v>80</v>
      </c>
      <c r="K292" s="88">
        <v>27.71</v>
      </c>
      <c r="L292" s="233"/>
      <c r="M292" s="234"/>
      <c r="N292" s="229">
        <f t="shared" si="110"/>
        <v>0</v>
      </c>
      <c r="O292" s="230"/>
      <c r="P292" s="230"/>
      <c r="Q292" s="230"/>
      <c r="R292" s="54"/>
      <c r="T292" s="140" t="s">
        <v>0</v>
      </c>
      <c r="U292" s="141" t="s">
        <v>21</v>
      </c>
      <c r="V292" s="142">
        <v>0.96799999999999997</v>
      </c>
      <c r="W292" s="142">
        <f t="shared" si="111"/>
        <v>26.82328</v>
      </c>
      <c r="X292" s="142">
        <v>1.2540000000000001E-2</v>
      </c>
      <c r="Y292" s="142">
        <f t="shared" si="112"/>
        <v>0.34748340000000005</v>
      </c>
      <c r="Z292" s="142">
        <v>0</v>
      </c>
      <c r="AA292" s="143">
        <f t="shared" si="113"/>
        <v>0</v>
      </c>
      <c r="AR292" s="72" t="s">
        <v>137</v>
      </c>
      <c r="AT292" s="72" t="s">
        <v>77</v>
      </c>
      <c r="AU292" s="72" t="s">
        <v>26</v>
      </c>
      <c r="AY292" s="72" t="s">
        <v>76</v>
      </c>
      <c r="BE292" s="93">
        <f t="shared" si="114"/>
        <v>0</v>
      </c>
      <c r="BF292" s="93">
        <f t="shared" si="115"/>
        <v>0</v>
      </c>
      <c r="BG292" s="93">
        <f t="shared" si="116"/>
        <v>0</v>
      </c>
      <c r="BH292" s="93">
        <f t="shared" si="117"/>
        <v>0</v>
      </c>
      <c r="BI292" s="93">
        <f t="shared" si="118"/>
        <v>0</v>
      </c>
      <c r="BJ292" s="72" t="s">
        <v>5</v>
      </c>
      <c r="BK292" s="93">
        <f t="shared" si="119"/>
        <v>0</v>
      </c>
      <c r="BL292" s="72" t="s">
        <v>137</v>
      </c>
      <c r="BM292" s="72" t="s">
        <v>897</v>
      </c>
    </row>
    <row r="293" spans="2:65" s="52" customFormat="1" ht="31.5" customHeight="1">
      <c r="B293" s="53"/>
      <c r="C293" s="85" t="s">
        <v>898</v>
      </c>
      <c r="D293" s="85" t="s">
        <v>77</v>
      </c>
      <c r="E293" s="86" t="s">
        <v>899</v>
      </c>
      <c r="F293" s="231" t="s">
        <v>900</v>
      </c>
      <c r="G293" s="232"/>
      <c r="H293" s="232"/>
      <c r="I293" s="232"/>
      <c r="J293" s="87" t="s">
        <v>80</v>
      </c>
      <c r="K293" s="88">
        <v>136.1</v>
      </c>
      <c r="L293" s="233"/>
      <c r="M293" s="234"/>
      <c r="N293" s="229">
        <f t="shared" si="110"/>
        <v>0</v>
      </c>
      <c r="O293" s="230"/>
      <c r="P293" s="230"/>
      <c r="Q293" s="230"/>
      <c r="R293" s="54"/>
      <c r="T293" s="140" t="s">
        <v>0</v>
      </c>
      <c r="U293" s="141" t="s">
        <v>21</v>
      </c>
      <c r="V293" s="142">
        <v>0.3</v>
      </c>
      <c r="W293" s="142">
        <f t="shared" si="111"/>
        <v>40.83</v>
      </c>
      <c r="X293" s="142">
        <v>0</v>
      </c>
      <c r="Y293" s="142">
        <f t="shared" si="112"/>
        <v>0</v>
      </c>
      <c r="Z293" s="142">
        <v>1.0489999999999999E-2</v>
      </c>
      <c r="AA293" s="143">
        <f t="shared" si="113"/>
        <v>1.4276889999999998</v>
      </c>
      <c r="AR293" s="72" t="s">
        <v>137</v>
      </c>
      <c r="AT293" s="72" t="s">
        <v>77</v>
      </c>
      <c r="AU293" s="72" t="s">
        <v>26</v>
      </c>
      <c r="AY293" s="72" t="s">
        <v>76</v>
      </c>
      <c r="BE293" s="93">
        <f t="shared" si="114"/>
        <v>0</v>
      </c>
      <c r="BF293" s="93">
        <f t="shared" si="115"/>
        <v>0</v>
      </c>
      <c r="BG293" s="93">
        <f t="shared" si="116"/>
        <v>0</v>
      </c>
      <c r="BH293" s="93">
        <f t="shared" si="117"/>
        <v>0</v>
      </c>
      <c r="BI293" s="93">
        <f t="shared" si="118"/>
        <v>0</v>
      </c>
      <c r="BJ293" s="72" t="s">
        <v>5</v>
      </c>
      <c r="BK293" s="93">
        <f t="shared" si="119"/>
        <v>0</v>
      </c>
      <c r="BL293" s="72" t="s">
        <v>137</v>
      </c>
      <c r="BM293" s="72" t="s">
        <v>901</v>
      </c>
    </row>
    <row r="294" spans="2:65" s="52" customFormat="1" ht="31.5" customHeight="1">
      <c r="B294" s="53"/>
      <c r="C294" s="85" t="s">
        <v>902</v>
      </c>
      <c r="D294" s="85" t="s">
        <v>77</v>
      </c>
      <c r="E294" s="86" t="s">
        <v>903</v>
      </c>
      <c r="F294" s="231" t="s">
        <v>904</v>
      </c>
      <c r="G294" s="232"/>
      <c r="H294" s="232"/>
      <c r="I294" s="232"/>
      <c r="J294" s="87" t="s">
        <v>80</v>
      </c>
      <c r="K294" s="88">
        <v>16.440000000000001</v>
      </c>
      <c r="L294" s="233"/>
      <c r="M294" s="234"/>
      <c r="N294" s="229">
        <f t="shared" si="110"/>
        <v>0</v>
      </c>
      <c r="O294" s="230"/>
      <c r="P294" s="230"/>
      <c r="Q294" s="230"/>
      <c r="R294" s="54"/>
      <c r="T294" s="140" t="s">
        <v>0</v>
      </c>
      <c r="U294" s="141" t="s">
        <v>21</v>
      </c>
      <c r="V294" s="142">
        <v>1.129</v>
      </c>
      <c r="W294" s="142">
        <f t="shared" si="111"/>
        <v>18.560760000000002</v>
      </c>
      <c r="X294" s="142">
        <v>1.457E-2</v>
      </c>
      <c r="Y294" s="142">
        <f t="shared" si="112"/>
        <v>0.23953080000000002</v>
      </c>
      <c r="Z294" s="142">
        <v>0</v>
      </c>
      <c r="AA294" s="143">
        <f t="shared" si="113"/>
        <v>0</v>
      </c>
      <c r="AR294" s="72" t="s">
        <v>137</v>
      </c>
      <c r="AT294" s="72" t="s">
        <v>77</v>
      </c>
      <c r="AU294" s="72" t="s">
        <v>26</v>
      </c>
      <c r="AY294" s="72" t="s">
        <v>76</v>
      </c>
      <c r="BE294" s="93">
        <f t="shared" si="114"/>
        <v>0</v>
      </c>
      <c r="BF294" s="93">
        <f t="shared" si="115"/>
        <v>0</v>
      </c>
      <c r="BG294" s="93">
        <f t="shared" si="116"/>
        <v>0</v>
      </c>
      <c r="BH294" s="93">
        <f t="shared" si="117"/>
        <v>0</v>
      </c>
      <c r="BI294" s="93">
        <f t="shared" si="118"/>
        <v>0</v>
      </c>
      <c r="BJ294" s="72" t="s">
        <v>5</v>
      </c>
      <c r="BK294" s="93">
        <f t="shared" si="119"/>
        <v>0</v>
      </c>
      <c r="BL294" s="72" t="s">
        <v>137</v>
      </c>
      <c r="BM294" s="72" t="s">
        <v>905</v>
      </c>
    </row>
    <row r="295" spans="2:65" s="52" customFormat="1" ht="31.5" customHeight="1">
      <c r="B295" s="53"/>
      <c r="C295" s="85" t="s">
        <v>906</v>
      </c>
      <c r="D295" s="85" t="s">
        <v>77</v>
      </c>
      <c r="E295" s="86" t="s">
        <v>907</v>
      </c>
      <c r="F295" s="231" t="s">
        <v>908</v>
      </c>
      <c r="G295" s="232"/>
      <c r="H295" s="232"/>
      <c r="I295" s="232"/>
      <c r="J295" s="87" t="s">
        <v>113</v>
      </c>
      <c r="K295" s="88">
        <v>3.786</v>
      </c>
      <c r="L295" s="233"/>
      <c r="M295" s="234"/>
      <c r="N295" s="229">
        <f t="shared" si="110"/>
        <v>0</v>
      </c>
      <c r="O295" s="230"/>
      <c r="P295" s="230"/>
      <c r="Q295" s="230"/>
      <c r="R295" s="54"/>
      <c r="T295" s="140" t="s">
        <v>0</v>
      </c>
      <c r="U295" s="141" t="s">
        <v>21</v>
      </c>
      <c r="V295" s="142">
        <v>2.46</v>
      </c>
      <c r="W295" s="142">
        <f t="shared" si="111"/>
        <v>9.3135600000000007</v>
      </c>
      <c r="X295" s="142">
        <v>0</v>
      </c>
      <c r="Y295" s="142">
        <f t="shared" si="112"/>
        <v>0</v>
      </c>
      <c r="Z295" s="142">
        <v>0</v>
      </c>
      <c r="AA295" s="143">
        <f t="shared" si="113"/>
        <v>0</v>
      </c>
      <c r="AR295" s="72" t="s">
        <v>137</v>
      </c>
      <c r="AT295" s="72" t="s">
        <v>77</v>
      </c>
      <c r="AU295" s="72" t="s">
        <v>26</v>
      </c>
      <c r="AY295" s="72" t="s">
        <v>76</v>
      </c>
      <c r="BE295" s="93">
        <f t="shared" si="114"/>
        <v>0</v>
      </c>
      <c r="BF295" s="93">
        <f t="shared" si="115"/>
        <v>0</v>
      </c>
      <c r="BG295" s="93">
        <f t="shared" si="116"/>
        <v>0</v>
      </c>
      <c r="BH295" s="93">
        <f t="shared" si="117"/>
        <v>0</v>
      </c>
      <c r="BI295" s="93">
        <f t="shared" si="118"/>
        <v>0</v>
      </c>
      <c r="BJ295" s="72" t="s">
        <v>5</v>
      </c>
      <c r="BK295" s="93">
        <f t="shared" si="119"/>
        <v>0</v>
      </c>
      <c r="BL295" s="72" t="s">
        <v>137</v>
      </c>
      <c r="BM295" s="72" t="s">
        <v>909</v>
      </c>
    </row>
    <row r="296" spans="2:65" s="132" customFormat="1" ht="29.85" customHeight="1">
      <c r="B296" s="128"/>
      <c r="C296" s="129"/>
      <c r="D296" s="139" t="s">
        <v>53</v>
      </c>
      <c r="E296" s="139"/>
      <c r="F296" s="139"/>
      <c r="G296" s="139"/>
      <c r="H296" s="139"/>
      <c r="I296" s="139"/>
      <c r="J296" s="139"/>
      <c r="K296" s="139"/>
      <c r="L296" s="153"/>
      <c r="M296" s="153"/>
      <c r="N296" s="227">
        <f>BK296</f>
        <v>0</v>
      </c>
      <c r="O296" s="228"/>
      <c r="P296" s="228"/>
      <c r="Q296" s="228"/>
      <c r="R296" s="131"/>
      <c r="T296" s="133"/>
      <c r="U296" s="129"/>
      <c r="V296" s="129"/>
      <c r="W296" s="134">
        <f>SUM(W297:W314)</f>
        <v>442.78210200000007</v>
      </c>
      <c r="X296" s="129"/>
      <c r="Y296" s="134">
        <f>SUM(Y297:Y314)</f>
        <v>0.71593973999999982</v>
      </c>
      <c r="Z296" s="129"/>
      <c r="AA296" s="135">
        <f>SUM(AA297:AA314)</f>
        <v>1.13740584</v>
      </c>
      <c r="AR296" s="136" t="s">
        <v>26</v>
      </c>
      <c r="AT296" s="137" t="s">
        <v>23</v>
      </c>
      <c r="AU296" s="137" t="s">
        <v>5</v>
      </c>
      <c r="AY296" s="136" t="s">
        <v>76</v>
      </c>
      <c r="BK296" s="138">
        <f>SUM(BK297:BK314)</f>
        <v>0</v>
      </c>
    </row>
    <row r="297" spans="2:65" s="52" customFormat="1" ht="31.5" customHeight="1">
      <c r="B297" s="53"/>
      <c r="C297" s="85" t="s">
        <v>910</v>
      </c>
      <c r="D297" s="85" t="s">
        <v>77</v>
      </c>
      <c r="E297" s="86" t="s">
        <v>911</v>
      </c>
      <c r="F297" s="231" t="s">
        <v>912</v>
      </c>
      <c r="G297" s="232"/>
      <c r="H297" s="232"/>
      <c r="I297" s="232"/>
      <c r="J297" s="87" t="s">
        <v>80</v>
      </c>
      <c r="K297" s="88">
        <v>5.3</v>
      </c>
      <c r="L297" s="233"/>
      <c r="M297" s="234"/>
      <c r="N297" s="229">
        <f t="shared" ref="N297:N314" si="120">ROUND(L297*K297,2)</f>
        <v>0</v>
      </c>
      <c r="O297" s="230"/>
      <c r="P297" s="230"/>
      <c r="Q297" s="230"/>
      <c r="R297" s="54"/>
      <c r="T297" s="140" t="s">
        <v>0</v>
      </c>
      <c r="U297" s="141" t="s">
        <v>21</v>
      </c>
      <c r="V297" s="142">
        <v>0.36</v>
      </c>
      <c r="W297" s="142">
        <f t="shared" ref="W297:W314" si="121">V297*K297</f>
        <v>1.9079999999999999</v>
      </c>
      <c r="X297" s="142">
        <v>0</v>
      </c>
      <c r="Y297" s="142">
        <f t="shared" ref="Y297:Y314" si="122">X297*K297</f>
        <v>0</v>
      </c>
      <c r="Z297" s="142">
        <v>5.94E-3</v>
      </c>
      <c r="AA297" s="143">
        <f t="shared" ref="AA297:AA314" si="123">Z297*K297</f>
        <v>3.1481999999999996E-2</v>
      </c>
      <c r="AR297" s="72" t="s">
        <v>137</v>
      </c>
      <c r="AT297" s="72" t="s">
        <v>77</v>
      </c>
      <c r="AU297" s="72" t="s">
        <v>26</v>
      </c>
      <c r="AY297" s="72" t="s">
        <v>76</v>
      </c>
      <c r="BE297" s="93">
        <f t="shared" ref="BE297:BE314" si="124">IF(U297="základní",N297,0)</f>
        <v>0</v>
      </c>
      <c r="BF297" s="93">
        <f t="shared" ref="BF297:BF314" si="125">IF(U297="snížená",N297,0)</f>
        <v>0</v>
      </c>
      <c r="BG297" s="93">
        <f t="shared" ref="BG297:BG314" si="126">IF(U297="zákl. přenesená",N297,0)</f>
        <v>0</v>
      </c>
      <c r="BH297" s="93">
        <f t="shared" ref="BH297:BH314" si="127">IF(U297="sníž. přenesená",N297,0)</f>
        <v>0</v>
      </c>
      <c r="BI297" s="93">
        <f t="shared" ref="BI297:BI314" si="128">IF(U297="nulová",N297,0)</f>
        <v>0</v>
      </c>
      <c r="BJ297" s="72" t="s">
        <v>5</v>
      </c>
      <c r="BK297" s="93">
        <f t="shared" ref="BK297:BK314" si="129">ROUND(L297*K297,2)</f>
        <v>0</v>
      </c>
      <c r="BL297" s="72" t="s">
        <v>137</v>
      </c>
      <c r="BM297" s="72" t="s">
        <v>913</v>
      </c>
    </row>
    <row r="298" spans="2:65" s="52" customFormat="1" ht="31.5" customHeight="1">
      <c r="B298" s="53"/>
      <c r="C298" s="85" t="s">
        <v>914</v>
      </c>
      <c r="D298" s="85" t="s">
        <v>77</v>
      </c>
      <c r="E298" s="86" t="s">
        <v>915</v>
      </c>
      <c r="F298" s="231" t="s">
        <v>916</v>
      </c>
      <c r="G298" s="232"/>
      <c r="H298" s="232"/>
      <c r="I298" s="232"/>
      <c r="J298" s="87" t="s">
        <v>308</v>
      </c>
      <c r="K298" s="88">
        <v>184.124</v>
      </c>
      <c r="L298" s="233"/>
      <c r="M298" s="234"/>
      <c r="N298" s="229">
        <f t="shared" si="120"/>
        <v>0</v>
      </c>
      <c r="O298" s="230"/>
      <c r="P298" s="230"/>
      <c r="Q298" s="230"/>
      <c r="R298" s="54"/>
      <c r="T298" s="140" t="s">
        <v>0</v>
      </c>
      <c r="U298" s="141" t="s">
        <v>21</v>
      </c>
      <c r="V298" s="142">
        <v>0.43</v>
      </c>
      <c r="W298" s="142">
        <f t="shared" si="121"/>
        <v>79.17331999999999</v>
      </c>
      <c r="X298" s="142">
        <v>0</v>
      </c>
      <c r="Y298" s="142">
        <f t="shared" si="122"/>
        <v>0</v>
      </c>
      <c r="Z298" s="142">
        <v>1.91E-3</v>
      </c>
      <c r="AA298" s="143">
        <f t="shared" si="123"/>
        <v>0.35167683999999999</v>
      </c>
      <c r="AR298" s="72" t="s">
        <v>137</v>
      </c>
      <c r="AT298" s="72" t="s">
        <v>77</v>
      </c>
      <c r="AU298" s="72" t="s">
        <v>26</v>
      </c>
      <c r="AY298" s="72" t="s">
        <v>76</v>
      </c>
      <c r="BE298" s="93">
        <f t="shared" si="124"/>
        <v>0</v>
      </c>
      <c r="BF298" s="93">
        <f t="shared" si="125"/>
        <v>0</v>
      </c>
      <c r="BG298" s="93">
        <f t="shared" si="126"/>
        <v>0</v>
      </c>
      <c r="BH298" s="93">
        <f t="shared" si="127"/>
        <v>0</v>
      </c>
      <c r="BI298" s="93">
        <f t="shared" si="128"/>
        <v>0</v>
      </c>
      <c r="BJ298" s="72" t="s">
        <v>5</v>
      </c>
      <c r="BK298" s="93">
        <f t="shared" si="129"/>
        <v>0</v>
      </c>
      <c r="BL298" s="72" t="s">
        <v>137</v>
      </c>
      <c r="BM298" s="72" t="s">
        <v>917</v>
      </c>
    </row>
    <row r="299" spans="2:65" s="52" customFormat="1" ht="22.5" customHeight="1">
      <c r="B299" s="53"/>
      <c r="C299" s="85" t="s">
        <v>918</v>
      </c>
      <c r="D299" s="85" t="s">
        <v>77</v>
      </c>
      <c r="E299" s="86" t="s">
        <v>919</v>
      </c>
      <c r="F299" s="231" t="s">
        <v>920</v>
      </c>
      <c r="G299" s="232"/>
      <c r="H299" s="232"/>
      <c r="I299" s="232"/>
      <c r="J299" s="87" t="s">
        <v>308</v>
      </c>
      <c r="K299" s="88">
        <v>355.5</v>
      </c>
      <c r="L299" s="233"/>
      <c r="M299" s="234"/>
      <c r="N299" s="229">
        <f t="shared" si="120"/>
        <v>0</v>
      </c>
      <c r="O299" s="230"/>
      <c r="P299" s="230"/>
      <c r="Q299" s="230"/>
      <c r="R299" s="54"/>
      <c r="T299" s="140" t="s">
        <v>0</v>
      </c>
      <c r="U299" s="141" t="s">
        <v>21</v>
      </c>
      <c r="V299" s="142">
        <v>0.19500000000000001</v>
      </c>
      <c r="W299" s="142">
        <f t="shared" si="121"/>
        <v>69.322500000000005</v>
      </c>
      <c r="X299" s="142">
        <v>0</v>
      </c>
      <c r="Y299" s="142">
        <f t="shared" si="122"/>
        <v>0</v>
      </c>
      <c r="Z299" s="142">
        <v>1.67E-3</v>
      </c>
      <c r="AA299" s="143">
        <f t="shared" si="123"/>
        <v>0.59368500000000002</v>
      </c>
      <c r="AR299" s="72" t="s">
        <v>137</v>
      </c>
      <c r="AT299" s="72" t="s">
        <v>77</v>
      </c>
      <c r="AU299" s="72" t="s">
        <v>26</v>
      </c>
      <c r="AY299" s="72" t="s">
        <v>76</v>
      </c>
      <c r="BE299" s="93">
        <f t="shared" si="124"/>
        <v>0</v>
      </c>
      <c r="BF299" s="93">
        <f t="shared" si="125"/>
        <v>0</v>
      </c>
      <c r="BG299" s="93">
        <f t="shared" si="126"/>
        <v>0</v>
      </c>
      <c r="BH299" s="93">
        <f t="shared" si="127"/>
        <v>0</v>
      </c>
      <c r="BI299" s="93">
        <f t="shared" si="128"/>
        <v>0</v>
      </c>
      <c r="BJ299" s="72" t="s">
        <v>5</v>
      </c>
      <c r="BK299" s="93">
        <f t="shared" si="129"/>
        <v>0</v>
      </c>
      <c r="BL299" s="72" t="s">
        <v>137</v>
      </c>
      <c r="BM299" s="72" t="s">
        <v>921</v>
      </c>
    </row>
    <row r="300" spans="2:65" s="52" customFormat="1" ht="22.5" customHeight="1">
      <c r="B300" s="53"/>
      <c r="C300" s="85" t="s">
        <v>922</v>
      </c>
      <c r="D300" s="85" t="s">
        <v>77</v>
      </c>
      <c r="E300" s="86" t="s">
        <v>923</v>
      </c>
      <c r="F300" s="231" t="s">
        <v>924</v>
      </c>
      <c r="G300" s="232"/>
      <c r="H300" s="232"/>
      <c r="I300" s="232"/>
      <c r="J300" s="87" t="s">
        <v>308</v>
      </c>
      <c r="K300" s="88">
        <v>21.9</v>
      </c>
      <c r="L300" s="233"/>
      <c r="M300" s="234"/>
      <c r="N300" s="229">
        <f t="shared" si="120"/>
        <v>0</v>
      </c>
      <c r="O300" s="230"/>
      <c r="P300" s="230"/>
      <c r="Q300" s="230"/>
      <c r="R300" s="54"/>
      <c r="T300" s="140" t="s">
        <v>0</v>
      </c>
      <c r="U300" s="141" t="s">
        <v>21</v>
      </c>
      <c r="V300" s="142">
        <v>0.189</v>
      </c>
      <c r="W300" s="142">
        <f t="shared" si="121"/>
        <v>4.1391</v>
      </c>
      <c r="X300" s="142">
        <v>0</v>
      </c>
      <c r="Y300" s="142">
        <f t="shared" si="122"/>
        <v>0</v>
      </c>
      <c r="Z300" s="142">
        <v>2.5999999999999999E-3</v>
      </c>
      <c r="AA300" s="143">
        <f t="shared" si="123"/>
        <v>5.6939999999999991E-2</v>
      </c>
      <c r="AR300" s="72" t="s">
        <v>137</v>
      </c>
      <c r="AT300" s="72" t="s">
        <v>77</v>
      </c>
      <c r="AU300" s="72" t="s">
        <v>26</v>
      </c>
      <c r="AY300" s="72" t="s">
        <v>76</v>
      </c>
      <c r="BE300" s="93">
        <f t="shared" si="124"/>
        <v>0</v>
      </c>
      <c r="BF300" s="93">
        <f t="shared" si="125"/>
        <v>0</v>
      </c>
      <c r="BG300" s="93">
        <f t="shared" si="126"/>
        <v>0</v>
      </c>
      <c r="BH300" s="93">
        <f t="shared" si="127"/>
        <v>0</v>
      </c>
      <c r="BI300" s="93">
        <f t="shared" si="128"/>
        <v>0</v>
      </c>
      <c r="BJ300" s="72" t="s">
        <v>5</v>
      </c>
      <c r="BK300" s="93">
        <f t="shared" si="129"/>
        <v>0</v>
      </c>
      <c r="BL300" s="72" t="s">
        <v>137</v>
      </c>
      <c r="BM300" s="72" t="s">
        <v>925</v>
      </c>
    </row>
    <row r="301" spans="2:65" s="52" customFormat="1" ht="22.5" customHeight="1">
      <c r="B301" s="53"/>
      <c r="C301" s="85" t="s">
        <v>926</v>
      </c>
      <c r="D301" s="85" t="s">
        <v>77</v>
      </c>
      <c r="E301" s="86" t="s">
        <v>927</v>
      </c>
      <c r="F301" s="231" t="s">
        <v>928</v>
      </c>
      <c r="G301" s="232"/>
      <c r="H301" s="232"/>
      <c r="I301" s="232"/>
      <c r="J301" s="87" t="s">
        <v>308</v>
      </c>
      <c r="K301" s="88">
        <v>26.3</v>
      </c>
      <c r="L301" s="233"/>
      <c r="M301" s="234"/>
      <c r="N301" s="229">
        <f t="shared" si="120"/>
        <v>0</v>
      </c>
      <c r="O301" s="230"/>
      <c r="P301" s="230"/>
      <c r="Q301" s="230"/>
      <c r="R301" s="54"/>
      <c r="T301" s="140" t="s">
        <v>0</v>
      </c>
      <c r="U301" s="141" t="s">
        <v>21</v>
      </c>
      <c r="V301" s="142">
        <v>0.14699999999999999</v>
      </c>
      <c r="W301" s="142">
        <f t="shared" si="121"/>
        <v>3.8660999999999999</v>
      </c>
      <c r="X301" s="142">
        <v>0</v>
      </c>
      <c r="Y301" s="142">
        <f t="shared" si="122"/>
        <v>0</v>
      </c>
      <c r="Z301" s="142">
        <v>3.9399999999999999E-3</v>
      </c>
      <c r="AA301" s="143">
        <f t="shared" si="123"/>
        <v>0.10362200000000001</v>
      </c>
      <c r="AR301" s="72" t="s">
        <v>137</v>
      </c>
      <c r="AT301" s="72" t="s">
        <v>77</v>
      </c>
      <c r="AU301" s="72" t="s">
        <v>26</v>
      </c>
      <c r="AY301" s="72" t="s">
        <v>76</v>
      </c>
      <c r="BE301" s="93">
        <f t="shared" si="124"/>
        <v>0</v>
      </c>
      <c r="BF301" s="93">
        <f t="shared" si="125"/>
        <v>0</v>
      </c>
      <c r="BG301" s="93">
        <f t="shared" si="126"/>
        <v>0</v>
      </c>
      <c r="BH301" s="93">
        <f t="shared" si="127"/>
        <v>0</v>
      </c>
      <c r="BI301" s="93">
        <f t="shared" si="128"/>
        <v>0</v>
      </c>
      <c r="BJ301" s="72" t="s">
        <v>5</v>
      </c>
      <c r="BK301" s="93">
        <f t="shared" si="129"/>
        <v>0</v>
      </c>
      <c r="BL301" s="72" t="s">
        <v>137</v>
      </c>
      <c r="BM301" s="72" t="s">
        <v>929</v>
      </c>
    </row>
    <row r="302" spans="2:65" s="52" customFormat="1" ht="44.25" customHeight="1">
      <c r="B302" s="53"/>
      <c r="C302" s="85" t="s">
        <v>930</v>
      </c>
      <c r="D302" s="85" t="s">
        <v>77</v>
      </c>
      <c r="E302" s="86" t="s">
        <v>931</v>
      </c>
      <c r="F302" s="231" t="s">
        <v>932</v>
      </c>
      <c r="G302" s="232"/>
      <c r="H302" s="232"/>
      <c r="I302" s="232"/>
      <c r="J302" s="87" t="s">
        <v>594</v>
      </c>
      <c r="K302" s="88">
        <v>2</v>
      </c>
      <c r="L302" s="233"/>
      <c r="M302" s="234"/>
      <c r="N302" s="229">
        <f t="shared" si="120"/>
        <v>0</v>
      </c>
      <c r="O302" s="230"/>
      <c r="P302" s="230"/>
      <c r="Q302" s="230"/>
      <c r="R302" s="54"/>
      <c r="T302" s="140" t="s">
        <v>0</v>
      </c>
      <c r="U302" s="141" t="s">
        <v>21</v>
      </c>
      <c r="V302" s="142">
        <v>0</v>
      </c>
      <c r="W302" s="142">
        <f t="shared" si="121"/>
        <v>0</v>
      </c>
      <c r="X302" s="142">
        <v>0</v>
      </c>
      <c r="Y302" s="142">
        <f t="shared" si="122"/>
        <v>0</v>
      </c>
      <c r="Z302" s="142">
        <v>0</v>
      </c>
      <c r="AA302" s="143">
        <f t="shared" si="123"/>
        <v>0</v>
      </c>
      <c r="AR302" s="72" t="s">
        <v>81</v>
      </c>
      <c r="AT302" s="72" t="s">
        <v>77</v>
      </c>
      <c r="AU302" s="72" t="s">
        <v>26</v>
      </c>
      <c r="AY302" s="72" t="s">
        <v>76</v>
      </c>
      <c r="BE302" s="93">
        <f t="shared" si="124"/>
        <v>0</v>
      </c>
      <c r="BF302" s="93">
        <f t="shared" si="125"/>
        <v>0</v>
      </c>
      <c r="BG302" s="93">
        <f t="shared" si="126"/>
        <v>0</v>
      </c>
      <c r="BH302" s="93">
        <f t="shared" si="127"/>
        <v>0</v>
      </c>
      <c r="BI302" s="93">
        <f t="shared" si="128"/>
        <v>0</v>
      </c>
      <c r="BJ302" s="72" t="s">
        <v>5</v>
      </c>
      <c r="BK302" s="93">
        <f t="shared" si="129"/>
        <v>0</v>
      </c>
      <c r="BL302" s="72" t="s">
        <v>81</v>
      </c>
      <c r="BM302" s="72" t="s">
        <v>933</v>
      </c>
    </row>
    <row r="303" spans="2:65" s="52" customFormat="1" ht="57" customHeight="1">
      <c r="B303" s="53"/>
      <c r="C303" s="85" t="s">
        <v>934</v>
      </c>
      <c r="D303" s="85" t="s">
        <v>77</v>
      </c>
      <c r="E303" s="86" t="s">
        <v>935</v>
      </c>
      <c r="F303" s="231" t="s">
        <v>936</v>
      </c>
      <c r="G303" s="232"/>
      <c r="H303" s="232"/>
      <c r="I303" s="232"/>
      <c r="J303" s="87" t="s">
        <v>308</v>
      </c>
      <c r="K303" s="88">
        <v>5.6</v>
      </c>
      <c r="L303" s="233"/>
      <c r="M303" s="234"/>
      <c r="N303" s="229">
        <f t="shared" si="120"/>
        <v>0</v>
      </c>
      <c r="O303" s="230"/>
      <c r="P303" s="230"/>
      <c r="Q303" s="230"/>
      <c r="R303" s="54"/>
      <c r="T303" s="140" t="s">
        <v>0</v>
      </c>
      <c r="U303" s="141" t="s">
        <v>21</v>
      </c>
      <c r="V303" s="142">
        <v>0.84499999999999997</v>
      </c>
      <c r="W303" s="142">
        <f t="shared" si="121"/>
        <v>4.7319999999999993</v>
      </c>
      <c r="X303" s="142">
        <v>1.5200000000000001E-3</v>
      </c>
      <c r="Y303" s="142">
        <f t="shared" si="122"/>
        <v>8.5120000000000005E-3</v>
      </c>
      <c r="Z303" s="142">
        <v>0</v>
      </c>
      <c r="AA303" s="143">
        <f t="shared" si="123"/>
        <v>0</v>
      </c>
      <c r="AR303" s="72" t="s">
        <v>137</v>
      </c>
      <c r="AT303" s="72" t="s">
        <v>77</v>
      </c>
      <c r="AU303" s="72" t="s">
        <v>26</v>
      </c>
      <c r="AY303" s="72" t="s">
        <v>76</v>
      </c>
      <c r="BE303" s="93">
        <f t="shared" si="124"/>
        <v>0</v>
      </c>
      <c r="BF303" s="93">
        <f t="shared" si="125"/>
        <v>0</v>
      </c>
      <c r="BG303" s="93">
        <f t="shared" si="126"/>
        <v>0</v>
      </c>
      <c r="BH303" s="93">
        <f t="shared" si="127"/>
        <v>0</v>
      </c>
      <c r="BI303" s="93">
        <f t="shared" si="128"/>
        <v>0</v>
      </c>
      <c r="BJ303" s="72" t="s">
        <v>5</v>
      </c>
      <c r="BK303" s="93">
        <f t="shared" si="129"/>
        <v>0</v>
      </c>
      <c r="BL303" s="72" t="s">
        <v>137</v>
      </c>
      <c r="BM303" s="72" t="s">
        <v>937</v>
      </c>
    </row>
    <row r="304" spans="2:65" s="52" customFormat="1" ht="57" customHeight="1">
      <c r="B304" s="53"/>
      <c r="C304" s="85" t="s">
        <v>938</v>
      </c>
      <c r="D304" s="85" t="s">
        <v>77</v>
      </c>
      <c r="E304" s="86" t="s">
        <v>939</v>
      </c>
      <c r="F304" s="231" t="s">
        <v>940</v>
      </c>
      <c r="G304" s="232"/>
      <c r="H304" s="232"/>
      <c r="I304" s="232"/>
      <c r="J304" s="87" t="s">
        <v>308</v>
      </c>
      <c r="K304" s="88">
        <v>200.2</v>
      </c>
      <c r="L304" s="233"/>
      <c r="M304" s="234"/>
      <c r="N304" s="229">
        <f t="shared" si="120"/>
        <v>0</v>
      </c>
      <c r="O304" s="230"/>
      <c r="P304" s="230"/>
      <c r="Q304" s="230"/>
      <c r="R304" s="54"/>
      <c r="T304" s="140" t="s">
        <v>0</v>
      </c>
      <c r="U304" s="141" t="s">
        <v>21</v>
      </c>
      <c r="V304" s="142">
        <v>0.625</v>
      </c>
      <c r="W304" s="142">
        <f t="shared" si="121"/>
        <v>125.125</v>
      </c>
      <c r="X304" s="142">
        <v>7.7999999999999999E-4</v>
      </c>
      <c r="Y304" s="142">
        <f t="shared" si="122"/>
        <v>0.15615599999999999</v>
      </c>
      <c r="Z304" s="142">
        <v>0</v>
      </c>
      <c r="AA304" s="143">
        <f t="shared" si="123"/>
        <v>0</v>
      </c>
      <c r="AR304" s="72" t="s">
        <v>137</v>
      </c>
      <c r="AT304" s="72" t="s">
        <v>77</v>
      </c>
      <c r="AU304" s="72" t="s">
        <v>26</v>
      </c>
      <c r="AY304" s="72" t="s">
        <v>76</v>
      </c>
      <c r="BE304" s="93">
        <f t="shared" si="124"/>
        <v>0</v>
      </c>
      <c r="BF304" s="93">
        <f t="shared" si="125"/>
        <v>0</v>
      </c>
      <c r="BG304" s="93">
        <f t="shared" si="126"/>
        <v>0</v>
      </c>
      <c r="BH304" s="93">
        <f t="shared" si="127"/>
        <v>0</v>
      </c>
      <c r="BI304" s="93">
        <f t="shared" si="128"/>
        <v>0</v>
      </c>
      <c r="BJ304" s="72" t="s">
        <v>5</v>
      </c>
      <c r="BK304" s="93">
        <f t="shared" si="129"/>
        <v>0</v>
      </c>
      <c r="BL304" s="72" t="s">
        <v>137</v>
      </c>
      <c r="BM304" s="72" t="s">
        <v>941</v>
      </c>
    </row>
    <row r="305" spans="2:65" s="52" customFormat="1" ht="57" customHeight="1">
      <c r="B305" s="53"/>
      <c r="C305" s="85" t="s">
        <v>942</v>
      </c>
      <c r="D305" s="85" t="s">
        <v>77</v>
      </c>
      <c r="E305" s="86" t="s">
        <v>943</v>
      </c>
      <c r="F305" s="231" t="s">
        <v>944</v>
      </c>
      <c r="G305" s="232"/>
      <c r="H305" s="232"/>
      <c r="I305" s="232"/>
      <c r="J305" s="87" t="s">
        <v>80</v>
      </c>
      <c r="K305" s="88">
        <v>8.9979999999999993</v>
      </c>
      <c r="L305" s="233"/>
      <c r="M305" s="234"/>
      <c r="N305" s="229">
        <f t="shared" si="120"/>
        <v>0</v>
      </c>
      <c r="O305" s="230"/>
      <c r="P305" s="230"/>
      <c r="Q305" s="230"/>
      <c r="R305" s="54"/>
      <c r="T305" s="140" t="s">
        <v>0</v>
      </c>
      <c r="U305" s="141" t="s">
        <v>21</v>
      </c>
      <c r="V305" s="142">
        <v>1.125</v>
      </c>
      <c r="W305" s="142">
        <f t="shared" si="121"/>
        <v>10.12275</v>
      </c>
      <c r="X305" s="142">
        <v>2.0300000000000001E-3</v>
      </c>
      <c r="Y305" s="142">
        <f t="shared" si="122"/>
        <v>1.8265940000000001E-2</v>
      </c>
      <c r="Z305" s="142">
        <v>0</v>
      </c>
      <c r="AA305" s="143">
        <f t="shared" si="123"/>
        <v>0</v>
      </c>
      <c r="AR305" s="72" t="s">
        <v>137</v>
      </c>
      <c r="AT305" s="72" t="s">
        <v>77</v>
      </c>
      <c r="AU305" s="72" t="s">
        <v>26</v>
      </c>
      <c r="AY305" s="72" t="s">
        <v>76</v>
      </c>
      <c r="BE305" s="93">
        <f t="shared" si="124"/>
        <v>0</v>
      </c>
      <c r="BF305" s="93">
        <f t="shared" si="125"/>
        <v>0</v>
      </c>
      <c r="BG305" s="93">
        <f t="shared" si="126"/>
        <v>0</v>
      </c>
      <c r="BH305" s="93">
        <f t="shared" si="127"/>
        <v>0</v>
      </c>
      <c r="BI305" s="93">
        <f t="shared" si="128"/>
        <v>0</v>
      </c>
      <c r="BJ305" s="72" t="s">
        <v>5</v>
      </c>
      <c r="BK305" s="93">
        <f t="shared" si="129"/>
        <v>0</v>
      </c>
      <c r="BL305" s="72" t="s">
        <v>137</v>
      </c>
      <c r="BM305" s="72" t="s">
        <v>945</v>
      </c>
    </row>
    <row r="306" spans="2:65" s="52" customFormat="1" ht="44.25" customHeight="1">
      <c r="B306" s="53"/>
      <c r="C306" s="85" t="s">
        <v>946</v>
      </c>
      <c r="D306" s="85" t="s">
        <v>77</v>
      </c>
      <c r="E306" s="86" t="s">
        <v>947</v>
      </c>
      <c r="F306" s="231" t="s">
        <v>948</v>
      </c>
      <c r="G306" s="232"/>
      <c r="H306" s="232"/>
      <c r="I306" s="232"/>
      <c r="J306" s="87" t="s">
        <v>308</v>
      </c>
      <c r="K306" s="88">
        <v>2.16</v>
      </c>
      <c r="L306" s="233"/>
      <c r="M306" s="234"/>
      <c r="N306" s="229">
        <f t="shared" si="120"/>
        <v>0</v>
      </c>
      <c r="O306" s="230"/>
      <c r="P306" s="230"/>
      <c r="Q306" s="230"/>
      <c r="R306" s="54"/>
      <c r="T306" s="140" t="s">
        <v>0</v>
      </c>
      <c r="U306" s="141" t="s">
        <v>21</v>
      </c>
      <c r="V306" s="142">
        <v>0.84499999999999997</v>
      </c>
      <c r="W306" s="142">
        <f t="shared" si="121"/>
        <v>1.8252000000000002</v>
      </c>
      <c r="X306" s="142">
        <v>1.5200000000000001E-3</v>
      </c>
      <c r="Y306" s="142">
        <f t="shared" si="122"/>
        <v>3.2832000000000004E-3</v>
      </c>
      <c r="Z306" s="142">
        <v>0</v>
      </c>
      <c r="AA306" s="143">
        <f t="shared" si="123"/>
        <v>0</v>
      </c>
      <c r="AR306" s="72" t="s">
        <v>137</v>
      </c>
      <c r="AT306" s="72" t="s">
        <v>77</v>
      </c>
      <c r="AU306" s="72" t="s">
        <v>26</v>
      </c>
      <c r="AY306" s="72" t="s">
        <v>76</v>
      </c>
      <c r="BE306" s="93">
        <f t="shared" si="124"/>
        <v>0</v>
      </c>
      <c r="BF306" s="93">
        <f t="shared" si="125"/>
        <v>0</v>
      </c>
      <c r="BG306" s="93">
        <f t="shared" si="126"/>
        <v>0</v>
      </c>
      <c r="BH306" s="93">
        <f t="shared" si="127"/>
        <v>0</v>
      </c>
      <c r="BI306" s="93">
        <f t="shared" si="128"/>
        <v>0</v>
      </c>
      <c r="BJ306" s="72" t="s">
        <v>5</v>
      </c>
      <c r="BK306" s="93">
        <f t="shared" si="129"/>
        <v>0</v>
      </c>
      <c r="BL306" s="72" t="s">
        <v>137</v>
      </c>
      <c r="BM306" s="72" t="s">
        <v>949</v>
      </c>
    </row>
    <row r="307" spans="2:65" s="52" customFormat="1" ht="31.5" customHeight="1">
      <c r="B307" s="53"/>
      <c r="C307" s="85" t="s">
        <v>950</v>
      </c>
      <c r="D307" s="85" t="s">
        <v>77</v>
      </c>
      <c r="E307" s="86" t="s">
        <v>951</v>
      </c>
      <c r="F307" s="231" t="s">
        <v>952</v>
      </c>
      <c r="G307" s="232"/>
      <c r="H307" s="232"/>
      <c r="I307" s="232"/>
      <c r="J307" s="87" t="s">
        <v>308</v>
      </c>
      <c r="K307" s="88">
        <v>5.2</v>
      </c>
      <c r="L307" s="233"/>
      <c r="M307" s="234"/>
      <c r="N307" s="229">
        <f t="shared" si="120"/>
        <v>0</v>
      </c>
      <c r="O307" s="230"/>
      <c r="P307" s="230"/>
      <c r="Q307" s="230"/>
      <c r="R307" s="54"/>
      <c r="T307" s="140" t="s">
        <v>0</v>
      </c>
      <c r="U307" s="141" t="s">
        <v>21</v>
      </c>
      <c r="V307" s="142">
        <v>0.36299999999999999</v>
      </c>
      <c r="W307" s="142">
        <f t="shared" si="121"/>
        <v>1.8875999999999999</v>
      </c>
      <c r="X307" s="142">
        <v>9.3999999999999997E-4</v>
      </c>
      <c r="Y307" s="142">
        <f t="shared" si="122"/>
        <v>4.888E-3</v>
      </c>
      <c r="Z307" s="142">
        <v>0</v>
      </c>
      <c r="AA307" s="143">
        <f t="shared" si="123"/>
        <v>0</v>
      </c>
      <c r="AR307" s="72" t="s">
        <v>137</v>
      </c>
      <c r="AT307" s="72" t="s">
        <v>77</v>
      </c>
      <c r="AU307" s="72" t="s">
        <v>26</v>
      </c>
      <c r="AY307" s="72" t="s">
        <v>76</v>
      </c>
      <c r="BE307" s="93">
        <f t="shared" si="124"/>
        <v>0</v>
      </c>
      <c r="BF307" s="93">
        <f t="shared" si="125"/>
        <v>0</v>
      </c>
      <c r="BG307" s="93">
        <f t="shared" si="126"/>
        <v>0</v>
      </c>
      <c r="BH307" s="93">
        <f t="shared" si="127"/>
        <v>0</v>
      </c>
      <c r="BI307" s="93">
        <f t="shared" si="128"/>
        <v>0</v>
      </c>
      <c r="BJ307" s="72" t="s">
        <v>5</v>
      </c>
      <c r="BK307" s="93">
        <f t="shared" si="129"/>
        <v>0</v>
      </c>
      <c r="BL307" s="72" t="s">
        <v>137</v>
      </c>
      <c r="BM307" s="72" t="s">
        <v>953</v>
      </c>
    </row>
    <row r="308" spans="2:65" s="52" customFormat="1" ht="31.5" customHeight="1">
      <c r="B308" s="53"/>
      <c r="C308" s="85" t="s">
        <v>954</v>
      </c>
      <c r="D308" s="85" t="s">
        <v>77</v>
      </c>
      <c r="E308" s="86" t="s">
        <v>955</v>
      </c>
      <c r="F308" s="231" t="s">
        <v>956</v>
      </c>
      <c r="G308" s="232"/>
      <c r="H308" s="232"/>
      <c r="I308" s="232"/>
      <c r="J308" s="87" t="s">
        <v>308</v>
      </c>
      <c r="K308" s="88">
        <v>2.8</v>
      </c>
      <c r="L308" s="233"/>
      <c r="M308" s="234"/>
      <c r="N308" s="229">
        <f t="shared" si="120"/>
        <v>0</v>
      </c>
      <c r="O308" s="230"/>
      <c r="P308" s="230"/>
      <c r="Q308" s="230"/>
      <c r="R308" s="54"/>
      <c r="T308" s="140" t="s">
        <v>0</v>
      </c>
      <c r="U308" s="141" t="s">
        <v>21</v>
      </c>
      <c r="V308" s="142">
        <v>0.41299999999999998</v>
      </c>
      <c r="W308" s="142">
        <f t="shared" si="121"/>
        <v>1.1563999999999999</v>
      </c>
      <c r="X308" s="142">
        <v>1.16E-3</v>
      </c>
      <c r="Y308" s="142">
        <f t="shared" si="122"/>
        <v>3.248E-3</v>
      </c>
      <c r="Z308" s="142">
        <v>0</v>
      </c>
      <c r="AA308" s="143">
        <f t="shared" si="123"/>
        <v>0</v>
      </c>
      <c r="AR308" s="72" t="s">
        <v>137</v>
      </c>
      <c r="AT308" s="72" t="s">
        <v>77</v>
      </c>
      <c r="AU308" s="72" t="s">
        <v>26</v>
      </c>
      <c r="AY308" s="72" t="s">
        <v>76</v>
      </c>
      <c r="BE308" s="93">
        <f t="shared" si="124"/>
        <v>0</v>
      </c>
      <c r="BF308" s="93">
        <f t="shared" si="125"/>
        <v>0</v>
      </c>
      <c r="BG308" s="93">
        <f t="shared" si="126"/>
        <v>0</v>
      </c>
      <c r="BH308" s="93">
        <f t="shared" si="127"/>
        <v>0</v>
      </c>
      <c r="BI308" s="93">
        <f t="shared" si="128"/>
        <v>0</v>
      </c>
      <c r="BJ308" s="72" t="s">
        <v>5</v>
      </c>
      <c r="BK308" s="93">
        <f t="shared" si="129"/>
        <v>0</v>
      </c>
      <c r="BL308" s="72" t="s">
        <v>137</v>
      </c>
      <c r="BM308" s="72" t="s">
        <v>957</v>
      </c>
    </row>
    <row r="309" spans="2:65" s="52" customFormat="1" ht="31.5" customHeight="1">
      <c r="B309" s="53"/>
      <c r="C309" s="85" t="s">
        <v>958</v>
      </c>
      <c r="D309" s="85" t="s">
        <v>77</v>
      </c>
      <c r="E309" s="86" t="s">
        <v>959</v>
      </c>
      <c r="F309" s="231" t="s">
        <v>960</v>
      </c>
      <c r="G309" s="232"/>
      <c r="H309" s="232"/>
      <c r="I309" s="232"/>
      <c r="J309" s="87" t="s">
        <v>308</v>
      </c>
      <c r="K309" s="88">
        <v>312.76</v>
      </c>
      <c r="L309" s="233"/>
      <c r="M309" s="234"/>
      <c r="N309" s="229">
        <f t="shared" si="120"/>
        <v>0</v>
      </c>
      <c r="O309" s="230"/>
      <c r="P309" s="230"/>
      <c r="Q309" s="230"/>
      <c r="R309" s="54"/>
      <c r="T309" s="140" t="s">
        <v>0</v>
      </c>
      <c r="U309" s="141" t="s">
        <v>21</v>
      </c>
      <c r="V309" s="142">
        <v>0.41299999999999998</v>
      </c>
      <c r="W309" s="142">
        <f t="shared" si="121"/>
        <v>129.16987999999998</v>
      </c>
      <c r="X309" s="142">
        <v>1.16E-3</v>
      </c>
      <c r="Y309" s="142">
        <f t="shared" si="122"/>
        <v>0.3628016</v>
      </c>
      <c r="Z309" s="142">
        <v>0</v>
      </c>
      <c r="AA309" s="143">
        <f t="shared" si="123"/>
        <v>0</v>
      </c>
      <c r="AR309" s="72" t="s">
        <v>137</v>
      </c>
      <c r="AT309" s="72" t="s">
        <v>77</v>
      </c>
      <c r="AU309" s="72" t="s">
        <v>26</v>
      </c>
      <c r="AY309" s="72" t="s">
        <v>76</v>
      </c>
      <c r="BE309" s="93">
        <f t="shared" si="124"/>
        <v>0</v>
      </c>
      <c r="BF309" s="93">
        <f t="shared" si="125"/>
        <v>0</v>
      </c>
      <c r="BG309" s="93">
        <f t="shared" si="126"/>
        <v>0</v>
      </c>
      <c r="BH309" s="93">
        <f t="shared" si="127"/>
        <v>0</v>
      </c>
      <c r="BI309" s="93">
        <f t="shared" si="128"/>
        <v>0</v>
      </c>
      <c r="BJ309" s="72" t="s">
        <v>5</v>
      </c>
      <c r="BK309" s="93">
        <f t="shared" si="129"/>
        <v>0</v>
      </c>
      <c r="BL309" s="72" t="s">
        <v>137</v>
      </c>
      <c r="BM309" s="72" t="s">
        <v>961</v>
      </c>
    </row>
    <row r="310" spans="2:65" s="52" customFormat="1" ht="22.5" customHeight="1">
      <c r="B310" s="53"/>
      <c r="C310" s="85" t="s">
        <v>962</v>
      </c>
      <c r="D310" s="85" t="s">
        <v>77</v>
      </c>
      <c r="E310" s="86" t="s">
        <v>963</v>
      </c>
      <c r="F310" s="231" t="s">
        <v>964</v>
      </c>
      <c r="G310" s="232"/>
      <c r="H310" s="232"/>
      <c r="I310" s="232"/>
      <c r="J310" s="87" t="s">
        <v>308</v>
      </c>
      <c r="K310" s="88">
        <v>6</v>
      </c>
      <c r="L310" s="233"/>
      <c r="M310" s="234"/>
      <c r="N310" s="229">
        <f t="shared" si="120"/>
        <v>0</v>
      </c>
      <c r="O310" s="230"/>
      <c r="P310" s="230"/>
      <c r="Q310" s="230"/>
      <c r="R310" s="54"/>
      <c r="T310" s="140" t="s">
        <v>0</v>
      </c>
      <c r="U310" s="141" t="s">
        <v>21</v>
      </c>
      <c r="V310" s="142">
        <v>0.22800000000000001</v>
      </c>
      <c r="W310" s="142">
        <f t="shared" si="121"/>
        <v>1.3680000000000001</v>
      </c>
      <c r="X310" s="142">
        <v>2.5999999999999999E-3</v>
      </c>
      <c r="Y310" s="142">
        <f t="shared" si="122"/>
        <v>1.5599999999999999E-2</v>
      </c>
      <c r="Z310" s="142">
        <v>0</v>
      </c>
      <c r="AA310" s="143">
        <f t="shared" si="123"/>
        <v>0</v>
      </c>
      <c r="AR310" s="72" t="s">
        <v>137</v>
      </c>
      <c r="AT310" s="72" t="s">
        <v>77</v>
      </c>
      <c r="AU310" s="72" t="s">
        <v>26</v>
      </c>
      <c r="AY310" s="72" t="s">
        <v>76</v>
      </c>
      <c r="BE310" s="93">
        <f t="shared" si="124"/>
        <v>0</v>
      </c>
      <c r="BF310" s="93">
        <f t="shared" si="125"/>
        <v>0</v>
      </c>
      <c r="BG310" s="93">
        <f t="shared" si="126"/>
        <v>0</v>
      </c>
      <c r="BH310" s="93">
        <f t="shared" si="127"/>
        <v>0</v>
      </c>
      <c r="BI310" s="93">
        <f t="shared" si="128"/>
        <v>0</v>
      </c>
      <c r="BJ310" s="72" t="s">
        <v>5</v>
      </c>
      <c r="BK310" s="93">
        <f t="shared" si="129"/>
        <v>0</v>
      </c>
      <c r="BL310" s="72" t="s">
        <v>137</v>
      </c>
      <c r="BM310" s="72" t="s">
        <v>965</v>
      </c>
    </row>
    <row r="311" spans="2:65" s="52" customFormat="1" ht="31.5" customHeight="1">
      <c r="B311" s="53"/>
      <c r="C311" s="85" t="s">
        <v>966</v>
      </c>
      <c r="D311" s="85" t="s">
        <v>77</v>
      </c>
      <c r="E311" s="86" t="s">
        <v>967</v>
      </c>
      <c r="F311" s="231" t="s">
        <v>968</v>
      </c>
      <c r="G311" s="232"/>
      <c r="H311" s="232"/>
      <c r="I311" s="232"/>
      <c r="J311" s="87" t="s">
        <v>308</v>
      </c>
      <c r="K311" s="88">
        <v>16.3</v>
      </c>
      <c r="L311" s="233"/>
      <c r="M311" s="234"/>
      <c r="N311" s="229">
        <f t="shared" si="120"/>
        <v>0</v>
      </c>
      <c r="O311" s="230"/>
      <c r="P311" s="230"/>
      <c r="Q311" s="230"/>
      <c r="R311" s="54"/>
      <c r="T311" s="140" t="s">
        <v>0</v>
      </c>
      <c r="U311" s="141" t="s">
        <v>21</v>
      </c>
      <c r="V311" s="142">
        <v>0.33400000000000002</v>
      </c>
      <c r="W311" s="142">
        <f t="shared" si="121"/>
        <v>5.4442000000000004</v>
      </c>
      <c r="X311" s="142">
        <v>2.8300000000000001E-3</v>
      </c>
      <c r="Y311" s="142">
        <f t="shared" si="122"/>
        <v>4.6129000000000003E-2</v>
      </c>
      <c r="Z311" s="142">
        <v>0</v>
      </c>
      <c r="AA311" s="143">
        <f t="shared" si="123"/>
        <v>0</v>
      </c>
      <c r="AR311" s="72" t="s">
        <v>137</v>
      </c>
      <c r="AT311" s="72" t="s">
        <v>77</v>
      </c>
      <c r="AU311" s="72" t="s">
        <v>26</v>
      </c>
      <c r="AY311" s="72" t="s">
        <v>76</v>
      </c>
      <c r="BE311" s="93">
        <f t="shared" si="124"/>
        <v>0</v>
      </c>
      <c r="BF311" s="93">
        <f t="shared" si="125"/>
        <v>0</v>
      </c>
      <c r="BG311" s="93">
        <f t="shared" si="126"/>
        <v>0</v>
      </c>
      <c r="BH311" s="93">
        <f t="shared" si="127"/>
        <v>0</v>
      </c>
      <c r="BI311" s="93">
        <f t="shared" si="128"/>
        <v>0</v>
      </c>
      <c r="BJ311" s="72" t="s">
        <v>5</v>
      </c>
      <c r="BK311" s="93">
        <f t="shared" si="129"/>
        <v>0</v>
      </c>
      <c r="BL311" s="72" t="s">
        <v>137</v>
      </c>
      <c r="BM311" s="72" t="s">
        <v>969</v>
      </c>
    </row>
    <row r="312" spans="2:65" s="52" customFormat="1" ht="31.5" customHeight="1">
      <c r="B312" s="53"/>
      <c r="C312" s="85" t="s">
        <v>970</v>
      </c>
      <c r="D312" s="85" t="s">
        <v>77</v>
      </c>
      <c r="E312" s="86" t="s">
        <v>971</v>
      </c>
      <c r="F312" s="231" t="s">
        <v>972</v>
      </c>
      <c r="G312" s="232"/>
      <c r="H312" s="232"/>
      <c r="I312" s="232"/>
      <c r="J312" s="87" t="s">
        <v>308</v>
      </c>
      <c r="K312" s="88">
        <v>20.22</v>
      </c>
      <c r="L312" s="233"/>
      <c r="M312" s="234"/>
      <c r="N312" s="229">
        <f t="shared" si="120"/>
        <v>0</v>
      </c>
      <c r="O312" s="230"/>
      <c r="P312" s="230"/>
      <c r="Q312" s="230"/>
      <c r="R312" s="54"/>
      <c r="T312" s="140" t="s">
        <v>0</v>
      </c>
      <c r="U312" s="141" t="s">
        <v>21</v>
      </c>
      <c r="V312" s="142">
        <v>0</v>
      </c>
      <c r="W312" s="142">
        <f t="shared" si="121"/>
        <v>0</v>
      </c>
      <c r="X312" s="142">
        <v>2.2000000000000001E-3</v>
      </c>
      <c r="Y312" s="142">
        <f t="shared" si="122"/>
        <v>4.4484000000000003E-2</v>
      </c>
      <c r="Z312" s="142">
        <v>0</v>
      </c>
      <c r="AA312" s="143">
        <f t="shared" si="123"/>
        <v>0</v>
      </c>
      <c r="AR312" s="72" t="s">
        <v>137</v>
      </c>
      <c r="AT312" s="72" t="s">
        <v>77</v>
      </c>
      <c r="AU312" s="72" t="s">
        <v>26</v>
      </c>
      <c r="AY312" s="72" t="s">
        <v>76</v>
      </c>
      <c r="BE312" s="93">
        <f t="shared" si="124"/>
        <v>0</v>
      </c>
      <c r="BF312" s="93">
        <f t="shared" si="125"/>
        <v>0</v>
      </c>
      <c r="BG312" s="93">
        <f t="shared" si="126"/>
        <v>0</v>
      </c>
      <c r="BH312" s="93">
        <f t="shared" si="127"/>
        <v>0</v>
      </c>
      <c r="BI312" s="93">
        <f t="shared" si="128"/>
        <v>0</v>
      </c>
      <c r="BJ312" s="72" t="s">
        <v>5</v>
      </c>
      <c r="BK312" s="93">
        <f t="shared" si="129"/>
        <v>0</v>
      </c>
      <c r="BL312" s="72" t="s">
        <v>137</v>
      </c>
      <c r="BM312" s="72" t="s">
        <v>973</v>
      </c>
    </row>
    <row r="313" spans="2:65" s="52" customFormat="1" ht="22.5" customHeight="1">
      <c r="B313" s="53"/>
      <c r="C313" s="85" t="s">
        <v>974</v>
      </c>
      <c r="D313" s="85" t="s">
        <v>77</v>
      </c>
      <c r="E313" s="86" t="s">
        <v>975</v>
      </c>
      <c r="F313" s="231" t="s">
        <v>976</v>
      </c>
      <c r="G313" s="232"/>
      <c r="H313" s="232"/>
      <c r="I313" s="232"/>
      <c r="J313" s="87" t="s">
        <v>308</v>
      </c>
      <c r="K313" s="88">
        <v>20.22</v>
      </c>
      <c r="L313" s="233"/>
      <c r="M313" s="234"/>
      <c r="N313" s="229">
        <f t="shared" si="120"/>
        <v>0</v>
      </c>
      <c r="O313" s="230"/>
      <c r="P313" s="230"/>
      <c r="Q313" s="230"/>
      <c r="R313" s="54"/>
      <c r="T313" s="140" t="s">
        <v>0</v>
      </c>
      <c r="U313" s="141" t="s">
        <v>21</v>
      </c>
      <c r="V313" s="142">
        <v>0</v>
      </c>
      <c r="W313" s="142">
        <f t="shared" si="121"/>
        <v>0</v>
      </c>
      <c r="X313" s="142">
        <v>2.5999999999999999E-3</v>
      </c>
      <c r="Y313" s="142">
        <f t="shared" si="122"/>
        <v>5.2571999999999994E-2</v>
      </c>
      <c r="Z313" s="142">
        <v>0</v>
      </c>
      <c r="AA313" s="143">
        <f t="shared" si="123"/>
        <v>0</v>
      </c>
      <c r="AR313" s="72" t="s">
        <v>137</v>
      </c>
      <c r="AT313" s="72" t="s">
        <v>77</v>
      </c>
      <c r="AU313" s="72" t="s">
        <v>26</v>
      </c>
      <c r="AY313" s="72" t="s">
        <v>76</v>
      </c>
      <c r="BE313" s="93">
        <f t="shared" si="124"/>
        <v>0</v>
      </c>
      <c r="BF313" s="93">
        <f t="shared" si="125"/>
        <v>0</v>
      </c>
      <c r="BG313" s="93">
        <f t="shared" si="126"/>
        <v>0</v>
      </c>
      <c r="BH313" s="93">
        <f t="shared" si="127"/>
        <v>0</v>
      </c>
      <c r="BI313" s="93">
        <f t="shared" si="128"/>
        <v>0</v>
      </c>
      <c r="BJ313" s="72" t="s">
        <v>5</v>
      </c>
      <c r="BK313" s="93">
        <f t="shared" si="129"/>
        <v>0</v>
      </c>
      <c r="BL313" s="72" t="s">
        <v>137</v>
      </c>
      <c r="BM313" s="72" t="s">
        <v>977</v>
      </c>
    </row>
    <row r="314" spans="2:65" s="52" customFormat="1" ht="31.5" customHeight="1">
      <c r="B314" s="53"/>
      <c r="C314" s="85" t="s">
        <v>978</v>
      </c>
      <c r="D314" s="85" t="s">
        <v>77</v>
      </c>
      <c r="E314" s="86" t="s">
        <v>979</v>
      </c>
      <c r="F314" s="231" t="s">
        <v>980</v>
      </c>
      <c r="G314" s="232"/>
      <c r="H314" s="232"/>
      <c r="I314" s="232"/>
      <c r="J314" s="87" t="s">
        <v>113</v>
      </c>
      <c r="K314" s="88">
        <v>0.71599999999999997</v>
      </c>
      <c r="L314" s="233"/>
      <c r="M314" s="234"/>
      <c r="N314" s="229">
        <f t="shared" si="120"/>
        <v>0</v>
      </c>
      <c r="O314" s="230"/>
      <c r="P314" s="230"/>
      <c r="Q314" s="230"/>
      <c r="R314" s="54"/>
      <c r="T314" s="140" t="s">
        <v>0</v>
      </c>
      <c r="U314" s="141" t="s">
        <v>21</v>
      </c>
      <c r="V314" s="142">
        <v>4.9470000000000001</v>
      </c>
      <c r="W314" s="142">
        <f t="shared" si="121"/>
        <v>3.542052</v>
      </c>
      <c r="X314" s="142">
        <v>0</v>
      </c>
      <c r="Y314" s="142">
        <f t="shared" si="122"/>
        <v>0</v>
      </c>
      <c r="Z314" s="142">
        <v>0</v>
      </c>
      <c r="AA314" s="143">
        <f t="shared" si="123"/>
        <v>0</v>
      </c>
      <c r="AR314" s="72" t="s">
        <v>137</v>
      </c>
      <c r="AT314" s="72" t="s">
        <v>77</v>
      </c>
      <c r="AU314" s="72" t="s">
        <v>26</v>
      </c>
      <c r="AY314" s="72" t="s">
        <v>76</v>
      </c>
      <c r="BE314" s="93">
        <f t="shared" si="124"/>
        <v>0</v>
      </c>
      <c r="BF314" s="93">
        <f t="shared" si="125"/>
        <v>0</v>
      </c>
      <c r="BG314" s="93">
        <f t="shared" si="126"/>
        <v>0</v>
      </c>
      <c r="BH314" s="93">
        <f t="shared" si="127"/>
        <v>0</v>
      </c>
      <c r="BI314" s="93">
        <f t="shared" si="128"/>
        <v>0</v>
      </c>
      <c r="BJ314" s="72" t="s">
        <v>5</v>
      </c>
      <c r="BK314" s="93">
        <f t="shared" si="129"/>
        <v>0</v>
      </c>
      <c r="BL314" s="72" t="s">
        <v>137</v>
      </c>
      <c r="BM314" s="72" t="s">
        <v>981</v>
      </c>
    </row>
    <row r="315" spans="2:65" s="132" customFormat="1" ht="29.85" customHeight="1">
      <c r="B315" s="128"/>
      <c r="C315" s="129"/>
      <c r="D315" s="139" t="s">
        <v>54</v>
      </c>
      <c r="E315" s="139"/>
      <c r="F315" s="139"/>
      <c r="G315" s="139"/>
      <c r="H315" s="139"/>
      <c r="I315" s="139"/>
      <c r="J315" s="139"/>
      <c r="K315" s="139"/>
      <c r="L315" s="153"/>
      <c r="M315" s="153"/>
      <c r="N315" s="227">
        <f>BK315</f>
        <v>0</v>
      </c>
      <c r="O315" s="228"/>
      <c r="P315" s="228"/>
      <c r="Q315" s="228"/>
      <c r="R315" s="131"/>
      <c r="T315" s="133"/>
      <c r="U315" s="129"/>
      <c r="V315" s="129"/>
      <c r="W315" s="134">
        <f>SUM(W316:W326)</f>
        <v>3.6560000000000001</v>
      </c>
      <c r="X315" s="129"/>
      <c r="Y315" s="134">
        <f>SUM(Y316:Y326)</f>
        <v>0</v>
      </c>
      <c r="Z315" s="129"/>
      <c r="AA315" s="135">
        <f>SUM(AA316:AA326)</f>
        <v>0.59500000000000008</v>
      </c>
      <c r="AR315" s="136" t="s">
        <v>26</v>
      </c>
      <c r="AT315" s="137" t="s">
        <v>23</v>
      </c>
      <c r="AU315" s="137" t="s">
        <v>5</v>
      </c>
      <c r="AY315" s="136" t="s">
        <v>76</v>
      </c>
      <c r="BK315" s="138">
        <f>SUM(BK316:BK326)</f>
        <v>0</v>
      </c>
    </row>
    <row r="316" spans="2:65" s="52" customFormat="1" ht="31.5" customHeight="1">
      <c r="B316" s="53"/>
      <c r="C316" s="85" t="s">
        <v>982</v>
      </c>
      <c r="D316" s="85" t="s">
        <v>77</v>
      </c>
      <c r="E316" s="86" t="s">
        <v>983</v>
      </c>
      <c r="F316" s="231" t="s">
        <v>984</v>
      </c>
      <c r="G316" s="232"/>
      <c r="H316" s="232"/>
      <c r="I316" s="232"/>
      <c r="J316" s="87" t="s">
        <v>167</v>
      </c>
      <c r="K316" s="88">
        <v>15</v>
      </c>
      <c r="L316" s="233"/>
      <c r="M316" s="234"/>
      <c r="N316" s="229">
        <f t="shared" ref="N316:N326" si="130">ROUND(L316*K316,2)</f>
        <v>0</v>
      </c>
      <c r="O316" s="230"/>
      <c r="P316" s="230"/>
      <c r="Q316" s="230"/>
      <c r="R316" s="54"/>
      <c r="T316" s="140" t="s">
        <v>0</v>
      </c>
      <c r="U316" s="141" t="s">
        <v>21</v>
      </c>
      <c r="V316" s="142">
        <v>0.16</v>
      </c>
      <c r="W316" s="142">
        <f t="shared" ref="W316:W326" si="131">V316*K316</f>
        <v>2.4</v>
      </c>
      <c r="X316" s="142">
        <v>0</v>
      </c>
      <c r="Y316" s="142">
        <f t="shared" ref="Y316:Y326" si="132">X316*K316</f>
        <v>0</v>
      </c>
      <c r="Z316" s="142">
        <v>6.0000000000000001E-3</v>
      </c>
      <c r="AA316" s="143">
        <f t="shared" ref="AA316:AA326" si="133">Z316*K316</f>
        <v>0.09</v>
      </c>
      <c r="AR316" s="72" t="s">
        <v>137</v>
      </c>
      <c r="AT316" s="72" t="s">
        <v>77</v>
      </c>
      <c r="AU316" s="72" t="s">
        <v>26</v>
      </c>
      <c r="AY316" s="72" t="s">
        <v>76</v>
      </c>
      <c r="BE316" s="93">
        <f t="shared" ref="BE316:BE326" si="134">IF(U316="základní",N316,0)</f>
        <v>0</v>
      </c>
      <c r="BF316" s="93">
        <f t="shared" ref="BF316:BF326" si="135">IF(U316="snížená",N316,0)</f>
        <v>0</v>
      </c>
      <c r="BG316" s="93">
        <f t="shared" ref="BG316:BG326" si="136">IF(U316="zákl. přenesená",N316,0)</f>
        <v>0</v>
      </c>
      <c r="BH316" s="93">
        <f t="shared" ref="BH316:BH326" si="137">IF(U316="sníž. přenesená",N316,0)</f>
        <v>0</v>
      </c>
      <c r="BI316" s="93">
        <f t="shared" ref="BI316:BI326" si="138">IF(U316="nulová",N316,0)</f>
        <v>0</v>
      </c>
      <c r="BJ316" s="72" t="s">
        <v>5</v>
      </c>
      <c r="BK316" s="93">
        <f t="shared" ref="BK316:BK326" si="139">ROUND(L316*K316,2)</f>
        <v>0</v>
      </c>
      <c r="BL316" s="72" t="s">
        <v>137</v>
      </c>
      <c r="BM316" s="72" t="s">
        <v>985</v>
      </c>
    </row>
    <row r="317" spans="2:65" s="52" customFormat="1" ht="44.25" customHeight="1">
      <c r="B317" s="53"/>
      <c r="C317" s="85" t="s">
        <v>986</v>
      </c>
      <c r="D317" s="85" t="s">
        <v>77</v>
      </c>
      <c r="E317" s="86" t="s">
        <v>987</v>
      </c>
      <c r="F317" s="231" t="s">
        <v>988</v>
      </c>
      <c r="G317" s="232"/>
      <c r="H317" s="232"/>
      <c r="I317" s="232"/>
      <c r="J317" s="87" t="s">
        <v>167</v>
      </c>
      <c r="K317" s="88">
        <v>1</v>
      </c>
      <c r="L317" s="233"/>
      <c r="M317" s="234"/>
      <c r="N317" s="229">
        <f t="shared" si="130"/>
        <v>0</v>
      </c>
      <c r="O317" s="230"/>
      <c r="P317" s="230"/>
      <c r="Q317" s="230"/>
      <c r="R317" s="54"/>
      <c r="T317" s="140" t="s">
        <v>0</v>
      </c>
      <c r="U317" s="141" t="s">
        <v>21</v>
      </c>
      <c r="V317" s="142">
        <v>0.77600000000000002</v>
      </c>
      <c r="W317" s="142">
        <f t="shared" si="131"/>
        <v>0.77600000000000002</v>
      </c>
      <c r="X317" s="142">
        <v>0</v>
      </c>
      <c r="Y317" s="142">
        <f t="shared" si="132"/>
        <v>0</v>
      </c>
      <c r="Z317" s="142">
        <v>0.3</v>
      </c>
      <c r="AA317" s="143">
        <f t="shared" si="133"/>
        <v>0.3</v>
      </c>
      <c r="AR317" s="72" t="s">
        <v>137</v>
      </c>
      <c r="AT317" s="72" t="s">
        <v>77</v>
      </c>
      <c r="AU317" s="72" t="s">
        <v>26</v>
      </c>
      <c r="AY317" s="72" t="s">
        <v>76</v>
      </c>
      <c r="BE317" s="93">
        <f t="shared" si="134"/>
        <v>0</v>
      </c>
      <c r="BF317" s="93">
        <f t="shared" si="135"/>
        <v>0</v>
      </c>
      <c r="BG317" s="93">
        <f t="shared" si="136"/>
        <v>0</v>
      </c>
      <c r="BH317" s="93">
        <f t="shared" si="137"/>
        <v>0</v>
      </c>
      <c r="BI317" s="93">
        <f t="shared" si="138"/>
        <v>0</v>
      </c>
      <c r="BJ317" s="72" t="s">
        <v>5</v>
      </c>
      <c r="BK317" s="93">
        <f t="shared" si="139"/>
        <v>0</v>
      </c>
      <c r="BL317" s="72" t="s">
        <v>137</v>
      </c>
      <c r="BM317" s="72" t="s">
        <v>989</v>
      </c>
    </row>
    <row r="318" spans="2:65" s="52" customFormat="1" ht="44.25" customHeight="1">
      <c r="B318" s="53"/>
      <c r="C318" s="148" t="s">
        <v>1237</v>
      </c>
      <c r="D318" s="85" t="s">
        <v>77</v>
      </c>
      <c r="E318" s="86" t="s">
        <v>990</v>
      </c>
      <c r="F318" s="231" t="s">
        <v>991</v>
      </c>
      <c r="G318" s="232"/>
      <c r="H318" s="232"/>
      <c r="I318" s="232"/>
      <c r="J318" s="87" t="s">
        <v>594</v>
      </c>
      <c r="K318" s="88">
        <v>1</v>
      </c>
      <c r="L318" s="233"/>
      <c r="M318" s="234"/>
      <c r="N318" s="229">
        <f t="shared" si="130"/>
        <v>0</v>
      </c>
      <c r="O318" s="230"/>
      <c r="P318" s="230"/>
      <c r="Q318" s="230"/>
      <c r="R318" s="54"/>
      <c r="T318" s="140" t="s">
        <v>0</v>
      </c>
      <c r="U318" s="141" t="s">
        <v>21</v>
      </c>
      <c r="V318" s="142">
        <v>0</v>
      </c>
      <c r="W318" s="142">
        <f t="shared" si="131"/>
        <v>0</v>
      </c>
      <c r="X318" s="142">
        <v>0</v>
      </c>
      <c r="Y318" s="142">
        <f t="shared" si="132"/>
        <v>0</v>
      </c>
      <c r="Z318" s="142">
        <v>0</v>
      </c>
      <c r="AA318" s="143">
        <f t="shared" si="133"/>
        <v>0</v>
      </c>
      <c r="AR318" s="72" t="s">
        <v>137</v>
      </c>
      <c r="AT318" s="72" t="s">
        <v>77</v>
      </c>
      <c r="AU318" s="72" t="s">
        <v>26</v>
      </c>
      <c r="AY318" s="72" t="s">
        <v>76</v>
      </c>
      <c r="BE318" s="93">
        <f t="shared" si="134"/>
        <v>0</v>
      </c>
      <c r="BF318" s="93">
        <f t="shared" si="135"/>
        <v>0</v>
      </c>
      <c r="BG318" s="93">
        <f t="shared" si="136"/>
        <v>0</v>
      </c>
      <c r="BH318" s="93">
        <f t="shared" si="137"/>
        <v>0</v>
      </c>
      <c r="BI318" s="93">
        <f t="shared" si="138"/>
        <v>0</v>
      </c>
      <c r="BJ318" s="72" t="s">
        <v>5</v>
      </c>
      <c r="BK318" s="93">
        <f t="shared" si="139"/>
        <v>0</v>
      </c>
      <c r="BL318" s="72" t="s">
        <v>137</v>
      </c>
      <c r="BM318" s="72" t="s">
        <v>992</v>
      </c>
    </row>
    <row r="319" spans="2:65" s="52" customFormat="1" ht="44.25" customHeight="1">
      <c r="B319" s="53"/>
      <c r="C319" s="148" t="s">
        <v>1238</v>
      </c>
      <c r="D319" s="85" t="s">
        <v>77</v>
      </c>
      <c r="E319" s="86" t="s">
        <v>993</v>
      </c>
      <c r="F319" s="231" t="s">
        <v>994</v>
      </c>
      <c r="G319" s="232"/>
      <c r="H319" s="232"/>
      <c r="I319" s="232"/>
      <c r="J319" s="87" t="s">
        <v>594</v>
      </c>
      <c r="K319" s="88">
        <v>6</v>
      </c>
      <c r="L319" s="233"/>
      <c r="M319" s="234"/>
      <c r="N319" s="229">
        <f t="shared" si="130"/>
        <v>0</v>
      </c>
      <c r="O319" s="230"/>
      <c r="P319" s="230"/>
      <c r="Q319" s="230"/>
      <c r="R319" s="54"/>
      <c r="T319" s="140" t="s">
        <v>0</v>
      </c>
      <c r="U319" s="141" t="s">
        <v>21</v>
      </c>
      <c r="V319" s="142">
        <v>0</v>
      </c>
      <c r="W319" s="142">
        <f t="shared" si="131"/>
        <v>0</v>
      </c>
      <c r="X319" s="142">
        <v>0</v>
      </c>
      <c r="Y319" s="142">
        <f t="shared" si="132"/>
        <v>0</v>
      </c>
      <c r="Z319" s="142">
        <v>0</v>
      </c>
      <c r="AA319" s="143">
        <f t="shared" si="133"/>
        <v>0</v>
      </c>
      <c r="AR319" s="72" t="s">
        <v>137</v>
      </c>
      <c r="AT319" s="72" t="s">
        <v>77</v>
      </c>
      <c r="AU319" s="72" t="s">
        <v>26</v>
      </c>
      <c r="AY319" s="72" t="s">
        <v>76</v>
      </c>
      <c r="BE319" s="93">
        <f t="shared" si="134"/>
        <v>0</v>
      </c>
      <c r="BF319" s="93">
        <f t="shared" si="135"/>
        <v>0</v>
      </c>
      <c r="BG319" s="93">
        <f t="shared" si="136"/>
        <v>0</v>
      </c>
      <c r="BH319" s="93">
        <f t="shared" si="137"/>
        <v>0</v>
      </c>
      <c r="BI319" s="93">
        <f t="shared" si="138"/>
        <v>0</v>
      </c>
      <c r="BJ319" s="72" t="s">
        <v>5</v>
      </c>
      <c r="BK319" s="93">
        <f t="shared" si="139"/>
        <v>0</v>
      </c>
      <c r="BL319" s="72" t="s">
        <v>137</v>
      </c>
      <c r="BM319" s="72" t="s">
        <v>995</v>
      </c>
    </row>
    <row r="320" spans="2:65" s="52" customFormat="1" ht="44.25" customHeight="1">
      <c r="B320" s="53"/>
      <c r="C320" s="148" t="s">
        <v>1239</v>
      </c>
      <c r="D320" s="85" t="s">
        <v>77</v>
      </c>
      <c r="E320" s="86" t="s">
        <v>996</v>
      </c>
      <c r="F320" s="231" t="s">
        <v>997</v>
      </c>
      <c r="G320" s="232"/>
      <c r="H320" s="232"/>
      <c r="I320" s="232"/>
      <c r="J320" s="87" t="s">
        <v>594</v>
      </c>
      <c r="K320" s="88">
        <v>2</v>
      </c>
      <c r="L320" s="233"/>
      <c r="M320" s="234"/>
      <c r="N320" s="229">
        <f t="shared" si="130"/>
        <v>0</v>
      </c>
      <c r="O320" s="230"/>
      <c r="P320" s="230"/>
      <c r="Q320" s="230"/>
      <c r="R320" s="54"/>
      <c r="T320" s="140" t="s">
        <v>0</v>
      </c>
      <c r="U320" s="141" t="s">
        <v>21</v>
      </c>
      <c r="V320" s="142">
        <v>0</v>
      </c>
      <c r="W320" s="142">
        <f t="shared" si="131"/>
        <v>0</v>
      </c>
      <c r="X320" s="142">
        <v>0</v>
      </c>
      <c r="Y320" s="142">
        <f t="shared" si="132"/>
        <v>0</v>
      </c>
      <c r="Z320" s="142">
        <v>0</v>
      </c>
      <c r="AA320" s="143">
        <f t="shared" si="133"/>
        <v>0</v>
      </c>
      <c r="AR320" s="72" t="s">
        <v>137</v>
      </c>
      <c r="AT320" s="72" t="s">
        <v>77</v>
      </c>
      <c r="AU320" s="72" t="s">
        <v>26</v>
      </c>
      <c r="AY320" s="72" t="s">
        <v>76</v>
      </c>
      <c r="BE320" s="93">
        <f t="shared" si="134"/>
        <v>0</v>
      </c>
      <c r="BF320" s="93">
        <f t="shared" si="135"/>
        <v>0</v>
      </c>
      <c r="BG320" s="93">
        <f t="shared" si="136"/>
        <v>0</v>
      </c>
      <c r="BH320" s="93">
        <f t="shared" si="137"/>
        <v>0</v>
      </c>
      <c r="BI320" s="93">
        <f t="shared" si="138"/>
        <v>0</v>
      </c>
      <c r="BJ320" s="72" t="s">
        <v>5</v>
      </c>
      <c r="BK320" s="93">
        <f t="shared" si="139"/>
        <v>0</v>
      </c>
      <c r="BL320" s="72" t="s">
        <v>137</v>
      </c>
      <c r="BM320" s="72" t="s">
        <v>998</v>
      </c>
    </row>
    <row r="321" spans="2:65" s="52" customFormat="1" ht="44.25" customHeight="1">
      <c r="B321" s="53"/>
      <c r="C321" s="148" t="s">
        <v>1240</v>
      </c>
      <c r="D321" s="85" t="s">
        <v>77</v>
      </c>
      <c r="E321" s="86" t="s">
        <v>999</v>
      </c>
      <c r="F321" s="231" t="s">
        <v>1000</v>
      </c>
      <c r="G321" s="232"/>
      <c r="H321" s="232"/>
      <c r="I321" s="232"/>
      <c r="J321" s="87" t="s">
        <v>594</v>
      </c>
      <c r="K321" s="88">
        <v>7</v>
      </c>
      <c r="L321" s="233"/>
      <c r="M321" s="234"/>
      <c r="N321" s="229">
        <f t="shared" si="130"/>
        <v>0</v>
      </c>
      <c r="O321" s="230"/>
      <c r="P321" s="230"/>
      <c r="Q321" s="230"/>
      <c r="R321" s="54"/>
      <c r="T321" s="140" t="s">
        <v>0</v>
      </c>
      <c r="U321" s="141" t="s">
        <v>21</v>
      </c>
      <c r="V321" s="142">
        <v>0</v>
      </c>
      <c r="W321" s="142">
        <f t="shared" si="131"/>
        <v>0</v>
      </c>
      <c r="X321" s="142">
        <v>0</v>
      </c>
      <c r="Y321" s="142">
        <f t="shared" si="132"/>
        <v>0</v>
      </c>
      <c r="Z321" s="142">
        <v>0</v>
      </c>
      <c r="AA321" s="143">
        <f t="shared" si="133"/>
        <v>0</v>
      </c>
      <c r="AR321" s="72" t="s">
        <v>137</v>
      </c>
      <c r="AT321" s="72" t="s">
        <v>77</v>
      </c>
      <c r="AU321" s="72" t="s">
        <v>26</v>
      </c>
      <c r="AY321" s="72" t="s">
        <v>76</v>
      </c>
      <c r="BE321" s="93">
        <f t="shared" si="134"/>
        <v>0</v>
      </c>
      <c r="BF321" s="93">
        <f t="shared" si="135"/>
        <v>0</v>
      </c>
      <c r="BG321" s="93">
        <f t="shared" si="136"/>
        <v>0</v>
      </c>
      <c r="BH321" s="93">
        <f t="shared" si="137"/>
        <v>0</v>
      </c>
      <c r="BI321" s="93">
        <f t="shared" si="138"/>
        <v>0</v>
      </c>
      <c r="BJ321" s="72" t="s">
        <v>5</v>
      </c>
      <c r="BK321" s="93">
        <f t="shared" si="139"/>
        <v>0</v>
      </c>
      <c r="BL321" s="72" t="s">
        <v>137</v>
      </c>
      <c r="BM321" s="72" t="s">
        <v>1001</v>
      </c>
    </row>
    <row r="322" spans="2:65" s="52" customFormat="1" ht="44.25" customHeight="1">
      <c r="B322" s="53"/>
      <c r="C322" s="148" t="s">
        <v>1241</v>
      </c>
      <c r="D322" s="85" t="s">
        <v>77</v>
      </c>
      <c r="E322" s="86" t="s">
        <v>1002</v>
      </c>
      <c r="F322" s="231" t="s">
        <v>1003</v>
      </c>
      <c r="G322" s="232"/>
      <c r="H322" s="232"/>
      <c r="I322" s="232"/>
      <c r="J322" s="87" t="s">
        <v>594</v>
      </c>
      <c r="K322" s="88">
        <v>3</v>
      </c>
      <c r="L322" s="233"/>
      <c r="M322" s="234"/>
      <c r="N322" s="229">
        <f t="shared" si="130"/>
        <v>0</v>
      </c>
      <c r="O322" s="230"/>
      <c r="P322" s="230"/>
      <c r="Q322" s="230"/>
      <c r="R322" s="54"/>
      <c r="T322" s="140" t="s">
        <v>0</v>
      </c>
      <c r="U322" s="141" t="s">
        <v>21</v>
      </c>
      <c r="V322" s="142">
        <v>0</v>
      </c>
      <c r="W322" s="142">
        <f t="shared" si="131"/>
        <v>0</v>
      </c>
      <c r="X322" s="142">
        <v>0</v>
      </c>
      <c r="Y322" s="142">
        <f t="shared" si="132"/>
        <v>0</v>
      </c>
      <c r="Z322" s="142">
        <v>0</v>
      </c>
      <c r="AA322" s="143">
        <f t="shared" si="133"/>
        <v>0</v>
      </c>
      <c r="AR322" s="72" t="s">
        <v>137</v>
      </c>
      <c r="AT322" s="72" t="s">
        <v>77</v>
      </c>
      <c r="AU322" s="72" t="s">
        <v>26</v>
      </c>
      <c r="AY322" s="72" t="s">
        <v>76</v>
      </c>
      <c r="BE322" s="93">
        <f t="shared" si="134"/>
        <v>0</v>
      </c>
      <c r="BF322" s="93">
        <f t="shared" si="135"/>
        <v>0</v>
      </c>
      <c r="BG322" s="93">
        <f t="shared" si="136"/>
        <v>0</v>
      </c>
      <c r="BH322" s="93">
        <f t="shared" si="137"/>
        <v>0</v>
      </c>
      <c r="BI322" s="93">
        <f t="shared" si="138"/>
        <v>0</v>
      </c>
      <c r="BJ322" s="72" t="s">
        <v>5</v>
      </c>
      <c r="BK322" s="93">
        <f t="shared" si="139"/>
        <v>0</v>
      </c>
      <c r="BL322" s="72" t="s">
        <v>137</v>
      </c>
      <c r="BM322" s="72" t="s">
        <v>1004</v>
      </c>
    </row>
    <row r="323" spans="2:65" s="52" customFormat="1" ht="44.25" customHeight="1">
      <c r="B323" s="53"/>
      <c r="C323" s="148" t="s">
        <v>1242</v>
      </c>
      <c r="D323" s="85" t="s">
        <v>77</v>
      </c>
      <c r="E323" s="86" t="s">
        <v>1005</v>
      </c>
      <c r="F323" s="231" t="s">
        <v>1006</v>
      </c>
      <c r="G323" s="232"/>
      <c r="H323" s="232"/>
      <c r="I323" s="232"/>
      <c r="J323" s="87" t="s">
        <v>594</v>
      </c>
      <c r="K323" s="88">
        <v>4</v>
      </c>
      <c r="L323" s="233"/>
      <c r="M323" s="234"/>
      <c r="N323" s="229">
        <f t="shared" si="130"/>
        <v>0</v>
      </c>
      <c r="O323" s="230"/>
      <c r="P323" s="230"/>
      <c r="Q323" s="230"/>
      <c r="R323" s="54"/>
      <c r="T323" s="140" t="s">
        <v>0</v>
      </c>
      <c r="U323" s="141" t="s">
        <v>21</v>
      </c>
      <c r="V323" s="142">
        <v>0</v>
      </c>
      <c r="W323" s="142">
        <f t="shared" si="131"/>
        <v>0</v>
      </c>
      <c r="X323" s="142">
        <v>0</v>
      </c>
      <c r="Y323" s="142">
        <f t="shared" si="132"/>
        <v>0</v>
      </c>
      <c r="Z323" s="142">
        <v>0</v>
      </c>
      <c r="AA323" s="143">
        <f t="shared" si="133"/>
        <v>0</v>
      </c>
      <c r="AR323" s="72" t="s">
        <v>137</v>
      </c>
      <c r="AT323" s="72" t="s">
        <v>77</v>
      </c>
      <c r="AU323" s="72" t="s">
        <v>26</v>
      </c>
      <c r="AY323" s="72" t="s">
        <v>76</v>
      </c>
      <c r="BE323" s="93">
        <f t="shared" si="134"/>
        <v>0</v>
      </c>
      <c r="BF323" s="93">
        <f t="shared" si="135"/>
        <v>0</v>
      </c>
      <c r="BG323" s="93">
        <f t="shared" si="136"/>
        <v>0</v>
      </c>
      <c r="BH323" s="93">
        <f t="shared" si="137"/>
        <v>0</v>
      </c>
      <c r="BI323" s="93">
        <f t="shared" si="138"/>
        <v>0</v>
      </c>
      <c r="BJ323" s="72" t="s">
        <v>5</v>
      </c>
      <c r="BK323" s="93">
        <f t="shared" si="139"/>
        <v>0</v>
      </c>
      <c r="BL323" s="72" t="s">
        <v>137</v>
      </c>
      <c r="BM323" s="72" t="s">
        <v>1007</v>
      </c>
    </row>
    <row r="324" spans="2:65" s="52" customFormat="1" ht="57" customHeight="1">
      <c r="B324" s="53"/>
      <c r="C324" s="148" t="s">
        <v>1243</v>
      </c>
      <c r="D324" s="85" t="s">
        <v>77</v>
      </c>
      <c r="E324" s="86" t="s">
        <v>1008</v>
      </c>
      <c r="F324" s="231" t="s">
        <v>1009</v>
      </c>
      <c r="G324" s="232"/>
      <c r="H324" s="232"/>
      <c r="I324" s="232"/>
      <c r="J324" s="87" t="s">
        <v>594</v>
      </c>
      <c r="K324" s="88">
        <v>4</v>
      </c>
      <c r="L324" s="233"/>
      <c r="M324" s="234"/>
      <c r="N324" s="229">
        <f t="shared" si="130"/>
        <v>0</v>
      </c>
      <c r="O324" s="230"/>
      <c r="P324" s="230"/>
      <c r="Q324" s="230"/>
      <c r="R324" s="54"/>
      <c r="T324" s="140" t="s">
        <v>0</v>
      </c>
      <c r="U324" s="141" t="s">
        <v>21</v>
      </c>
      <c r="V324" s="142">
        <v>0</v>
      </c>
      <c r="W324" s="142">
        <f t="shared" si="131"/>
        <v>0</v>
      </c>
      <c r="X324" s="142">
        <v>0</v>
      </c>
      <c r="Y324" s="142">
        <f t="shared" si="132"/>
        <v>0</v>
      </c>
      <c r="Z324" s="142">
        <v>0</v>
      </c>
      <c r="AA324" s="143">
        <f t="shared" si="133"/>
        <v>0</v>
      </c>
      <c r="AR324" s="72" t="s">
        <v>137</v>
      </c>
      <c r="AT324" s="72" t="s">
        <v>77</v>
      </c>
      <c r="AU324" s="72" t="s">
        <v>26</v>
      </c>
      <c r="AY324" s="72" t="s">
        <v>76</v>
      </c>
      <c r="BE324" s="93">
        <f t="shared" si="134"/>
        <v>0</v>
      </c>
      <c r="BF324" s="93">
        <f t="shared" si="135"/>
        <v>0</v>
      </c>
      <c r="BG324" s="93">
        <f t="shared" si="136"/>
        <v>0</v>
      </c>
      <c r="BH324" s="93">
        <f t="shared" si="137"/>
        <v>0</v>
      </c>
      <c r="BI324" s="93">
        <f t="shared" si="138"/>
        <v>0</v>
      </c>
      <c r="BJ324" s="72" t="s">
        <v>5</v>
      </c>
      <c r="BK324" s="93">
        <f t="shared" si="139"/>
        <v>0</v>
      </c>
      <c r="BL324" s="72" t="s">
        <v>137</v>
      </c>
      <c r="BM324" s="72" t="s">
        <v>1010</v>
      </c>
    </row>
    <row r="325" spans="2:65" s="52" customFormat="1" ht="31.5" customHeight="1">
      <c r="B325" s="53"/>
      <c r="C325" s="85" t="s">
        <v>1011</v>
      </c>
      <c r="D325" s="85" t="s">
        <v>77</v>
      </c>
      <c r="E325" s="86" t="s">
        <v>1012</v>
      </c>
      <c r="F325" s="231" t="s">
        <v>1013</v>
      </c>
      <c r="G325" s="232"/>
      <c r="H325" s="232"/>
      <c r="I325" s="232"/>
      <c r="J325" s="87" t="s">
        <v>167</v>
      </c>
      <c r="K325" s="88">
        <v>14</v>
      </c>
      <c r="L325" s="233"/>
      <c r="M325" s="234"/>
      <c r="N325" s="229">
        <f t="shared" si="130"/>
        <v>0</v>
      </c>
      <c r="O325" s="230"/>
      <c r="P325" s="230"/>
      <c r="Q325" s="230"/>
      <c r="R325" s="54"/>
      <c r="T325" s="140" t="s">
        <v>0</v>
      </c>
      <c r="U325" s="141" t="s">
        <v>21</v>
      </c>
      <c r="V325" s="142">
        <v>0.03</v>
      </c>
      <c r="W325" s="142">
        <f t="shared" si="131"/>
        <v>0.42</v>
      </c>
      <c r="X325" s="142">
        <v>0</v>
      </c>
      <c r="Y325" s="142">
        <f t="shared" si="132"/>
        <v>0</v>
      </c>
      <c r="Z325" s="142">
        <v>1.2500000000000001E-2</v>
      </c>
      <c r="AA325" s="143">
        <f t="shared" si="133"/>
        <v>0.17500000000000002</v>
      </c>
      <c r="AR325" s="72" t="s">
        <v>137</v>
      </c>
      <c r="AT325" s="72" t="s">
        <v>77</v>
      </c>
      <c r="AU325" s="72" t="s">
        <v>26</v>
      </c>
      <c r="AY325" s="72" t="s">
        <v>76</v>
      </c>
      <c r="BE325" s="93">
        <f t="shared" si="134"/>
        <v>0</v>
      </c>
      <c r="BF325" s="93">
        <f t="shared" si="135"/>
        <v>0</v>
      </c>
      <c r="BG325" s="93">
        <f t="shared" si="136"/>
        <v>0</v>
      </c>
      <c r="BH325" s="93">
        <f t="shared" si="137"/>
        <v>0</v>
      </c>
      <c r="BI325" s="93">
        <f t="shared" si="138"/>
        <v>0</v>
      </c>
      <c r="BJ325" s="72" t="s">
        <v>5</v>
      </c>
      <c r="BK325" s="93">
        <f t="shared" si="139"/>
        <v>0</v>
      </c>
      <c r="BL325" s="72" t="s">
        <v>137</v>
      </c>
      <c r="BM325" s="72" t="s">
        <v>1014</v>
      </c>
    </row>
    <row r="326" spans="2:65" s="52" customFormat="1" ht="31.5" customHeight="1">
      <c r="B326" s="53"/>
      <c r="C326" s="85" t="s">
        <v>1015</v>
      </c>
      <c r="D326" s="85" t="s">
        <v>77</v>
      </c>
      <c r="E326" s="86" t="s">
        <v>1016</v>
      </c>
      <c r="F326" s="231" t="s">
        <v>1017</v>
      </c>
      <c r="G326" s="232"/>
      <c r="H326" s="232"/>
      <c r="I326" s="232"/>
      <c r="J326" s="87" t="s">
        <v>167</v>
      </c>
      <c r="K326" s="88">
        <v>2</v>
      </c>
      <c r="L326" s="233"/>
      <c r="M326" s="234"/>
      <c r="N326" s="229">
        <f t="shared" si="130"/>
        <v>0</v>
      </c>
      <c r="O326" s="230"/>
      <c r="P326" s="230"/>
      <c r="Q326" s="230"/>
      <c r="R326" s="54"/>
      <c r="T326" s="140" t="s">
        <v>0</v>
      </c>
      <c r="U326" s="141" t="s">
        <v>21</v>
      </c>
      <c r="V326" s="142">
        <v>0.03</v>
      </c>
      <c r="W326" s="142">
        <f t="shared" si="131"/>
        <v>0.06</v>
      </c>
      <c r="X326" s="142">
        <v>0</v>
      </c>
      <c r="Y326" s="142">
        <f t="shared" si="132"/>
        <v>0</v>
      </c>
      <c r="Z326" s="142">
        <v>1.4999999999999999E-2</v>
      </c>
      <c r="AA326" s="143">
        <f t="shared" si="133"/>
        <v>0.03</v>
      </c>
      <c r="AR326" s="72" t="s">
        <v>137</v>
      </c>
      <c r="AT326" s="72" t="s">
        <v>77</v>
      </c>
      <c r="AU326" s="72" t="s">
        <v>26</v>
      </c>
      <c r="AY326" s="72" t="s">
        <v>76</v>
      </c>
      <c r="BE326" s="93">
        <f t="shared" si="134"/>
        <v>0</v>
      </c>
      <c r="BF326" s="93">
        <f t="shared" si="135"/>
        <v>0</v>
      </c>
      <c r="BG326" s="93">
        <f t="shared" si="136"/>
        <v>0</v>
      </c>
      <c r="BH326" s="93">
        <f t="shared" si="137"/>
        <v>0</v>
      </c>
      <c r="BI326" s="93">
        <f t="shared" si="138"/>
        <v>0</v>
      </c>
      <c r="BJ326" s="72" t="s">
        <v>5</v>
      </c>
      <c r="BK326" s="93">
        <f t="shared" si="139"/>
        <v>0</v>
      </c>
      <c r="BL326" s="72" t="s">
        <v>137</v>
      </c>
      <c r="BM326" s="72" t="s">
        <v>1018</v>
      </c>
    </row>
    <row r="327" spans="2:65" s="132" customFormat="1" ht="29.85" customHeight="1">
      <c r="B327" s="128"/>
      <c r="C327" s="129"/>
      <c r="D327" s="139" t="s">
        <v>55</v>
      </c>
      <c r="E327" s="139"/>
      <c r="F327" s="139"/>
      <c r="G327" s="139"/>
      <c r="H327" s="139"/>
      <c r="I327" s="139"/>
      <c r="J327" s="139"/>
      <c r="K327" s="139"/>
      <c r="L327" s="153"/>
      <c r="M327" s="153"/>
      <c r="N327" s="227">
        <f>BK327</f>
        <v>0</v>
      </c>
      <c r="O327" s="228"/>
      <c r="P327" s="228"/>
      <c r="Q327" s="228"/>
      <c r="R327" s="131"/>
      <c r="T327" s="133"/>
      <c r="U327" s="129"/>
      <c r="V327" s="129"/>
      <c r="W327" s="134">
        <f>SUM(W328:W354)</f>
        <v>56.682639999999985</v>
      </c>
      <c r="X327" s="129"/>
      <c r="Y327" s="134">
        <f>SUM(Y328:Y354)</f>
        <v>2.9445000000000006E-2</v>
      </c>
      <c r="Z327" s="129"/>
      <c r="AA327" s="135">
        <f>SUM(AA328:AA354)</f>
        <v>3.3055000000000001E-2</v>
      </c>
      <c r="AR327" s="136" t="s">
        <v>26</v>
      </c>
      <c r="AT327" s="137" t="s">
        <v>23</v>
      </c>
      <c r="AU327" s="137" t="s">
        <v>5</v>
      </c>
      <c r="AY327" s="136" t="s">
        <v>76</v>
      </c>
      <c r="BK327" s="138">
        <f>SUM(BK328:BK354)</f>
        <v>0</v>
      </c>
    </row>
    <row r="328" spans="2:65" s="52" customFormat="1" ht="31.5" customHeight="1">
      <c r="B328" s="53"/>
      <c r="C328" s="85" t="s">
        <v>1019</v>
      </c>
      <c r="D328" s="85" t="s">
        <v>77</v>
      </c>
      <c r="E328" s="86" t="s">
        <v>1020</v>
      </c>
      <c r="F328" s="231" t="s">
        <v>1021</v>
      </c>
      <c r="G328" s="232"/>
      <c r="H328" s="232"/>
      <c r="I328" s="232"/>
      <c r="J328" s="87" t="s">
        <v>167</v>
      </c>
      <c r="K328" s="88">
        <v>14</v>
      </c>
      <c r="L328" s="233"/>
      <c r="M328" s="234"/>
      <c r="N328" s="229">
        <f t="shared" ref="N328:N354" si="140">ROUND(L328*K328,2)</f>
        <v>0</v>
      </c>
      <c r="O328" s="230"/>
      <c r="P328" s="230"/>
      <c r="Q328" s="230"/>
      <c r="R328" s="54"/>
      <c r="T328" s="140" t="s">
        <v>0</v>
      </c>
      <c r="U328" s="141" t="s">
        <v>21</v>
      </c>
      <c r="V328" s="142">
        <v>4.9000000000000002E-2</v>
      </c>
      <c r="W328" s="142">
        <f t="shared" ref="W328:W354" si="141">V328*K328</f>
        <v>0.68600000000000005</v>
      </c>
      <c r="X328" s="142">
        <v>0</v>
      </c>
      <c r="Y328" s="142">
        <f t="shared" ref="Y328:Y354" si="142">X328*K328</f>
        <v>0</v>
      </c>
      <c r="Z328" s="142">
        <v>0</v>
      </c>
      <c r="AA328" s="143">
        <f t="shared" ref="AA328:AA354" si="143">Z328*K328</f>
        <v>0</v>
      </c>
      <c r="AR328" s="72" t="s">
        <v>137</v>
      </c>
      <c r="AT328" s="72" t="s">
        <v>77</v>
      </c>
      <c r="AU328" s="72" t="s">
        <v>26</v>
      </c>
      <c r="AY328" s="72" t="s">
        <v>76</v>
      </c>
      <c r="BE328" s="93">
        <f t="shared" ref="BE328:BE354" si="144">IF(U328="základní",N328,0)</f>
        <v>0</v>
      </c>
      <c r="BF328" s="93">
        <f t="shared" ref="BF328:BF354" si="145">IF(U328="snížená",N328,0)</f>
        <v>0</v>
      </c>
      <c r="BG328" s="93">
        <f t="shared" ref="BG328:BG354" si="146">IF(U328="zákl. přenesená",N328,0)</f>
        <v>0</v>
      </c>
      <c r="BH328" s="93">
        <f t="shared" ref="BH328:BH354" si="147">IF(U328="sníž. přenesená",N328,0)</f>
        <v>0</v>
      </c>
      <c r="BI328" s="93">
        <f t="shared" ref="BI328:BI354" si="148">IF(U328="nulová",N328,0)</f>
        <v>0</v>
      </c>
      <c r="BJ328" s="72" t="s">
        <v>5</v>
      </c>
      <c r="BK328" s="93">
        <f t="shared" ref="BK328:BK354" si="149">ROUND(L328*K328,2)</f>
        <v>0</v>
      </c>
      <c r="BL328" s="72" t="s">
        <v>137</v>
      </c>
      <c r="BM328" s="72" t="s">
        <v>1022</v>
      </c>
    </row>
    <row r="329" spans="2:65" s="52" customFormat="1" ht="22.5" customHeight="1">
      <c r="B329" s="53"/>
      <c r="C329" s="85" t="s">
        <v>1023</v>
      </c>
      <c r="D329" s="85" t="s">
        <v>77</v>
      </c>
      <c r="E329" s="86" t="s">
        <v>1024</v>
      </c>
      <c r="F329" s="231" t="s">
        <v>1025</v>
      </c>
      <c r="G329" s="232"/>
      <c r="H329" s="232"/>
      <c r="I329" s="232"/>
      <c r="J329" s="87" t="s">
        <v>308</v>
      </c>
      <c r="K329" s="88">
        <v>20.22</v>
      </c>
      <c r="L329" s="233"/>
      <c r="M329" s="234"/>
      <c r="N329" s="229">
        <f t="shared" si="140"/>
        <v>0</v>
      </c>
      <c r="O329" s="230"/>
      <c r="P329" s="230"/>
      <c r="Q329" s="230"/>
      <c r="R329" s="54"/>
      <c r="T329" s="140" t="s">
        <v>0</v>
      </c>
      <c r="U329" s="141" t="s">
        <v>21</v>
      </c>
      <c r="V329" s="142">
        <v>0</v>
      </c>
      <c r="W329" s="142">
        <f t="shared" si="141"/>
        <v>0</v>
      </c>
      <c r="X329" s="142">
        <v>1E-3</v>
      </c>
      <c r="Y329" s="142">
        <f t="shared" si="142"/>
        <v>2.0219999999999998E-2</v>
      </c>
      <c r="Z329" s="142">
        <v>0</v>
      </c>
      <c r="AA329" s="143">
        <f t="shared" si="143"/>
        <v>0</v>
      </c>
      <c r="AR329" s="72" t="s">
        <v>137</v>
      </c>
      <c r="AT329" s="72" t="s">
        <v>77</v>
      </c>
      <c r="AU329" s="72" t="s">
        <v>26</v>
      </c>
      <c r="AY329" s="72" t="s">
        <v>76</v>
      </c>
      <c r="BE329" s="93">
        <f t="shared" si="144"/>
        <v>0</v>
      </c>
      <c r="BF329" s="93">
        <f t="shared" si="145"/>
        <v>0</v>
      </c>
      <c r="BG329" s="93">
        <f t="shared" si="146"/>
        <v>0</v>
      </c>
      <c r="BH329" s="93">
        <f t="shared" si="147"/>
        <v>0</v>
      </c>
      <c r="BI329" s="93">
        <f t="shared" si="148"/>
        <v>0</v>
      </c>
      <c r="BJ329" s="72" t="s">
        <v>5</v>
      </c>
      <c r="BK329" s="93">
        <f t="shared" si="149"/>
        <v>0</v>
      </c>
      <c r="BL329" s="72" t="s">
        <v>137</v>
      </c>
      <c r="BM329" s="72" t="s">
        <v>1026</v>
      </c>
    </row>
    <row r="330" spans="2:65" s="52" customFormat="1" ht="31.5" customHeight="1">
      <c r="B330" s="53"/>
      <c r="C330" s="85" t="s">
        <v>1027</v>
      </c>
      <c r="D330" s="85" t="s">
        <v>77</v>
      </c>
      <c r="E330" s="86" t="s">
        <v>1028</v>
      </c>
      <c r="F330" s="231" t="s">
        <v>1029</v>
      </c>
      <c r="G330" s="232"/>
      <c r="H330" s="232"/>
      <c r="I330" s="232"/>
      <c r="J330" s="87" t="s">
        <v>167</v>
      </c>
      <c r="K330" s="88">
        <v>6</v>
      </c>
      <c r="L330" s="233"/>
      <c r="M330" s="234"/>
      <c r="N330" s="229">
        <f t="shared" si="140"/>
        <v>0</v>
      </c>
      <c r="O330" s="230"/>
      <c r="P330" s="230"/>
      <c r="Q330" s="230"/>
      <c r="R330" s="54"/>
      <c r="T330" s="140" t="s">
        <v>0</v>
      </c>
      <c r="U330" s="141" t="s">
        <v>21</v>
      </c>
      <c r="V330" s="142">
        <v>7.3999999999999996E-2</v>
      </c>
      <c r="W330" s="142">
        <f t="shared" si="141"/>
        <v>0.44399999999999995</v>
      </c>
      <c r="X330" s="142">
        <v>0</v>
      </c>
      <c r="Y330" s="142">
        <f t="shared" si="142"/>
        <v>0</v>
      </c>
      <c r="Z330" s="142">
        <v>0</v>
      </c>
      <c r="AA330" s="143">
        <f t="shared" si="143"/>
        <v>0</v>
      </c>
      <c r="AR330" s="72" t="s">
        <v>137</v>
      </c>
      <c r="AT330" s="72" t="s">
        <v>77</v>
      </c>
      <c r="AU330" s="72" t="s">
        <v>26</v>
      </c>
      <c r="AY330" s="72" t="s">
        <v>76</v>
      </c>
      <c r="BE330" s="93">
        <f t="shared" si="144"/>
        <v>0</v>
      </c>
      <c r="BF330" s="93">
        <f t="shared" si="145"/>
        <v>0</v>
      </c>
      <c r="BG330" s="93">
        <f t="shared" si="146"/>
        <v>0</v>
      </c>
      <c r="BH330" s="93">
        <f t="shared" si="147"/>
        <v>0</v>
      </c>
      <c r="BI330" s="93">
        <f t="shared" si="148"/>
        <v>0</v>
      </c>
      <c r="BJ330" s="72" t="s">
        <v>5</v>
      </c>
      <c r="BK330" s="93">
        <f t="shared" si="149"/>
        <v>0</v>
      </c>
      <c r="BL330" s="72" t="s">
        <v>137</v>
      </c>
      <c r="BM330" s="72" t="s">
        <v>1030</v>
      </c>
    </row>
    <row r="331" spans="2:65" s="52" customFormat="1" ht="31.5" customHeight="1">
      <c r="B331" s="53"/>
      <c r="C331" s="85" t="s">
        <v>1031</v>
      </c>
      <c r="D331" s="85" t="s">
        <v>77</v>
      </c>
      <c r="E331" s="86" t="s">
        <v>1032</v>
      </c>
      <c r="F331" s="231" t="s">
        <v>1033</v>
      </c>
      <c r="G331" s="232"/>
      <c r="H331" s="232"/>
      <c r="I331" s="232"/>
      <c r="J331" s="87" t="s">
        <v>167</v>
      </c>
      <c r="K331" s="88">
        <v>11</v>
      </c>
      <c r="L331" s="233"/>
      <c r="M331" s="234"/>
      <c r="N331" s="229">
        <f t="shared" si="140"/>
        <v>0</v>
      </c>
      <c r="O331" s="230"/>
      <c r="P331" s="230"/>
      <c r="Q331" s="230"/>
      <c r="R331" s="54"/>
      <c r="T331" s="140" t="s">
        <v>0</v>
      </c>
      <c r="U331" s="141" t="s">
        <v>21</v>
      </c>
      <c r="V331" s="142">
        <v>6.5000000000000002E-2</v>
      </c>
      <c r="W331" s="142">
        <f t="shared" si="141"/>
        <v>0.71500000000000008</v>
      </c>
      <c r="X331" s="142">
        <v>0</v>
      </c>
      <c r="Y331" s="142">
        <f t="shared" si="142"/>
        <v>0</v>
      </c>
      <c r="Z331" s="142">
        <v>0</v>
      </c>
      <c r="AA331" s="143">
        <f t="shared" si="143"/>
        <v>0</v>
      </c>
      <c r="AR331" s="72" t="s">
        <v>137</v>
      </c>
      <c r="AT331" s="72" t="s">
        <v>77</v>
      </c>
      <c r="AU331" s="72" t="s">
        <v>26</v>
      </c>
      <c r="AY331" s="72" t="s">
        <v>76</v>
      </c>
      <c r="BE331" s="93">
        <f t="shared" si="144"/>
        <v>0</v>
      </c>
      <c r="BF331" s="93">
        <f t="shared" si="145"/>
        <v>0</v>
      </c>
      <c r="BG331" s="93">
        <f t="shared" si="146"/>
        <v>0</v>
      </c>
      <c r="BH331" s="93">
        <f t="shared" si="147"/>
        <v>0</v>
      </c>
      <c r="BI331" s="93">
        <f t="shared" si="148"/>
        <v>0</v>
      </c>
      <c r="BJ331" s="72" t="s">
        <v>5</v>
      </c>
      <c r="BK331" s="93">
        <f t="shared" si="149"/>
        <v>0</v>
      </c>
      <c r="BL331" s="72" t="s">
        <v>137</v>
      </c>
      <c r="BM331" s="72" t="s">
        <v>1034</v>
      </c>
    </row>
    <row r="332" spans="2:65" s="52" customFormat="1" ht="31.5" customHeight="1">
      <c r="B332" s="53"/>
      <c r="C332" s="85" t="s">
        <v>1035</v>
      </c>
      <c r="D332" s="85" t="s">
        <v>77</v>
      </c>
      <c r="E332" s="86" t="s">
        <v>1036</v>
      </c>
      <c r="F332" s="231" t="s">
        <v>1037</v>
      </c>
      <c r="G332" s="232"/>
      <c r="H332" s="232"/>
      <c r="I332" s="232"/>
      <c r="J332" s="87" t="s">
        <v>167</v>
      </c>
      <c r="K332" s="88">
        <v>1</v>
      </c>
      <c r="L332" s="233"/>
      <c r="M332" s="234"/>
      <c r="N332" s="229">
        <f t="shared" si="140"/>
        <v>0</v>
      </c>
      <c r="O332" s="230"/>
      <c r="P332" s="230"/>
      <c r="Q332" s="230"/>
      <c r="R332" s="54"/>
      <c r="T332" s="140" t="s">
        <v>0</v>
      </c>
      <c r="U332" s="141" t="s">
        <v>21</v>
      </c>
      <c r="V332" s="142">
        <v>0.115</v>
      </c>
      <c r="W332" s="142">
        <f t="shared" si="141"/>
        <v>0.115</v>
      </c>
      <c r="X332" s="142">
        <v>0</v>
      </c>
      <c r="Y332" s="142">
        <f t="shared" si="142"/>
        <v>0</v>
      </c>
      <c r="Z332" s="142">
        <v>0</v>
      </c>
      <c r="AA332" s="143">
        <f t="shared" si="143"/>
        <v>0</v>
      </c>
      <c r="AR332" s="72" t="s">
        <v>137</v>
      </c>
      <c r="AT332" s="72" t="s">
        <v>77</v>
      </c>
      <c r="AU332" s="72" t="s">
        <v>26</v>
      </c>
      <c r="AY332" s="72" t="s">
        <v>76</v>
      </c>
      <c r="BE332" s="93">
        <f t="shared" si="144"/>
        <v>0</v>
      </c>
      <c r="BF332" s="93">
        <f t="shared" si="145"/>
        <v>0</v>
      </c>
      <c r="BG332" s="93">
        <f t="shared" si="146"/>
        <v>0</v>
      </c>
      <c r="BH332" s="93">
        <f t="shared" si="147"/>
        <v>0</v>
      </c>
      <c r="BI332" s="93">
        <f t="shared" si="148"/>
        <v>0</v>
      </c>
      <c r="BJ332" s="72" t="s">
        <v>5</v>
      </c>
      <c r="BK332" s="93">
        <f t="shared" si="149"/>
        <v>0</v>
      </c>
      <c r="BL332" s="72" t="s">
        <v>137</v>
      </c>
      <c r="BM332" s="72" t="s">
        <v>1038</v>
      </c>
    </row>
    <row r="333" spans="2:65" s="52" customFormat="1" ht="31.5" customHeight="1">
      <c r="B333" s="53"/>
      <c r="C333" s="85" t="s">
        <v>1039</v>
      </c>
      <c r="D333" s="85" t="s">
        <v>77</v>
      </c>
      <c r="E333" s="86" t="s">
        <v>1040</v>
      </c>
      <c r="F333" s="231" t="s">
        <v>1041</v>
      </c>
      <c r="G333" s="232"/>
      <c r="H333" s="232"/>
      <c r="I333" s="232"/>
      <c r="J333" s="87" t="s">
        <v>594</v>
      </c>
      <c r="K333" s="88">
        <v>3</v>
      </c>
      <c r="L333" s="233"/>
      <c r="M333" s="234"/>
      <c r="N333" s="229">
        <f t="shared" si="140"/>
        <v>0</v>
      </c>
      <c r="O333" s="230"/>
      <c r="P333" s="230"/>
      <c r="Q333" s="230"/>
      <c r="R333" s="54"/>
      <c r="T333" s="140" t="s">
        <v>0</v>
      </c>
      <c r="U333" s="141" t="s">
        <v>21</v>
      </c>
      <c r="V333" s="142">
        <v>0.86399999999999999</v>
      </c>
      <c r="W333" s="142">
        <f t="shared" si="141"/>
        <v>2.5920000000000001</v>
      </c>
      <c r="X333" s="142">
        <v>1.4999999999999999E-4</v>
      </c>
      <c r="Y333" s="142">
        <f t="shared" si="142"/>
        <v>4.4999999999999999E-4</v>
      </c>
      <c r="Z333" s="142">
        <v>0</v>
      </c>
      <c r="AA333" s="143">
        <f t="shared" si="143"/>
        <v>0</v>
      </c>
      <c r="AR333" s="72" t="s">
        <v>137</v>
      </c>
      <c r="AT333" s="72" t="s">
        <v>77</v>
      </c>
      <c r="AU333" s="72" t="s">
        <v>26</v>
      </c>
      <c r="AY333" s="72" t="s">
        <v>76</v>
      </c>
      <c r="BE333" s="93">
        <f t="shared" si="144"/>
        <v>0</v>
      </c>
      <c r="BF333" s="93">
        <f t="shared" si="145"/>
        <v>0</v>
      </c>
      <c r="BG333" s="93">
        <f t="shared" si="146"/>
        <v>0</v>
      </c>
      <c r="BH333" s="93">
        <f t="shared" si="147"/>
        <v>0</v>
      </c>
      <c r="BI333" s="93">
        <f t="shared" si="148"/>
        <v>0</v>
      </c>
      <c r="BJ333" s="72" t="s">
        <v>5</v>
      </c>
      <c r="BK333" s="93">
        <f t="shared" si="149"/>
        <v>0</v>
      </c>
      <c r="BL333" s="72" t="s">
        <v>137</v>
      </c>
      <c r="BM333" s="72" t="s">
        <v>1042</v>
      </c>
    </row>
    <row r="334" spans="2:65" s="52" customFormat="1" ht="44.25" customHeight="1">
      <c r="B334" s="53"/>
      <c r="C334" s="85" t="s">
        <v>1043</v>
      </c>
      <c r="D334" s="85" t="s">
        <v>77</v>
      </c>
      <c r="E334" s="86" t="s">
        <v>1044</v>
      </c>
      <c r="F334" s="231" t="s">
        <v>1045</v>
      </c>
      <c r="G334" s="232"/>
      <c r="H334" s="232"/>
      <c r="I334" s="232"/>
      <c r="J334" s="87" t="s">
        <v>594</v>
      </c>
      <c r="K334" s="88">
        <v>1</v>
      </c>
      <c r="L334" s="233"/>
      <c r="M334" s="234"/>
      <c r="N334" s="229">
        <f t="shared" si="140"/>
        <v>0</v>
      </c>
      <c r="O334" s="230"/>
      <c r="P334" s="230"/>
      <c r="Q334" s="230"/>
      <c r="R334" s="54"/>
      <c r="T334" s="140" t="s">
        <v>0</v>
      </c>
      <c r="U334" s="141" t="s">
        <v>21</v>
      </c>
      <c r="V334" s="142">
        <v>0.86399999999999999</v>
      </c>
      <c r="W334" s="142">
        <f t="shared" si="141"/>
        <v>0.86399999999999999</v>
      </c>
      <c r="X334" s="142">
        <v>1.4999999999999999E-4</v>
      </c>
      <c r="Y334" s="142">
        <f t="shared" si="142"/>
        <v>1.4999999999999999E-4</v>
      </c>
      <c r="Z334" s="142">
        <v>0</v>
      </c>
      <c r="AA334" s="143">
        <f t="shared" si="143"/>
        <v>0</v>
      </c>
      <c r="AR334" s="72" t="s">
        <v>137</v>
      </c>
      <c r="AT334" s="72" t="s">
        <v>77</v>
      </c>
      <c r="AU334" s="72" t="s">
        <v>26</v>
      </c>
      <c r="AY334" s="72" t="s">
        <v>76</v>
      </c>
      <c r="BE334" s="93">
        <f t="shared" si="144"/>
        <v>0</v>
      </c>
      <c r="BF334" s="93">
        <f t="shared" si="145"/>
        <v>0</v>
      </c>
      <c r="BG334" s="93">
        <f t="shared" si="146"/>
        <v>0</v>
      </c>
      <c r="BH334" s="93">
        <f t="shared" si="147"/>
        <v>0</v>
      </c>
      <c r="BI334" s="93">
        <f t="shared" si="148"/>
        <v>0</v>
      </c>
      <c r="BJ334" s="72" t="s">
        <v>5</v>
      </c>
      <c r="BK334" s="93">
        <f t="shared" si="149"/>
        <v>0</v>
      </c>
      <c r="BL334" s="72" t="s">
        <v>137</v>
      </c>
      <c r="BM334" s="72" t="s">
        <v>1046</v>
      </c>
    </row>
    <row r="335" spans="2:65" s="52" customFormat="1" ht="57" customHeight="1">
      <c r="B335" s="53"/>
      <c r="C335" s="85" t="s">
        <v>1047</v>
      </c>
      <c r="D335" s="85" t="s">
        <v>77</v>
      </c>
      <c r="E335" s="86" t="s">
        <v>1048</v>
      </c>
      <c r="F335" s="231" t="s">
        <v>1049</v>
      </c>
      <c r="G335" s="232"/>
      <c r="H335" s="232"/>
      <c r="I335" s="232"/>
      <c r="J335" s="87" t="s">
        <v>308</v>
      </c>
      <c r="K335" s="88">
        <v>20.399999999999999</v>
      </c>
      <c r="L335" s="233"/>
      <c r="M335" s="234"/>
      <c r="N335" s="229">
        <f t="shared" si="140"/>
        <v>0</v>
      </c>
      <c r="O335" s="230"/>
      <c r="P335" s="230"/>
      <c r="Q335" s="230"/>
      <c r="R335" s="54"/>
      <c r="T335" s="140" t="s">
        <v>0</v>
      </c>
      <c r="U335" s="141" t="s">
        <v>21</v>
      </c>
      <c r="V335" s="142">
        <v>0.86399999999999999</v>
      </c>
      <c r="W335" s="142">
        <f t="shared" si="141"/>
        <v>17.625599999999999</v>
      </c>
      <c r="X335" s="142">
        <v>1.4999999999999999E-4</v>
      </c>
      <c r="Y335" s="142">
        <f t="shared" si="142"/>
        <v>3.0599999999999994E-3</v>
      </c>
      <c r="Z335" s="142">
        <v>0</v>
      </c>
      <c r="AA335" s="143">
        <f t="shared" si="143"/>
        <v>0</v>
      </c>
      <c r="AR335" s="72" t="s">
        <v>137</v>
      </c>
      <c r="AT335" s="72" t="s">
        <v>77</v>
      </c>
      <c r="AU335" s="72" t="s">
        <v>26</v>
      </c>
      <c r="AY335" s="72" t="s">
        <v>76</v>
      </c>
      <c r="BE335" s="93">
        <f t="shared" si="144"/>
        <v>0</v>
      </c>
      <c r="BF335" s="93">
        <f t="shared" si="145"/>
        <v>0</v>
      </c>
      <c r="BG335" s="93">
        <f t="shared" si="146"/>
        <v>0</v>
      </c>
      <c r="BH335" s="93">
        <f t="shared" si="147"/>
        <v>0</v>
      </c>
      <c r="BI335" s="93">
        <f t="shared" si="148"/>
        <v>0</v>
      </c>
      <c r="BJ335" s="72" t="s">
        <v>5</v>
      </c>
      <c r="BK335" s="93">
        <f t="shared" si="149"/>
        <v>0</v>
      </c>
      <c r="BL335" s="72" t="s">
        <v>137</v>
      </c>
      <c r="BM335" s="72" t="s">
        <v>1050</v>
      </c>
    </row>
    <row r="336" spans="2:65" s="52" customFormat="1" ht="44.25" customHeight="1">
      <c r="B336" s="53"/>
      <c r="C336" s="85" t="s">
        <v>1051</v>
      </c>
      <c r="D336" s="85" t="s">
        <v>77</v>
      </c>
      <c r="E336" s="86" t="s">
        <v>1052</v>
      </c>
      <c r="F336" s="231" t="s">
        <v>1053</v>
      </c>
      <c r="G336" s="232"/>
      <c r="H336" s="232"/>
      <c r="I336" s="232"/>
      <c r="J336" s="87" t="s">
        <v>308</v>
      </c>
      <c r="K336" s="88">
        <v>11.1</v>
      </c>
      <c r="L336" s="233"/>
      <c r="M336" s="234"/>
      <c r="N336" s="229">
        <f t="shared" si="140"/>
        <v>0</v>
      </c>
      <c r="O336" s="230"/>
      <c r="P336" s="230"/>
      <c r="Q336" s="230"/>
      <c r="R336" s="54"/>
      <c r="T336" s="140" t="s">
        <v>0</v>
      </c>
      <c r="U336" s="141" t="s">
        <v>21</v>
      </c>
      <c r="V336" s="142">
        <v>0.86399999999999999</v>
      </c>
      <c r="W336" s="142">
        <f t="shared" si="141"/>
        <v>9.5903999999999989</v>
      </c>
      <c r="X336" s="142">
        <v>1.4999999999999999E-4</v>
      </c>
      <c r="Y336" s="142">
        <f t="shared" si="142"/>
        <v>1.6649999999999998E-3</v>
      </c>
      <c r="Z336" s="142">
        <v>0</v>
      </c>
      <c r="AA336" s="143">
        <f t="shared" si="143"/>
        <v>0</v>
      </c>
      <c r="AR336" s="72" t="s">
        <v>137</v>
      </c>
      <c r="AT336" s="72" t="s">
        <v>77</v>
      </c>
      <c r="AU336" s="72" t="s">
        <v>26</v>
      </c>
      <c r="AY336" s="72" t="s">
        <v>76</v>
      </c>
      <c r="BE336" s="93">
        <f t="shared" si="144"/>
        <v>0</v>
      </c>
      <c r="BF336" s="93">
        <f t="shared" si="145"/>
        <v>0</v>
      </c>
      <c r="BG336" s="93">
        <f t="shared" si="146"/>
        <v>0</v>
      </c>
      <c r="BH336" s="93">
        <f t="shared" si="147"/>
        <v>0</v>
      </c>
      <c r="BI336" s="93">
        <f t="shared" si="148"/>
        <v>0</v>
      </c>
      <c r="BJ336" s="72" t="s">
        <v>5</v>
      </c>
      <c r="BK336" s="93">
        <f t="shared" si="149"/>
        <v>0</v>
      </c>
      <c r="BL336" s="72" t="s">
        <v>137</v>
      </c>
      <c r="BM336" s="72" t="s">
        <v>1054</v>
      </c>
    </row>
    <row r="337" spans="2:65" s="52" customFormat="1" ht="44.25" customHeight="1">
      <c r="B337" s="53"/>
      <c r="C337" s="85" t="s">
        <v>1055</v>
      </c>
      <c r="D337" s="85" t="s">
        <v>77</v>
      </c>
      <c r="E337" s="86" t="s">
        <v>1056</v>
      </c>
      <c r="F337" s="231" t="s">
        <v>1057</v>
      </c>
      <c r="G337" s="232"/>
      <c r="H337" s="232"/>
      <c r="I337" s="232"/>
      <c r="J337" s="87" t="s">
        <v>594</v>
      </c>
      <c r="K337" s="88">
        <v>3</v>
      </c>
      <c r="L337" s="233"/>
      <c r="M337" s="234"/>
      <c r="N337" s="229">
        <f t="shared" si="140"/>
        <v>0</v>
      </c>
      <c r="O337" s="230"/>
      <c r="P337" s="230"/>
      <c r="Q337" s="230"/>
      <c r="R337" s="54"/>
      <c r="T337" s="140" t="s">
        <v>0</v>
      </c>
      <c r="U337" s="141" t="s">
        <v>21</v>
      </c>
      <c r="V337" s="142">
        <v>0.86399999999999999</v>
      </c>
      <c r="W337" s="142">
        <f t="shared" si="141"/>
        <v>2.5920000000000001</v>
      </c>
      <c r="X337" s="142">
        <v>1.4999999999999999E-4</v>
      </c>
      <c r="Y337" s="142">
        <f t="shared" si="142"/>
        <v>4.4999999999999999E-4</v>
      </c>
      <c r="Z337" s="142">
        <v>0</v>
      </c>
      <c r="AA337" s="143">
        <f t="shared" si="143"/>
        <v>0</v>
      </c>
      <c r="AR337" s="72" t="s">
        <v>137</v>
      </c>
      <c r="AT337" s="72" t="s">
        <v>77</v>
      </c>
      <c r="AU337" s="72" t="s">
        <v>26</v>
      </c>
      <c r="AY337" s="72" t="s">
        <v>76</v>
      </c>
      <c r="BE337" s="93">
        <f t="shared" si="144"/>
        <v>0</v>
      </c>
      <c r="BF337" s="93">
        <f t="shared" si="145"/>
        <v>0</v>
      </c>
      <c r="BG337" s="93">
        <f t="shared" si="146"/>
        <v>0</v>
      </c>
      <c r="BH337" s="93">
        <f t="shared" si="147"/>
        <v>0</v>
      </c>
      <c r="BI337" s="93">
        <f t="shared" si="148"/>
        <v>0</v>
      </c>
      <c r="BJ337" s="72" t="s">
        <v>5</v>
      </c>
      <c r="BK337" s="93">
        <f t="shared" si="149"/>
        <v>0</v>
      </c>
      <c r="BL337" s="72" t="s">
        <v>137</v>
      </c>
      <c r="BM337" s="72" t="s">
        <v>1058</v>
      </c>
    </row>
    <row r="338" spans="2:65" s="52" customFormat="1" ht="44.25" customHeight="1">
      <c r="B338" s="53"/>
      <c r="C338" s="85" t="s">
        <v>1059</v>
      </c>
      <c r="D338" s="85" t="s">
        <v>77</v>
      </c>
      <c r="E338" s="86" t="s">
        <v>1060</v>
      </c>
      <c r="F338" s="231" t="s">
        <v>1061</v>
      </c>
      <c r="G338" s="232"/>
      <c r="H338" s="232"/>
      <c r="I338" s="232"/>
      <c r="J338" s="87" t="s">
        <v>594</v>
      </c>
      <c r="K338" s="88">
        <v>5</v>
      </c>
      <c r="L338" s="233"/>
      <c r="M338" s="234"/>
      <c r="N338" s="229">
        <f t="shared" si="140"/>
        <v>0</v>
      </c>
      <c r="O338" s="230"/>
      <c r="P338" s="230"/>
      <c r="Q338" s="230"/>
      <c r="R338" s="54"/>
      <c r="T338" s="140" t="s">
        <v>0</v>
      </c>
      <c r="U338" s="141" t="s">
        <v>21</v>
      </c>
      <c r="V338" s="142">
        <v>0.86399999999999999</v>
      </c>
      <c r="W338" s="142">
        <f t="shared" si="141"/>
        <v>4.32</v>
      </c>
      <c r="X338" s="142">
        <v>1.4999999999999999E-4</v>
      </c>
      <c r="Y338" s="142">
        <f t="shared" si="142"/>
        <v>7.4999999999999991E-4</v>
      </c>
      <c r="Z338" s="142">
        <v>0</v>
      </c>
      <c r="AA338" s="143">
        <f t="shared" si="143"/>
        <v>0</v>
      </c>
      <c r="AR338" s="72" t="s">
        <v>137</v>
      </c>
      <c r="AT338" s="72" t="s">
        <v>77</v>
      </c>
      <c r="AU338" s="72" t="s">
        <v>26</v>
      </c>
      <c r="AY338" s="72" t="s">
        <v>76</v>
      </c>
      <c r="BE338" s="93">
        <f t="shared" si="144"/>
        <v>0</v>
      </c>
      <c r="BF338" s="93">
        <f t="shared" si="145"/>
        <v>0</v>
      </c>
      <c r="BG338" s="93">
        <f t="shared" si="146"/>
        <v>0</v>
      </c>
      <c r="BH338" s="93">
        <f t="shared" si="147"/>
        <v>0</v>
      </c>
      <c r="BI338" s="93">
        <f t="shared" si="148"/>
        <v>0</v>
      </c>
      <c r="BJ338" s="72" t="s">
        <v>5</v>
      </c>
      <c r="BK338" s="93">
        <f t="shared" si="149"/>
        <v>0</v>
      </c>
      <c r="BL338" s="72" t="s">
        <v>137</v>
      </c>
      <c r="BM338" s="72" t="s">
        <v>1062</v>
      </c>
    </row>
    <row r="339" spans="2:65" s="52" customFormat="1" ht="31.5" customHeight="1">
      <c r="B339" s="53"/>
      <c r="C339" s="85" t="s">
        <v>1063</v>
      </c>
      <c r="D339" s="85" t="s">
        <v>77</v>
      </c>
      <c r="E339" s="86" t="s">
        <v>1064</v>
      </c>
      <c r="F339" s="231" t="s">
        <v>1065</v>
      </c>
      <c r="G339" s="232"/>
      <c r="H339" s="232"/>
      <c r="I339" s="232"/>
      <c r="J339" s="87" t="s">
        <v>594</v>
      </c>
      <c r="K339" s="88">
        <v>10</v>
      </c>
      <c r="L339" s="233"/>
      <c r="M339" s="234"/>
      <c r="N339" s="229">
        <f t="shared" si="140"/>
        <v>0</v>
      </c>
      <c r="O339" s="230"/>
      <c r="P339" s="230"/>
      <c r="Q339" s="230"/>
      <c r="R339" s="54"/>
      <c r="T339" s="140" t="s">
        <v>0</v>
      </c>
      <c r="U339" s="141" t="s">
        <v>21</v>
      </c>
      <c r="V339" s="142">
        <v>0.86399999999999999</v>
      </c>
      <c r="W339" s="142">
        <f t="shared" si="141"/>
        <v>8.64</v>
      </c>
      <c r="X339" s="142">
        <v>1.4999999999999999E-4</v>
      </c>
      <c r="Y339" s="142">
        <f t="shared" si="142"/>
        <v>1.4999999999999998E-3</v>
      </c>
      <c r="Z339" s="142">
        <v>0</v>
      </c>
      <c r="AA339" s="143">
        <f t="shared" si="143"/>
        <v>0</v>
      </c>
      <c r="AR339" s="72" t="s">
        <v>137</v>
      </c>
      <c r="AT339" s="72" t="s">
        <v>77</v>
      </c>
      <c r="AU339" s="72" t="s">
        <v>26</v>
      </c>
      <c r="AY339" s="72" t="s">
        <v>76</v>
      </c>
      <c r="BE339" s="93">
        <f t="shared" si="144"/>
        <v>0</v>
      </c>
      <c r="BF339" s="93">
        <f t="shared" si="145"/>
        <v>0</v>
      </c>
      <c r="BG339" s="93">
        <f t="shared" si="146"/>
        <v>0</v>
      </c>
      <c r="BH339" s="93">
        <f t="shared" si="147"/>
        <v>0</v>
      </c>
      <c r="BI339" s="93">
        <f t="shared" si="148"/>
        <v>0</v>
      </c>
      <c r="BJ339" s="72" t="s">
        <v>5</v>
      </c>
      <c r="BK339" s="93">
        <f t="shared" si="149"/>
        <v>0</v>
      </c>
      <c r="BL339" s="72" t="s">
        <v>137</v>
      </c>
      <c r="BM339" s="72" t="s">
        <v>1066</v>
      </c>
    </row>
    <row r="340" spans="2:65" s="52" customFormat="1" ht="69.75" customHeight="1">
      <c r="B340" s="53"/>
      <c r="C340" s="85" t="s">
        <v>1067</v>
      </c>
      <c r="D340" s="85" t="s">
        <v>77</v>
      </c>
      <c r="E340" s="86" t="s">
        <v>1068</v>
      </c>
      <c r="F340" s="231" t="s">
        <v>1069</v>
      </c>
      <c r="G340" s="232"/>
      <c r="H340" s="232"/>
      <c r="I340" s="232"/>
      <c r="J340" s="87" t="s">
        <v>594</v>
      </c>
      <c r="K340" s="88">
        <v>1</v>
      </c>
      <c r="L340" s="233"/>
      <c r="M340" s="234"/>
      <c r="N340" s="229">
        <f t="shared" si="140"/>
        <v>0</v>
      </c>
      <c r="O340" s="230"/>
      <c r="P340" s="230"/>
      <c r="Q340" s="230"/>
      <c r="R340" s="54"/>
      <c r="T340" s="140" t="s">
        <v>0</v>
      </c>
      <c r="U340" s="141" t="s">
        <v>21</v>
      </c>
      <c r="V340" s="142">
        <v>0.86399999999999999</v>
      </c>
      <c r="W340" s="142">
        <f t="shared" si="141"/>
        <v>0.86399999999999999</v>
      </c>
      <c r="X340" s="142">
        <v>1.4999999999999999E-4</v>
      </c>
      <c r="Y340" s="142">
        <f t="shared" si="142"/>
        <v>1.4999999999999999E-4</v>
      </c>
      <c r="Z340" s="142">
        <v>0</v>
      </c>
      <c r="AA340" s="143">
        <f t="shared" si="143"/>
        <v>0</v>
      </c>
      <c r="AR340" s="72" t="s">
        <v>137</v>
      </c>
      <c r="AT340" s="72" t="s">
        <v>77</v>
      </c>
      <c r="AU340" s="72" t="s">
        <v>26</v>
      </c>
      <c r="AY340" s="72" t="s">
        <v>76</v>
      </c>
      <c r="BE340" s="93">
        <f t="shared" si="144"/>
        <v>0</v>
      </c>
      <c r="BF340" s="93">
        <f t="shared" si="145"/>
        <v>0</v>
      </c>
      <c r="BG340" s="93">
        <f t="shared" si="146"/>
        <v>0</v>
      </c>
      <c r="BH340" s="93">
        <f t="shared" si="147"/>
        <v>0</v>
      </c>
      <c r="BI340" s="93">
        <f t="shared" si="148"/>
        <v>0</v>
      </c>
      <c r="BJ340" s="72" t="s">
        <v>5</v>
      </c>
      <c r="BK340" s="93">
        <f t="shared" si="149"/>
        <v>0</v>
      </c>
      <c r="BL340" s="72" t="s">
        <v>137</v>
      </c>
      <c r="BM340" s="72" t="s">
        <v>1070</v>
      </c>
    </row>
    <row r="341" spans="2:65" s="52" customFormat="1" ht="69.75" customHeight="1">
      <c r="B341" s="53"/>
      <c r="C341" s="85" t="s">
        <v>1071</v>
      </c>
      <c r="D341" s="85" t="s">
        <v>77</v>
      </c>
      <c r="E341" s="86" t="s">
        <v>1072</v>
      </c>
      <c r="F341" s="231" t="s">
        <v>1073</v>
      </c>
      <c r="G341" s="232"/>
      <c r="H341" s="232"/>
      <c r="I341" s="232"/>
      <c r="J341" s="87" t="s">
        <v>594</v>
      </c>
      <c r="K341" s="88">
        <v>1</v>
      </c>
      <c r="L341" s="233"/>
      <c r="M341" s="234"/>
      <c r="N341" s="229">
        <f t="shared" si="140"/>
        <v>0</v>
      </c>
      <c r="O341" s="230"/>
      <c r="P341" s="230"/>
      <c r="Q341" s="230"/>
      <c r="R341" s="54"/>
      <c r="T341" s="140" t="s">
        <v>0</v>
      </c>
      <c r="U341" s="141" t="s">
        <v>21</v>
      </c>
      <c r="V341" s="142">
        <v>0.86399999999999999</v>
      </c>
      <c r="W341" s="142">
        <f t="shared" si="141"/>
        <v>0.86399999999999999</v>
      </c>
      <c r="X341" s="142">
        <v>1.4999999999999999E-4</v>
      </c>
      <c r="Y341" s="142">
        <f t="shared" si="142"/>
        <v>1.4999999999999999E-4</v>
      </c>
      <c r="Z341" s="142">
        <v>0</v>
      </c>
      <c r="AA341" s="143">
        <f t="shared" si="143"/>
        <v>0</v>
      </c>
      <c r="AR341" s="72" t="s">
        <v>137</v>
      </c>
      <c r="AT341" s="72" t="s">
        <v>77</v>
      </c>
      <c r="AU341" s="72" t="s">
        <v>26</v>
      </c>
      <c r="AY341" s="72" t="s">
        <v>76</v>
      </c>
      <c r="BE341" s="93">
        <f t="shared" si="144"/>
        <v>0</v>
      </c>
      <c r="BF341" s="93">
        <f t="shared" si="145"/>
        <v>0</v>
      </c>
      <c r="BG341" s="93">
        <f t="shared" si="146"/>
        <v>0</v>
      </c>
      <c r="BH341" s="93">
        <f t="shared" si="147"/>
        <v>0</v>
      </c>
      <c r="BI341" s="93">
        <f t="shared" si="148"/>
        <v>0</v>
      </c>
      <c r="BJ341" s="72" t="s">
        <v>5</v>
      </c>
      <c r="BK341" s="93">
        <f t="shared" si="149"/>
        <v>0</v>
      </c>
      <c r="BL341" s="72" t="s">
        <v>137</v>
      </c>
      <c r="BM341" s="72" t="s">
        <v>1074</v>
      </c>
    </row>
    <row r="342" spans="2:65" s="52" customFormat="1" ht="57" customHeight="1">
      <c r="B342" s="53"/>
      <c r="C342" s="85" t="s">
        <v>1075</v>
      </c>
      <c r="D342" s="85" t="s">
        <v>77</v>
      </c>
      <c r="E342" s="86" t="s">
        <v>1076</v>
      </c>
      <c r="F342" s="231" t="s">
        <v>1077</v>
      </c>
      <c r="G342" s="232"/>
      <c r="H342" s="232"/>
      <c r="I342" s="232"/>
      <c r="J342" s="87" t="s">
        <v>594</v>
      </c>
      <c r="K342" s="88">
        <v>1</v>
      </c>
      <c r="L342" s="233"/>
      <c r="M342" s="234"/>
      <c r="N342" s="229">
        <f t="shared" si="140"/>
        <v>0</v>
      </c>
      <c r="O342" s="230"/>
      <c r="P342" s="230"/>
      <c r="Q342" s="230"/>
      <c r="R342" s="54"/>
      <c r="T342" s="140" t="s">
        <v>0</v>
      </c>
      <c r="U342" s="141" t="s">
        <v>21</v>
      </c>
      <c r="V342" s="142">
        <v>0.86399999999999999</v>
      </c>
      <c r="W342" s="142">
        <f t="shared" si="141"/>
        <v>0.86399999999999999</v>
      </c>
      <c r="X342" s="142">
        <v>1.4999999999999999E-4</v>
      </c>
      <c r="Y342" s="142">
        <f t="shared" si="142"/>
        <v>1.4999999999999999E-4</v>
      </c>
      <c r="Z342" s="142">
        <v>0</v>
      </c>
      <c r="AA342" s="143">
        <f t="shared" si="143"/>
        <v>0</v>
      </c>
      <c r="AR342" s="72" t="s">
        <v>137</v>
      </c>
      <c r="AT342" s="72" t="s">
        <v>77</v>
      </c>
      <c r="AU342" s="72" t="s">
        <v>26</v>
      </c>
      <c r="AY342" s="72" t="s">
        <v>76</v>
      </c>
      <c r="BE342" s="93">
        <f t="shared" si="144"/>
        <v>0</v>
      </c>
      <c r="BF342" s="93">
        <f t="shared" si="145"/>
        <v>0</v>
      </c>
      <c r="BG342" s="93">
        <f t="shared" si="146"/>
        <v>0</v>
      </c>
      <c r="BH342" s="93">
        <f t="shared" si="147"/>
        <v>0</v>
      </c>
      <c r="BI342" s="93">
        <f t="shared" si="148"/>
        <v>0</v>
      </c>
      <c r="BJ342" s="72" t="s">
        <v>5</v>
      </c>
      <c r="BK342" s="93">
        <f t="shared" si="149"/>
        <v>0</v>
      </c>
      <c r="BL342" s="72" t="s">
        <v>137</v>
      </c>
      <c r="BM342" s="72" t="s">
        <v>1078</v>
      </c>
    </row>
    <row r="343" spans="2:65" s="52" customFormat="1" ht="44.25" customHeight="1">
      <c r="B343" s="53"/>
      <c r="C343" s="85" t="s">
        <v>1079</v>
      </c>
      <c r="D343" s="85" t="s">
        <v>77</v>
      </c>
      <c r="E343" s="86" t="s">
        <v>1080</v>
      </c>
      <c r="F343" s="231" t="s">
        <v>1081</v>
      </c>
      <c r="G343" s="232"/>
      <c r="H343" s="232"/>
      <c r="I343" s="232"/>
      <c r="J343" s="87" t="s">
        <v>594</v>
      </c>
      <c r="K343" s="88">
        <v>1</v>
      </c>
      <c r="L343" s="233"/>
      <c r="M343" s="234"/>
      <c r="N343" s="229">
        <f t="shared" si="140"/>
        <v>0</v>
      </c>
      <c r="O343" s="230"/>
      <c r="P343" s="230"/>
      <c r="Q343" s="230"/>
      <c r="R343" s="54"/>
      <c r="T343" s="140" t="s">
        <v>0</v>
      </c>
      <c r="U343" s="141" t="s">
        <v>21</v>
      </c>
      <c r="V343" s="142">
        <v>0.86399999999999999</v>
      </c>
      <c r="W343" s="142">
        <f t="shared" si="141"/>
        <v>0.86399999999999999</v>
      </c>
      <c r="X343" s="142">
        <v>1.4999999999999999E-4</v>
      </c>
      <c r="Y343" s="142">
        <f t="shared" si="142"/>
        <v>1.4999999999999999E-4</v>
      </c>
      <c r="Z343" s="142">
        <v>0</v>
      </c>
      <c r="AA343" s="143">
        <f t="shared" si="143"/>
        <v>0</v>
      </c>
      <c r="AR343" s="72" t="s">
        <v>137</v>
      </c>
      <c r="AT343" s="72" t="s">
        <v>77</v>
      </c>
      <c r="AU343" s="72" t="s">
        <v>26</v>
      </c>
      <c r="AY343" s="72" t="s">
        <v>76</v>
      </c>
      <c r="BE343" s="93">
        <f t="shared" si="144"/>
        <v>0</v>
      </c>
      <c r="BF343" s="93">
        <f t="shared" si="145"/>
        <v>0</v>
      </c>
      <c r="BG343" s="93">
        <f t="shared" si="146"/>
        <v>0</v>
      </c>
      <c r="BH343" s="93">
        <f t="shared" si="147"/>
        <v>0</v>
      </c>
      <c r="BI343" s="93">
        <f t="shared" si="148"/>
        <v>0</v>
      </c>
      <c r="BJ343" s="72" t="s">
        <v>5</v>
      </c>
      <c r="BK343" s="93">
        <f t="shared" si="149"/>
        <v>0</v>
      </c>
      <c r="BL343" s="72" t="s">
        <v>137</v>
      </c>
      <c r="BM343" s="72" t="s">
        <v>1082</v>
      </c>
    </row>
    <row r="344" spans="2:65" s="52" customFormat="1" ht="44.25" customHeight="1">
      <c r="B344" s="53"/>
      <c r="C344" s="85" t="s">
        <v>1083</v>
      </c>
      <c r="D344" s="85" t="s">
        <v>77</v>
      </c>
      <c r="E344" s="86" t="s">
        <v>1084</v>
      </c>
      <c r="F344" s="231" t="s">
        <v>1085</v>
      </c>
      <c r="G344" s="232"/>
      <c r="H344" s="232"/>
      <c r="I344" s="232"/>
      <c r="J344" s="87" t="s">
        <v>594</v>
      </c>
      <c r="K344" s="88">
        <v>2</v>
      </c>
      <c r="L344" s="233"/>
      <c r="M344" s="234"/>
      <c r="N344" s="229">
        <f t="shared" si="140"/>
        <v>0</v>
      </c>
      <c r="O344" s="230"/>
      <c r="P344" s="230"/>
      <c r="Q344" s="230"/>
      <c r="R344" s="54"/>
      <c r="T344" s="140" t="s">
        <v>0</v>
      </c>
      <c r="U344" s="141" t="s">
        <v>21</v>
      </c>
      <c r="V344" s="142">
        <v>0.86399999999999999</v>
      </c>
      <c r="W344" s="142">
        <f t="shared" si="141"/>
        <v>1.728</v>
      </c>
      <c r="X344" s="142">
        <v>1.4999999999999999E-4</v>
      </c>
      <c r="Y344" s="142">
        <f t="shared" si="142"/>
        <v>2.9999999999999997E-4</v>
      </c>
      <c r="Z344" s="142">
        <v>0</v>
      </c>
      <c r="AA344" s="143">
        <f t="shared" si="143"/>
        <v>0</v>
      </c>
      <c r="AR344" s="72" t="s">
        <v>137</v>
      </c>
      <c r="AT344" s="72" t="s">
        <v>77</v>
      </c>
      <c r="AU344" s="72" t="s">
        <v>26</v>
      </c>
      <c r="AY344" s="72" t="s">
        <v>76</v>
      </c>
      <c r="BE344" s="93">
        <f t="shared" si="144"/>
        <v>0</v>
      </c>
      <c r="BF344" s="93">
        <f t="shared" si="145"/>
        <v>0</v>
      </c>
      <c r="BG344" s="93">
        <f t="shared" si="146"/>
        <v>0</v>
      </c>
      <c r="BH344" s="93">
        <f t="shared" si="147"/>
        <v>0</v>
      </c>
      <c r="BI344" s="93">
        <f t="shared" si="148"/>
        <v>0</v>
      </c>
      <c r="BJ344" s="72" t="s">
        <v>5</v>
      </c>
      <c r="BK344" s="93">
        <f t="shared" si="149"/>
        <v>0</v>
      </c>
      <c r="BL344" s="72" t="s">
        <v>137</v>
      </c>
      <c r="BM344" s="72" t="s">
        <v>1086</v>
      </c>
    </row>
    <row r="345" spans="2:65" s="52" customFormat="1" ht="44.25" customHeight="1">
      <c r="B345" s="53"/>
      <c r="C345" s="85" t="s">
        <v>1087</v>
      </c>
      <c r="D345" s="85" t="s">
        <v>77</v>
      </c>
      <c r="E345" s="86" t="s">
        <v>1088</v>
      </c>
      <c r="F345" s="231" t="s">
        <v>1089</v>
      </c>
      <c r="G345" s="232"/>
      <c r="H345" s="232"/>
      <c r="I345" s="232"/>
      <c r="J345" s="87" t="s">
        <v>594</v>
      </c>
      <c r="K345" s="88">
        <v>2</v>
      </c>
      <c r="L345" s="233"/>
      <c r="M345" s="234"/>
      <c r="N345" s="229">
        <f t="shared" si="140"/>
        <v>0</v>
      </c>
      <c r="O345" s="230"/>
      <c r="P345" s="230"/>
      <c r="Q345" s="230"/>
      <c r="R345" s="54"/>
      <c r="T345" s="140" t="s">
        <v>0</v>
      </c>
      <c r="U345" s="141" t="s">
        <v>21</v>
      </c>
      <c r="V345" s="142">
        <v>0.86399999999999999</v>
      </c>
      <c r="W345" s="142">
        <f t="shared" si="141"/>
        <v>1.728</v>
      </c>
      <c r="X345" s="142">
        <v>1.4999999999999999E-4</v>
      </c>
      <c r="Y345" s="142">
        <f t="shared" si="142"/>
        <v>2.9999999999999997E-4</v>
      </c>
      <c r="Z345" s="142">
        <v>0</v>
      </c>
      <c r="AA345" s="143">
        <f t="shared" si="143"/>
        <v>0</v>
      </c>
      <c r="AR345" s="72" t="s">
        <v>137</v>
      </c>
      <c r="AT345" s="72" t="s">
        <v>77</v>
      </c>
      <c r="AU345" s="72" t="s">
        <v>26</v>
      </c>
      <c r="AY345" s="72" t="s">
        <v>76</v>
      </c>
      <c r="BE345" s="93">
        <f t="shared" si="144"/>
        <v>0</v>
      </c>
      <c r="BF345" s="93">
        <f t="shared" si="145"/>
        <v>0</v>
      </c>
      <c r="BG345" s="93">
        <f t="shared" si="146"/>
        <v>0</v>
      </c>
      <c r="BH345" s="93">
        <f t="shared" si="147"/>
        <v>0</v>
      </c>
      <c r="BI345" s="93">
        <f t="shared" si="148"/>
        <v>0</v>
      </c>
      <c r="BJ345" s="72" t="s">
        <v>5</v>
      </c>
      <c r="BK345" s="93">
        <f t="shared" si="149"/>
        <v>0</v>
      </c>
      <c r="BL345" s="72" t="s">
        <v>137</v>
      </c>
      <c r="BM345" s="72" t="s">
        <v>1090</v>
      </c>
    </row>
    <row r="346" spans="2:65" s="52" customFormat="1" ht="44.25" customHeight="1">
      <c r="B346" s="53"/>
      <c r="C346" s="85" t="s">
        <v>1091</v>
      </c>
      <c r="D346" s="85" t="s">
        <v>77</v>
      </c>
      <c r="E346" s="86" t="s">
        <v>1092</v>
      </c>
      <c r="F346" s="231" t="s">
        <v>1093</v>
      </c>
      <c r="G346" s="232"/>
      <c r="H346" s="232"/>
      <c r="I346" s="232"/>
      <c r="J346" s="87" t="s">
        <v>167</v>
      </c>
      <c r="K346" s="88">
        <v>1</v>
      </c>
      <c r="L346" s="233"/>
      <c r="M346" s="234"/>
      <c r="N346" s="229">
        <f t="shared" si="140"/>
        <v>0</v>
      </c>
      <c r="O346" s="230"/>
      <c r="P346" s="230"/>
      <c r="Q346" s="230"/>
      <c r="R346" s="54"/>
      <c r="T346" s="140" t="s">
        <v>0</v>
      </c>
      <c r="U346" s="141" t="s">
        <v>21</v>
      </c>
      <c r="V346" s="142">
        <v>4.8000000000000001E-2</v>
      </c>
      <c r="W346" s="142">
        <f t="shared" si="141"/>
        <v>4.8000000000000001E-2</v>
      </c>
      <c r="X346" s="142">
        <v>0</v>
      </c>
      <c r="Y346" s="142">
        <f t="shared" si="142"/>
        <v>0</v>
      </c>
      <c r="Z346" s="142">
        <v>1E-3</v>
      </c>
      <c r="AA346" s="143">
        <f t="shared" si="143"/>
        <v>1E-3</v>
      </c>
      <c r="AR346" s="72" t="s">
        <v>137</v>
      </c>
      <c r="AT346" s="72" t="s">
        <v>77</v>
      </c>
      <c r="AU346" s="72" t="s">
        <v>26</v>
      </c>
      <c r="AY346" s="72" t="s">
        <v>76</v>
      </c>
      <c r="BE346" s="93">
        <f t="shared" si="144"/>
        <v>0</v>
      </c>
      <c r="BF346" s="93">
        <f t="shared" si="145"/>
        <v>0</v>
      </c>
      <c r="BG346" s="93">
        <f t="shared" si="146"/>
        <v>0</v>
      </c>
      <c r="BH346" s="93">
        <f t="shared" si="147"/>
        <v>0</v>
      </c>
      <c r="BI346" s="93">
        <f t="shared" si="148"/>
        <v>0</v>
      </c>
      <c r="BJ346" s="72" t="s">
        <v>5</v>
      </c>
      <c r="BK346" s="93">
        <f t="shared" si="149"/>
        <v>0</v>
      </c>
      <c r="BL346" s="72" t="s">
        <v>137</v>
      </c>
      <c r="BM346" s="72" t="s">
        <v>1094</v>
      </c>
    </row>
    <row r="347" spans="2:65" s="52" customFormat="1" ht="22.5" customHeight="1">
      <c r="B347" s="53"/>
      <c r="C347" s="85" t="s">
        <v>1095</v>
      </c>
      <c r="D347" s="85" t="s">
        <v>77</v>
      </c>
      <c r="E347" s="86" t="s">
        <v>1096</v>
      </c>
      <c r="F347" s="231" t="s">
        <v>1097</v>
      </c>
      <c r="G347" s="232"/>
      <c r="H347" s="232"/>
      <c r="I347" s="232"/>
      <c r="J347" s="87" t="s">
        <v>308</v>
      </c>
      <c r="K347" s="88">
        <v>30.055</v>
      </c>
      <c r="L347" s="233"/>
      <c r="M347" s="234"/>
      <c r="N347" s="229">
        <f t="shared" si="140"/>
        <v>0</v>
      </c>
      <c r="O347" s="230"/>
      <c r="P347" s="230"/>
      <c r="Q347" s="230"/>
      <c r="R347" s="54"/>
      <c r="T347" s="140" t="s">
        <v>0</v>
      </c>
      <c r="U347" s="141" t="s">
        <v>21</v>
      </c>
      <c r="V347" s="142">
        <v>4.8000000000000001E-2</v>
      </c>
      <c r="W347" s="142">
        <f t="shared" si="141"/>
        <v>1.4426399999999999</v>
      </c>
      <c r="X347" s="142">
        <v>0</v>
      </c>
      <c r="Y347" s="142">
        <f t="shared" si="142"/>
        <v>0</v>
      </c>
      <c r="Z347" s="142">
        <v>1E-3</v>
      </c>
      <c r="AA347" s="143">
        <f t="shared" si="143"/>
        <v>3.0055000000000002E-2</v>
      </c>
      <c r="AR347" s="72" t="s">
        <v>137</v>
      </c>
      <c r="AT347" s="72" t="s">
        <v>77</v>
      </c>
      <c r="AU347" s="72" t="s">
        <v>26</v>
      </c>
      <c r="AY347" s="72" t="s">
        <v>76</v>
      </c>
      <c r="BE347" s="93">
        <f t="shared" si="144"/>
        <v>0</v>
      </c>
      <c r="BF347" s="93">
        <f t="shared" si="145"/>
        <v>0</v>
      </c>
      <c r="BG347" s="93">
        <f t="shared" si="146"/>
        <v>0</v>
      </c>
      <c r="BH347" s="93">
        <f t="shared" si="147"/>
        <v>0</v>
      </c>
      <c r="BI347" s="93">
        <f t="shared" si="148"/>
        <v>0</v>
      </c>
      <c r="BJ347" s="72" t="s">
        <v>5</v>
      </c>
      <c r="BK347" s="93">
        <f t="shared" si="149"/>
        <v>0</v>
      </c>
      <c r="BL347" s="72" t="s">
        <v>137</v>
      </c>
      <c r="BM347" s="72" t="s">
        <v>1098</v>
      </c>
    </row>
    <row r="348" spans="2:65" s="52" customFormat="1" ht="31.5" customHeight="1">
      <c r="B348" s="53"/>
      <c r="C348" s="85" t="s">
        <v>1099</v>
      </c>
      <c r="D348" s="85" t="s">
        <v>77</v>
      </c>
      <c r="E348" s="86" t="s">
        <v>1100</v>
      </c>
      <c r="F348" s="231" t="s">
        <v>1101</v>
      </c>
      <c r="G348" s="232"/>
      <c r="H348" s="232"/>
      <c r="I348" s="232"/>
      <c r="J348" s="87" t="s">
        <v>167</v>
      </c>
      <c r="K348" s="88">
        <v>2</v>
      </c>
      <c r="L348" s="233"/>
      <c r="M348" s="234"/>
      <c r="N348" s="229">
        <f t="shared" si="140"/>
        <v>0</v>
      </c>
      <c r="O348" s="230"/>
      <c r="P348" s="230"/>
      <c r="Q348" s="230"/>
      <c r="R348" s="54"/>
      <c r="T348" s="140" t="s">
        <v>0</v>
      </c>
      <c r="U348" s="141" t="s">
        <v>21</v>
      </c>
      <c r="V348" s="142">
        <v>4.8000000000000001E-2</v>
      </c>
      <c r="W348" s="142">
        <f t="shared" si="141"/>
        <v>9.6000000000000002E-2</v>
      </c>
      <c r="X348" s="142">
        <v>0</v>
      </c>
      <c r="Y348" s="142">
        <f t="shared" si="142"/>
        <v>0</v>
      </c>
      <c r="Z348" s="142">
        <v>1E-3</v>
      </c>
      <c r="AA348" s="143">
        <f t="shared" si="143"/>
        <v>2E-3</v>
      </c>
      <c r="AR348" s="72" t="s">
        <v>137</v>
      </c>
      <c r="AT348" s="72" t="s">
        <v>77</v>
      </c>
      <c r="AU348" s="72" t="s">
        <v>26</v>
      </c>
      <c r="AY348" s="72" t="s">
        <v>76</v>
      </c>
      <c r="BE348" s="93">
        <f t="shared" si="144"/>
        <v>0</v>
      </c>
      <c r="BF348" s="93">
        <f t="shared" si="145"/>
        <v>0</v>
      </c>
      <c r="BG348" s="93">
        <f t="shared" si="146"/>
        <v>0</v>
      </c>
      <c r="BH348" s="93">
        <f t="shared" si="147"/>
        <v>0</v>
      </c>
      <c r="BI348" s="93">
        <f t="shared" si="148"/>
        <v>0</v>
      </c>
      <c r="BJ348" s="72" t="s">
        <v>5</v>
      </c>
      <c r="BK348" s="93">
        <f t="shared" si="149"/>
        <v>0</v>
      </c>
      <c r="BL348" s="72" t="s">
        <v>137</v>
      </c>
      <c r="BM348" s="72" t="s">
        <v>1102</v>
      </c>
    </row>
    <row r="349" spans="2:65" s="52" customFormat="1" ht="69.75" customHeight="1">
      <c r="B349" s="53"/>
      <c r="C349" s="148" t="s">
        <v>1244</v>
      </c>
      <c r="D349" s="85" t="s">
        <v>77</v>
      </c>
      <c r="E349" s="86" t="s">
        <v>1103</v>
      </c>
      <c r="F349" s="231" t="s">
        <v>1104</v>
      </c>
      <c r="G349" s="232"/>
      <c r="H349" s="232"/>
      <c r="I349" s="232"/>
      <c r="J349" s="87" t="s">
        <v>594</v>
      </c>
      <c r="K349" s="88">
        <v>1</v>
      </c>
      <c r="L349" s="233"/>
      <c r="M349" s="234"/>
      <c r="N349" s="229">
        <f t="shared" si="140"/>
        <v>0</v>
      </c>
      <c r="O349" s="230"/>
      <c r="P349" s="230"/>
      <c r="Q349" s="230"/>
      <c r="R349" s="54"/>
      <c r="T349" s="140" t="s">
        <v>0</v>
      </c>
      <c r="U349" s="141" t="s">
        <v>21</v>
      </c>
      <c r="V349" s="142">
        <v>0</v>
      </c>
      <c r="W349" s="142">
        <f t="shared" si="141"/>
        <v>0</v>
      </c>
      <c r="X349" s="142">
        <v>0</v>
      </c>
      <c r="Y349" s="142">
        <f t="shared" si="142"/>
        <v>0</v>
      </c>
      <c r="Z349" s="142">
        <v>0</v>
      </c>
      <c r="AA349" s="143">
        <f t="shared" si="143"/>
        <v>0</v>
      </c>
      <c r="AR349" s="72" t="s">
        <v>137</v>
      </c>
      <c r="AT349" s="72" t="s">
        <v>77</v>
      </c>
      <c r="AU349" s="72" t="s">
        <v>26</v>
      </c>
      <c r="AY349" s="72" t="s">
        <v>76</v>
      </c>
      <c r="BE349" s="93">
        <f t="shared" si="144"/>
        <v>0</v>
      </c>
      <c r="BF349" s="93">
        <f t="shared" si="145"/>
        <v>0</v>
      </c>
      <c r="BG349" s="93">
        <f t="shared" si="146"/>
        <v>0</v>
      </c>
      <c r="BH349" s="93">
        <f t="shared" si="147"/>
        <v>0</v>
      </c>
      <c r="BI349" s="93">
        <f t="shared" si="148"/>
        <v>0</v>
      </c>
      <c r="BJ349" s="72" t="s">
        <v>5</v>
      </c>
      <c r="BK349" s="93">
        <f t="shared" si="149"/>
        <v>0</v>
      </c>
      <c r="BL349" s="72" t="s">
        <v>137</v>
      </c>
      <c r="BM349" s="72" t="s">
        <v>1105</v>
      </c>
    </row>
    <row r="350" spans="2:65" s="52" customFormat="1" ht="69.75" customHeight="1">
      <c r="B350" s="53"/>
      <c r="C350" s="148" t="s">
        <v>1245</v>
      </c>
      <c r="D350" s="85" t="s">
        <v>77</v>
      </c>
      <c r="E350" s="86" t="s">
        <v>1106</v>
      </c>
      <c r="F350" s="231" t="s">
        <v>1107</v>
      </c>
      <c r="G350" s="232"/>
      <c r="H350" s="232"/>
      <c r="I350" s="232"/>
      <c r="J350" s="87" t="s">
        <v>594</v>
      </c>
      <c r="K350" s="88">
        <v>4</v>
      </c>
      <c r="L350" s="233"/>
      <c r="M350" s="234"/>
      <c r="N350" s="229">
        <f t="shared" si="140"/>
        <v>0</v>
      </c>
      <c r="O350" s="230"/>
      <c r="P350" s="230"/>
      <c r="Q350" s="230"/>
      <c r="R350" s="54"/>
      <c r="T350" s="140" t="s">
        <v>0</v>
      </c>
      <c r="U350" s="141" t="s">
        <v>21</v>
      </c>
      <c r="V350" s="142">
        <v>0</v>
      </c>
      <c r="W350" s="142">
        <f t="shared" si="141"/>
        <v>0</v>
      </c>
      <c r="X350" s="142">
        <v>0</v>
      </c>
      <c r="Y350" s="142">
        <f t="shared" si="142"/>
        <v>0</v>
      </c>
      <c r="Z350" s="142">
        <v>0</v>
      </c>
      <c r="AA350" s="143">
        <f t="shared" si="143"/>
        <v>0</v>
      </c>
      <c r="AR350" s="72" t="s">
        <v>137</v>
      </c>
      <c r="AT350" s="72" t="s">
        <v>77</v>
      </c>
      <c r="AU350" s="72" t="s">
        <v>26</v>
      </c>
      <c r="AY350" s="72" t="s">
        <v>76</v>
      </c>
      <c r="BE350" s="93">
        <f t="shared" si="144"/>
        <v>0</v>
      </c>
      <c r="BF350" s="93">
        <f t="shared" si="145"/>
        <v>0</v>
      </c>
      <c r="BG350" s="93">
        <f t="shared" si="146"/>
        <v>0</v>
      </c>
      <c r="BH350" s="93">
        <f t="shared" si="147"/>
        <v>0</v>
      </c>
      <c r="BI350" s="93">
        <f t="shared" si="148"/>
        <v>0</v>
      </c>
      <c r="BJ350" s="72" t="s">
        <v>5</v>
      </c>
      <c r="BK350" s="93">
        <f t="shared" si="149"/>
        <v>0</v>
      </c>
      <c r="BL350" s="72" t="s">
        <v>137</v>
      </c>
      <c r="BM350" s="72" t="s">
        <v>1108</v>
      </c>
    </row>
    <row r="351" spans="2:65" s="52" customFormat="1" ht="82.5" customHeight="1">
      <c r="B351" s="53"/>
      <c r="C351" s="148" t="s">
        <v>1246</v>
      </c>
      <c r="D351" s="85" t="s">
        <v>77</v>
      </c>
      <c r="E351" s="86" t="s">
        <v>1109</v>
      </c>
      <c r="F351" s="231" t="s">
        <v>1110</v>
      </c>
      <c r="G351" s="232"/>
      <c r="H351" s="232"/>
      <c r="I351" s="232"/>
      <c r="J351" s="87" t="s">
        <v>594</v>
      </c>
      <c r="K351" s="88">
        <v>1</v>
      </c>
      <c r="L351" s="233"/>
      <c r="M351" s="234"/>
      <c r="N351" s="229">
        <f t="shared" si="140"/>
        <v>0</v>
      </c>
      <c r="O351" s="230"/>
      <c r="P351" s="230"/>
      <c r="Q351" s="230"/>
      <c r="R351" s="54"/>
      <c r="T351" s="140" t="s">
        <v>0</v>
      </c>
      <c r="U351" s="141" t="s">
        <v>21</v>
      </c>
      <c r="V351" s="142">
        <v>0</v>
      </c>
      <c r="W351" s="142">
        <f t="shared" si="141"/>
        <v>0</v>
      </c>
      <c r="X351" s="142">
        <v>0</v>
      </c>
      <c r="Y351" s="142">
        <f t="shared" si="142"/>
        <v>0</v>
      </c>
      <c r="Z351" s="142">
        <v>0</v>
      </c>
      <c r="AA351" s="143">
        <f t="shared" si="143"/>
        <v>0</v>
      </c>
      <c r="AR351" s="72" t="s">
        <v>137</v>
      </c>
      <c r="AT351" s="72" t="s">
        <v>77</v>
      </c>
      <c r="AU351" s="72" t="s">
        <v>26</v>
      </c>
      <c r="AY351" s="72" t="s">
        <v>76</v>
      </c>
      <c r="BE351" s="93">
        <f t="shared" si="144"/>
        <v>0</v>
      </c>
      <c r="BF351" s="93">
        <f t="shared" si="145"/>
        <v>0</v>
      </c>
      <c r="BG351" s="93">
        <f t="shared" si="146"/>
        <v>0</v>
      </c>
      <c r="BH351" s="93">
        <f t="shared" si="147"/>
        <v>0</v>
      </c>
      <c r="BI351" s="93">
        <f t="shared" si="148"/>
        <v>0</v>
      </c>
      <c r="BJ351" s="72" t="s">
        <v>5</v>
      </c>
      <c r="BK351" s="93">
        <f t="shared" si="149"/>
        <v>0</v>
      </c>
      <c r="BL351" s="72" t="s">
        <v>137</v>
      </c>
      <c r="BM351" s="72" t="s">
        <v>1111</v>
      </c>
    </row>
    <row r="352" spans="2:65" s="52" customFormat="1" ht="44.25" customHeight="1">
      <c r="B352" s="53"/>
      <c r="C352" s="85">
        <v>265</v>
      </c>
      <c r="D352" s="85" t="s">
        <v>77</v>
      </c>
      <c r="E352" s="86" t="s">
        <v>1112</v>
      </c>
      <c r="F352" s="231" t="s">
        <v>1113</v>
      </c>
      <c r="G352" s="232"/>
      <c r="H352" s="232"/>
      <c r="I352" s="232"/>
      <c r="J352" s="87" t="s">
        <v>594</v>
      </c>
      <c r="K352" s="88">
        <v>2</v>
      </c>
      <c r="L352" s="233"/>
      <c r="M352" s="234"/>
      <c r="N352" s="229">
        <f t="shared" si="140"/>
        <v>0</v>
      </c>
      <c r="O352" s="230"/>
      <c r="P352" s="230"/>
      <c r="Q352" s="230"/>
      <c r="R352" s="54"/>
      <c r="T352" s="140" t="s">
        <v>0</v>
      </c>
      <c r="U352" s="141" t="s">
        <v>21</v>
      </c>
      <c r="V352" s="142">
        <v>0</v>
      </c>
      <c r="W352" s="142">
        <f t="shared" si="141"/>
        <v>0</v>
      </c>
      <c r="X352" s="142">
        <v>0</v>
      </c>
      <c r="Y352" s="142">
        <f t="shared" si="142"/>
        <v>0</v>
      </c>
      <c r="Z352" s="142">
        <v>0</v>
      </c>
      <c r="AA352" s="143">
        <f t="shared" si="143"/>
        <v>0</v>
      </c>
      <c r="AR352" s="72" t="s">
        <v>137</v>
      </c>
      <c r="AT352" s="72" t="s">
        <v>77</v>
      </c>
      <c r="AU352" s="72" t="s">
        <v>26</v>
      </c>
      <c r="AY352" s="72" t="s">
        <v>76</v>
      </c>
      <c r="BE352" s="93">
        <f t="shared" si="144"/>
        <v>0</v>
      </c>
      <c r="BF352" s="93">
        <f t="shared" si="145"/>
        <v>0</v>
      </c>
      <c r="BG352" s="93">
        <f t="shared" si="146"/>
        <v>0</v>
      </c>
      <c r="BH352" s="93">
        <f t="shared" si="147"/>
        <v>0</v>
      </c>
      <c r="BI352" s="93">
        <f t="shared" si="148"/>
        <v>0</v>
      </c>
      <c r="BJ352" s="72" t="s">
        <v>5</v>
      </c>
      <c r="BK352" s="93">
        <f t="shared" si="149"/>
        <v>0</v>
      </c>
      <c r="BL352" s="72" t="s">
        <v>137</v>
      </c>
      <c r="BM352" s="72" t="s">
        <v>1114</v>
      </c>
    </row>
    <row r="353" spans="2:65" s="52" customFormat="1" ht="57" customHeight="1">
      <c r="B353" s="53"/>
      <c r="C353" s="148" t="s">
        <v>1247</v>
      </c>
      <c r="D353" s="85" t="s">
        <v>77</v>
      </c>
      <c r="E353" s="86" t="s">
        <v>1115</v>
      </c>
      <c r="F353" s="231" t="s">
        <v>1116</v>
      </c>
      <c r="G353" s="232"/>
      <c r="H353" s="232"/>
      <c r="I353" s="232"/>
      <c r="J353" s="87" t="s">
        <v>594</v>
      </c>
      <c r="K353" s="88">
        <v>1</v>
      </c>
      <c r="L353" s="233"/>
      <c r="M353" s="234"/>
      <c r="N353" s="229">
        <f t="shared" si="140"/>
        <v>0</v>
      </c>
      <c r="O353" s="230"/>
      <c r="P353" s="230"/>
      <c r="Q353" s="230"/>
      <c r="R353" s="54"/>
      <c r="T353" s="140" t="s">
        <v>0</v>
      </c>
      <c r="U353" s="141" t="s">
        <v>21</v>
      </c>
      <c r="V353" s="142">
        <v>0</v>
      </c>
      <c r="W353" s="142">
        <f t="shared" si="141"/>
        <v>0</v>
      </c>
      <c r="X353" s="142">
        <v>0</v>
      </c>
      <c r="Y353" s="142">
        <f t="shared" si="142"/>
        <v>0</v>
      </c>
      <c r="Z353" s="142">
        <v>0</v>
      </c>
      <c r="AA353" s="143">
        <f t="shared" si="143"/>
        <v>0</v>
      </c>
      <c r="AR353" s="72" t="s">
        <v>137</v>
      </c>
      <c r="AT353" s="72" t="s">
        <v>77</v>
      </c>
      <c r="AU353" s="72" t="s">
        <v>26</v>
      </c>
      <c r="AY353" s="72" t="s">
        <v>76</v>
      </c>
      <c r="BE353" s="93">
        <f t="shared" si="144"/>
        <v>0</v>
      </c>
      <c r="BF353" s="93">
        <f t="shared" si="145"/>
        <v>0</v>
      </c>
      <c r="BG353" s="93">
        <f t="shared" si="146"/>
        <v>0</v>
      </c>
      <c r="BH353" s="93">
        <f t="shared" si="147"/>
        <v>0</v>
      </c>
      <c r="BI353" s="93">
        <f t="shared" si="148"/>
        <v>0</v>
      </c>
      <c r="BJ353" s="72" t="s">
        <v>5</v>
      </c>
      <c r="BK353" s="93">
        <f t="shared" si="149"/>
        <v>0</v>
      </c>
      <c r="BL353" s="72" t="s">
        <v>137</v>
      </c>
      <c r="BM353" s="72" t="s">
        <v>1117</v>
      </c>
    </row>
    <row r="354" spans="2:65" s="52" customFormat="1" ht="44.25" customHeight="1">
      <c r="B354" s="53"/>
      <c r="C354" s="85" t="s">
        <v>1118</v>
      </c>
      <c r="D354" s="85" t="s">
        <v>77</v>
      </c>
      <c r="E354" s="86" t="s">
        <v>1119</v>
      </c>
      <c r="F354" s="231" t="s">
        <v>1120</v>
      </c>
      <c r="G354" s="232"/>
      <c r="H354" s="232"/>
      <c r="I354" s="232"/>
      <c r="J354" s="87" t="s">
        <v>167</v>
      </c>
      <c r="K354" s="88">
        <v>1</v>
      </c>
      <c r="L354" s="233"/>
      <c r="M354" s="234"/>
      <c r="N354" s="229">
        <f t="shared" si="140"/>
        <v>0</v>
      </c>
      <c r="O354" s="230"/>
      <c r="P354" s="230"/>
      <c r="Q354" s="230"/>
      <c r="R354" s="54"/>
      <c r="T354" s="140" t="s">
        <v>0</v>
      </c>
      <c r="U354" s="141" t="s">
        <v>21</v>
      </c>
      <c r="V354" s="142">
        <v>0</v>
      </c>
      <c r="W354" s="142">
        <f t="shared" si="141"/>
        <v>0</v>
      </c>
      <c r="X354" s="142">
        <v>0</v>
      </c>
      <c r="Y354" s="142">
        <f t="shared" si="142"/>
        <v>0</v>
      </c>
      <c r="Z354" s="142">
        <v>0</v>
      </c>
      <c r="AA354" s="143">
        <f t="shared" si="143"/>
        <v>0</v>
      </c>
      <c r="AR354" s="72" t="s">
        <v>81</v>
      </c>
      <c r="AT354" s="72" t="s">
        <v>77</v>
      </c>
      <c r="AU354" s="72" t="s">
        <v>26</v>
      </c>
      <c r="AY354" s="72" t="s">
        <v>76</v>
      </c>
      <c r="BE354" s="93">
        <f t="shared" si="144"/>
        <v>0</v>
      </c>
      <c r="BF354" s="93">
        <f t="shared" si="145"/>
        <v>0</v>
      </c>
      <c r="BG354" s="93">
        <f t="shared" si="146"/>
        <v>0</v>
      </c>
      <c r="BH354" s="93">
        <f t="shared" si="147"/>
        <v>0</v>
      </c>
      <c r="BI354" s="93">
        <f t="shared" si="148"/>
        <v>0</v>
      </c>
      <c r="BJ354" s="72" t="s">
        <v>5</v>
      </c>
      <c r="BK354" s="93">
        <f t="shared" si="149"/>
        <v>0</v>
      </c>
      <c r="BL354" s="72" t="s">
        <v>81</v>
      </c>
      <c r="BM354" s="72" t="s">
        <v>1121</v>
      </c>
    </row>
    <row r="355" spans="2:65" s="132" customFormat="1" ht="29.85" customHeight="1">
      <c r="B355" s="128"/>
      <c r="C355" s="129"/>
      <c r="D355" s="139" t="s">
        <v>56</v>
      </c>
      <c r="E355" s="139"/>
      <c r="F355" s="139"/>
      <c r="G355" s="139"/>
      <c r="H355" s="139"/>
      <c r="I355" s="139"/>
      <c r="J355" s="139"/>
      <c r="K355" s="139"/>
      <c r="L355" s="153"/>
      <c r="M355" s="153"/>
      <c r="N355" s="227">
        <f>BK355</f>
        <v>0</v>
      </c>
      <c r="O355" s="228"/>
      <c r="P355" s="228"/>
      <c r="Q355" s="228"/>
      <c r="R355" s="131"/>
      <c r="T355" s="133"/>
      <c r="U355" s="129"/>
      <c r="V355" s="129"/>
      <c r="W355" s="134">
        <f>SUM(W356:W358)</f>
        <v>20.434359000000001</v>
      </c>
      <c r="X355" s="129"/>
      <c r="Y355" s="134">
        <f>SUM(Y356:Y358)</f>
        <v>1.2853759999999999</v>
      </c>
      <c r="Z355" s="129"/>
      <c r="AA355" s="135">
        <f>SUM(AA356:AA358)</f>
        <v>0</v>
      </c>
      <c r="AR355" s="136" t="s">
        <v>26</v>
      </c>
      <c r="AT355" s="137" t="s">
        <v>23</v>
      </c>
      <c r="AU355" s="137" t="s">
        <v>5</v>
      </c>
      <c r="AY355" s="136" t="s">
        <v>76</v>
      </c>
      <c r="BK355" s="138">
        <f>SUM(BK356:BK358)</f>
        <v>0</v>
      </c>
    </row>
    <row r="356" spans="2:65" s="52" customFormat="1" ht="44.25" customHeight="1">
      <c r="B356" s="53"/>
      <c r="C356" s="85" t="s">
        <v>1122</v>
      </c>
      <c r="D356" s="85" t="s">
        <v>77</v>
      </c>
      <c r="E356" s="86" t="s">
        <v>1123</v>
      </c>
      <c r="F356" s="231" t="s">
        <v>1124</v>
      </c>
      <c r="G356" s="232"/>
      <c r="H356" s="232"/>
      <c r="I356" s="232"/>
      <c r="J356" s="87" t="s">
        <v>80</v>
      </c>
      <c r="K356" s="88">
        <v>16.399999999999999</v>
      </c>
      <c r="L356" s="233"/>
      <c r="M356" s="234"/>
      <c r="N356" s="229">
        <f>ROUND(L356*K356,2)</f>
        <v>0</v>
      </c>
      <c r="O356" s="230"/>
      <c r="P356" s="230"/>
      <c r="Q356" s="230"/>
      <c r="R356" s="54"/>
      <c r="T356" s="140" t="s">
        <v>0</v>
      </c>
      <c r="U356" s="141" t="s">
        <v>21</v>
      </c>
      <c r="V356" s="142">
        <v>1.109</v>
      </c>
      <c r="W356" s="142">
        <f>V356*K356</f>
        <v>18.1876</v>
      </c>
      <c r="X356" s="142">
        <v>7.0000000000000007E-2</v>
      </c>
      <c r="Y356" s="142">
        <f>X356*K356</f>
        <v>1.1479999999999999</v>
      </c>
      <c r="Z356" s="142">
        <v>0</v>
      </c>
      <c r="AA356" s="143">
        <f>Z356*K356</f>
        <v>0</v>
      </c>
      <c r="AR356" s="72" t="s">
        <v>137</v>
      </c>
      <c r="AT356" s="72" t="s">
        <v>77</v>
      </c>
      <c r="AU356" s="72" t="s">
        <v>26</v>
      </c>
      <c r="AY356" s="72" t="s">
        <v>76</v>
      </c>
      <c r="BE356" s="93">
        <f>IF(U356="základní",N356,0)</f>
        <v>0</v>
      </c>
      <c r="BF356" s="93">
        <f>IF(U356="snížená",N356,0)</f>
        <v>0</v>
      </c>
      <c r="BG356" s="93">
        <f>IF(U356="zákl. přenesená",N356,0)</f>
        <v>0</v>
      </c>
      <c r="BH356" s="93">
        <f>IF(U356="sníž. přenesená",N356,0)</f>
        <v>0</v>
      </c>
      <c r="BI356" s="93">
        <f>IF(U356="nulová",N356,0)</f>
        <v>0</v>
      </c>
      <c r="BJ356" s="72" t="s">
        <v>5</v>
      </c>
      <c r="BK356" s="93">
        <f>ROUND(L356*K356,2)</f>
        <v>0</v>
      </c>
      <c r="BL356" s="72" t="s">
        <v>137</v>
      </c>
      <c r="BM356" s="72" t="s">
        <v>1125</v>
      </c>
    </row>
    <row r="357" spans="2:65" s="52" customFormat="1" ht="31.5" customHeight="1">
      <c r="B357" s="53"/>
      <c r="C357" s="85" t="s">
        <v>1126</v>
      </c>
      <c r="D357" s="85" t="s">
        <v>77</v>
      </c>
      <c r="E357" s="86" t="s">
        <v>1127</v>
      </c>
      <c r="F357" s="231" t="s">
        <v>1128</v>
      </c>
      <c r="G357" s="232"/>
      <c r="H357" s="232"/>
      <c r="I357" s="232"/>
      <c r="J357" s="87" t="s">
        <v>80</v>
      </c>
      <c r="K357" s="88">
        <v>1.9079999999999999</v>
      </c>
      <c r="L357" s="233"/>
      <c r="M357" s="234"/>
      <c r="N357" s="229">
        <f>ROUND(L357*K357,2)</f>
        <v>0</v>
      </c>
      <c r="O357" s="230"/>
      <c r="P357" s="230"/>
      <c r="Q357" s="230"/>
      <c r="R357" s="54"/>
      <c r="T357" s="140" t="s">
        <v>0</v>
      </c>
      <c r="U357" s="141" t="s">
        <v>21</v>
      </c>
      <c r="V357" s="142">
        <v>0.16800000000000001</v>
      </c>
      <c r="W357" s="142">
        <f>V357*K357</f>
        <v>0.320544</v>
      </c>
      <c r="X357" s="142">
        <v>7.1999999999999995E-2</v>
      </c>
      <c r="Y357" s="142">
        <f>X357*K357</f>
        <v>0.13737599999999997</v>
      </c>
      <c r="Z357" s="142">
        <v>0</v>
      </c>
      <c r="AA357" s="143">
        <f>Z357*K357</f>
        <v>0</v>
      </c>
      <c r="AR357" s="72" t="s">
        <v>137</v>
      </c>
      <c r="AT357" s="72" t="s">
        <v>77</v>
      </c>
      <c r="AU357" s="72" t="s">
        <v>26</v>
      </c>
      <c r="AY357" s="72" t="s">
        <v>76</v>
      </c>
      <c r="BE357" s="93">
        <f>IF(U357="základní",N357,0)</f>
        <v>0</v>
      </c>
      <c r="BF357" s="93">
        <f>IF(U357="snížená",N357,0)</f>
        <v>0</v>
      </c>
      <c r="BG357" s="93">
        <f>IF(U357="zákl. přenesená",N357,0)</f>
        <v>0</v>
      </c>
      <c r="BH357" s="93">
        <f>IF(U357="sníž. přenesená",N357,0)</f>
        <v>0</v>
      </c>
      <c r="BI357" s="93">
        <f>IF(U357="nulová",N357,0)</f>
        <v>0</v>
      </c>
      <c r="BJ357" s="72" t="s">
        <v>5</v>
      </c>
      <c r="BK357" s="93">
        <f>ROUND(L357*K357,2)</f>
        <v>0</v>
      </c>
      <c r="BL357" s="72" t="s">
        <v>137</v>
      </c>
      <c r="BM357" s="72" t="s">
        <v>1129</v>
      </c>
    </row>
    <row r="358" spans="2:65" s="52" customFormat="1" ht="31.5" customHeight="1">
      <c r="B358" s="53"/>
      <c r="C358" s="85" t="s">
        <v>1130</v>
      </c>
      <c r="D358" s="85" t="s">
        <v>77</v>
      </c>
      <c r="E358" s="86" t="s">
        <v>1131</v>
      </c>
      <c r="F358" s="231" t="s">
        <v>1132</v>
      </c>
      <c r="G358" s="232"/>
      <c r="H358" s="232"/>
      <c r="I358" s="232"/>
      <c r="J358" s="87" t="s">
        <v>113</v>
      </c>
      <c r="K358" s="88">
        <v>1.2849999999999999</v>
      </c>
      <c r="L358" s="233"/>
      <c r="M358" s="234"/>
      <c r="N358" s="229">
        <f>ROUND(L358*K358,2)</f>
        <v>0</v>
      </c>
      <c r="O358" s="230"/>
      <c r="P358" s="230"/>
      <c r="Q358" s="230"/>
      <c r="R358" s="54"/>
      <c r="T358" s="140" t="s">
        <v>0</v>
      </c>
      <c r="U358" s="141" t="s">
        <v>21</v>
      </c>
      <c r="V358" s="142">
        <v>1.4990000000000001</v>
      </c>
      <c r="W358" s="142">
        <f>V358*K358</f>
        <v>1.926215</v>
      </c>
      <c r="X358" s="142">
        <v>0</v>
      </c>
      <c r="Y358" s="142">
        <f>X358*K358</f>
        <v>0</v>
      </c>
      <c r="Z358" s="142">
        <v>0</v>
      </c>
      <c r="AA358" s="143">
        <f>Z358*K358</f>
        <v>0</v>
      </c>
      <c r="AR358" s="72" t="s">
        <v>137</v>
      </c>
      <c r="AT358" s="72" t="s">
        <v>77</v>
      </c>
      <c r="AU358" s="72" t="s">
        <v>26</v>
      </c>
      <c r="AY358" s="72" t="s">
        <v>76</v>
      </c>
      <c r="BE358" s="93">
        <f>IF(U358="základní",N358,0)</f>
        <v>0</v>
      </c>
      <c r="BF358" s="93">
        <f>IF(U358="snížená",N358,0)</f>
        <v>0</v>
      </c>
      <c r="BG358" s="93">
        <f>IF(U358="zákl. přenesená",N358,0)</f>
        <v>0</v>
      </c>
      <c r="BH358" s="93">
        <f>IF(U358="sníž. přenesená",N358,0)</f>
        <v>0</v>
      </c>
      <c r="BI358" s="93">
        <f>IF(U358="nulová",N358,0)</f>
        <v>0</v>
      </c>
      <c r="BJ358" s="72" t="s">
        <v>5</v>
      </c>
      <c r="BK358" s="93">
        <f>ROUND(L358*K358,2)</f>
        <v>0</v>
      </c>
      <c r="BL358" s="72" t="s">
        <v>137</v>
      </c>
      <c r="BM358" s="72" t="s">
        <v>1133</v>
      </c>
    </row>
    <row r="359" spans="2:65" s="132" customFormat="1" ht="29.85" customHeight="1">
      <c r="B359" s="128"/>
      <c r="C359" s="129"/>
      <c r="D359" s="139" t="s">
        <v>57</v>
      </c>
      <c r="E359" s="139"/>
      <c r="F359" s="139"/>
      <c r="G359" s="139"/>
      <c r="H359" s="139"/>
      <c r="I359" s="139"/>
      <c r="J359" s="139"/>
      <c r="K359" s="139"/>
      <c r="L359" s="153"/>
      <c r="M359" s="153"/>
      <c r="N359" s="227">
        <f>BK359</f>
        <v>0</v>
      </c>
      <c r="O359" s="228"/>
      <c r="P359" s="228"/>
      <c r="Q359" s="228"/>
      <c r="R359" s="131"/>
      <c r="T359" s="133"/>
      <c r="U359" s="129"/>
      <c r="V359" s="129"/>
      <c r="W359" s="134">
        <f>SUM(W360:W361)</f>
        <v>3.9121890000000001</v>
      </c>
      <c r="X359" s="129"/>
      <c r="Y359" s="134">
        <f>SUM(Y360:Y361)</f>
        <v>0.23073599999999997</v>
      </c>
      <c r="Z359" s="129"/>
      <c r="AA359" s="135">
        <f>SUM(AA360:AA361)</f>
        <v>0</v>
      </c>
      <c r="AR359" s="136" t="s">
        <v>26</v>
      </c>
      <c r="AT359" s="137" t="s">
        <v>23</v>
      </c>
      <c r="AU359" s="137" t="s">
        <v>5</v>
      </c>
      <c r="AY359" s="136" t="s">
        <v>76</v>
      </c>
      <c r="BK359" s="138">
        <f>SUM(BK360:BK361)</f>
        <v>0</v>
      </c>
    </row>
    <row r="360" spans="2:65" s="52" customFormat="1" ht="22.5" customHeight="1">
      <c r="B360" s="53"/>
      <c r="C360" s="85" t="s">
        <v>1134</v>
      </c>
      <c r="D360" s="85" t="s">
        <v>77</v>
      </c>
      <c r="E360" s="86" t="s">
        <v>1135</v>
      </c>
      <c r="F360" s="231" t="s">
        <v>1136</v>
      </c>
      <c r="G360" s="232"/>
      <c r="H360" s="232"/>
      <c r="I360" s="232"/>
      <c r="J360" s="87" t="s">
        <v>80</v>
      </c>
      <c r="K360" s="88">
        <v>10.488</v>
      </c>
      <c r="L360" s="233"/>
      <c r="M360" s="234"/>
      <c r="N360" s="229">
        <f>ROUND(L360*K360,2)</f>
        <v>0</v>
      </c>
      <c r="O360" s="230"/>
      <c r="P360" s="230"/>
      <c r="Q360" s="230"/>
      <c r="R360" s="54"/>
      <c r="T360" s="140" t="s">
        <v>0</v>
      </c>
      <c r="U360" s="141" t="s">
        <v>21</v>
      </c>
      <c r="V360" s="142">
        <v>0.34</v>
      </c>
      <c r="W360" s="142">
        <f>V360*K360</f>
        <v>3.5659200000000002</v>
      </c>
      <c r="X360" s="142">
        <v>2.1999999999999999E-2</v>
      </c>
      <c r="Y360" s="142">
        <f>X360*K360</f>
        <v>0.23073599999999997</v>
      </c>
      <c r="Z360" s="142">
        <v>0</v>
      </c>
      <c r="AA360" s="143">
        <f>Z360*K360</f>
        <v>0</v>
      </c>
      <c r="AR360" s="72" t="s">
        <v>137</v>
      </c>
      <c r="AT360" s="72" t="s">
        <v>77</v>
      </c>
      <c r="AU360" s="72" t="s">
        <v>26</v>
      </c>
      <c r="AY360" s="72" t="s">
        <v>76</v>
      </c>
      <c r="BE360" s="93">
        <f>IF(U360="základní",N360,0)</f>
        <v>0</v>
      </c>
      <c r="BF360" s="93">
        <f>IF(U360="snížená",N360,0)</f>
        <v>0</v>
      </c>
      <c r="BG360" s="93">
        <f>IF(U360="zákl. přenesená",N360,0)</f>
        <v>0</v>
      </c>
      <c r="BH360" s="93">
        <f>IF(U360="sníž. přenesená",N360,0)</f>
        <v>0</v>
      </c>
      <c r="BI360" s="93">
        <f>IF(U360="nulová",N360,0)</f>
        <v>0</v>
      </c>
      <c r="BJ360" s="72" t="s">
        <v>5</v>
      </c>
      <c r="BK360" s="93">
        <f>ROUND(L360*K360,2)</f>
        <v>0</v>
      </c>
      <c r="BL360" s="72" t="s">
        <v>137</v>
      </c>
      <c r="BM360" s="72" t="s">
        <v>1137</v>
      </c>
    </row>
    <row r="361" spans="2:65" s="52" customFormat="1" ht="31.5" customHeight="1">
      <c r="B361" s="53"/>
      <c r="C361" s="85" t="s">
        <v>1138</v>
      </c>
      <c r="D361" s="85" t="s">
        <v>77</v>
      </c>
      <c r="E361" s="86" t="s">
        <v>1139</v>
      </c>
      <c r="F361" s="231" t="s">
        <v>1140</v>
      </c>
      <c r="G361" s="232"/>
      <c r="H361" s="232"/>
      <c r="I361" s="232"/>
      <c r="J361" s="87" t="s">
        <v>113</v>
      </c>
      <c r="K361" s="88">
        <v>0.23100000000000001</v>
      </c>
      <c r="L361" s="233"/>
      <c r="M361" s="234"/>
      <c r="N361" s="229">
        <f>ROUND(L361*K361,2)</f>
        <v>0</v>
      </c>
      <c r="O361" s="230"/>
      <c r="P361" s="230"/>
      <c r="Q361" s="230"/>
      <c r="R361" s="54"/>
      <c r="T361" s="140" t="s">
        <v>0</v>
      </c>
      <c r="U361" s="141" t="s">
        <v>21</v>
      </c>
      <c r="V361" s="142">
        <v>1.4990000000000001</v>
      </c>
      <c r="W361" s="142">
        <f>V361*K361</f>
        <v>0.34626900000000005</v>
      </c>
      <c r="X361" s="142">
        <v>0</v>
      </c>
      <c r="Y361" s="142">
        <f>X361*K361</f>
        <v>0</v>
      </c>
      <c r="Z361" s="142">
        <v>0</v>
      </c>
      <c r="AA361" s="143">
        <f>Z361*K361</f>
        <v>0</v>
      </c>
      <c r="AR361" s="72" t="s">
        <v>137</v>
      </c>
      <c r="AT361" s="72" t="s">
        <v>77</v>
      </c>
      <c r="AU361" s="72" t="s">
        <v>26</v>
      </c>
      <c r="AY361" s="72" t="s">
        <v>76</v>
      </c>
      <c r="BE361" s="93">
        <f>IF(U361="základní",N361,0)</f>
        <v>0</v>
      </c>
      <c r="BF361" s="93">
        <f>IF(U361="snížená",N361,0)</f>
        <v>0</v>
      </c>
      <c r="BG361" s="93">
        <f>IF(U361="zákl. přenesená",N361,0)</f>
        <v>0</v>
      </c>
      <c r="BH361" s="93">
        <f>IF(U361="sníž. přenesená",N361,0)</f>
        <v>0</v>
      </c>
      <c r="BI361" s="93">
        <f>IF(U361="nulová",N361,0)</f>
        <v>0</v>
      </c>
      <c r="BJ361" s="72" t="s">
        <v>5</v>
      </c>
      <c r="BK361" s="93">
        <f>ROUND(L361*K361,2)</f>
        <v>0</v>
      </c>
      <c r="BL361" s="72" t="s">
        <v>137</v>
      </c>
      <c r="BM361" s="72" t="s">
        <v>1141</v>
      </c>
    </row>
    <row r="362" spans="2:65" s="132" customFormat="1" ht="29.85" customHeight="1">
      <c r="B362" s="128"/>
      <c r="C362" s="129"/>
      <c r="D362" s="139" t="s">
        <v>58</v>
      </c>
      <c r="E362" s="139"/>
      <c r="F362" s="139"/>
      <c r="G362" s="139"/>
      <c r="H362" s="139"/>
      <c r="I362" s="139"/>
      <c r="J362" s="139"/>
      <c r="K362" s="139"/>
      <c r="L362" s="153"/>
      <c r="M362" s="153"/>
      <c r="N362" s="227">
        <f>BK362</f>
        <v>0</v>
      </c>
      <c r="O362" s="228"/>
      <c r="P362" s="228"/>
      <c r="Q362" s="228"/>
      <c r="R362" s="131"/>
      <c r="T362" s="133"/>
      <c r="U362" s="129"/>
      <c r="V362" s="129"/>
      <c r="W362" s="134">
        <f>SUM(W363:W364)</f>
        <v>23.4115</v>
      </c>
      <c r="X362" s="129"/>
      <c r="Y362" s="134">
        <f>SUM(Y363:Y364)</f>
        <v>1.4999999999999999E-4</v>
      </c>
      <c r="Z362" s="129"/>
      <c r="AA362" s="135">
        <f>SUM(AA363:AA364)</f>
        <v>5.5435750000000006</v>
      </c>
      <c r="AR362" s="136" t="s">
        <v>26</v>
      </c>
      <c r="AT362" s="137" t="s">
        <v>23</v>
      </c>
      <c r="AU362" s="137" t="s">
        <v>5</v>
      </c>
      <c r="AY362" s="136" t="s">
        <v>76</v>
      </c>
      <c r="BK362" s="138">
        <f>SUM(BK363:BK364)</f>
        <v>0</v>
      </c>
    </row>
    <row r="363" spans="2:65" s="52" customFormat="1" ht="31.5" customHeight="1">
      <c r="B363" s="53"/>
      <c r="C363" s="85" t="s">
        <v>1142</v>
      </c>
      <c r="D363" s="85" t="s">
        <v>77</v>
      </c>
      <c r="E363" s="86" t="s">
        <v>1143</v>
      </c>
      <c r="F363" s="231" t="s">
        <v>1144</v>
      </c>
      <c r="G363" s="232"/>
      <c r="H363" s="232"/>
      <c r="I363" s="232"/>
      <c r="J363" s="87" t="s">
        <v>80</v>
      </c>
      <c r="K363" s="88">
        <v>77.75</v>
      </c>
      <c r="L363" s="233"/>
      <c r="M363" s="234"/>
      <c r="N363" s="229">
        <f>ROUND(L363*K363,2)</f>
        <v>0</v>
      </c>
      <c r="O363" s="230"/>
      <c r="P363" s="230"/>
      <c r="Q363" s="230"/>
      <c r="R363" s="54"/>
      <c r="T363" s="140" t="s">
        <v>0</v>
      </c>
      <c r="U363" s="141" t="s">
        <v>21</v>
      </c>
      <c r="V363" s="142">
        <v>0.28999999999999998</v>
      </c>
      <c r="W363" s="142">
        <f>V363*K363</f>
        <v>22.547499999999999</v>
      </c>
      <c r="X363" s="142">
        <v>0</v>
      </c>
      <c r="Y363" s="142">
        <f>X363*K363</f>
        <v>0</v>
      </c>
      <c r="Z363" s="142">
        <v>7.1300000000000002E-2</v>
      </c>
      <c r="AA363" s="143">
        <f>Z363*K363</f>
        <v>5.5435750000000006</v>
      </c>
      <c r="AR363" s="72" t="s">
        <v>137</v>
      </c>
      <c r="AT363" s="72" t="s">
        <v>77</v>
      </c>
      <c r="AU363" s="72" t="s">
        <v>26</v>
      </c>
      <c r="AY363" s="72" t="s">
        <v>76</v>
      </c>
      <c r="BE363" s="93">
        <f>IF(U363="základní",N363,0)</f>
        <v>0</v>
      </c>
      <c r="BF363" s="93">
        <f>IF(U363="snížená",N363,0)</f>
        <v>0</v>
      </c>
      <c r="BG363" s="93">
        <f>IF(U363="zákl. přenesená",N363,0)</f>
        <v>0</v>
      </c>
      <c r="BH363" s="93">
        <f>IF(U363="sníž. přenesená",N363,0)</f>
        <v>0</v>
      </c>
      <c r="BI363" s="93">
        <f>IF(U363="nulová",N363,0)</f>
        <v>0</v>
      </c>
      <c r="BJ363" s="72" t="s">
        <v>5</v>
      </c>
      <c r="BK363" s="93">
        <f>ROUND(L363*K363,2)</f>
        <v>0</v>
      </c>
      <c r="BL363" s="72" t="s">
        <v>137</v>
      </c>
      <c r="BM363" s="72" t="s">
        <v>1145</v>
      </c>
    </row>
    <row r="364" spans="2:65" s="52" customFormat="1" ht="44.25" customHeight="1">
      <c r="B364" s="53"/>
      <c r="C364" s="85" t="s">
        <v>1146</v>
      </c>
      <c r="D364" s="85" t="s">
        <v>77</v>
      </c>
      <c r="E364" s="86" t="s">
        <v>1147</v>
      </c>
      <c r="F364" s="231" t="s">
        <v>1148</v>
      </c>
      <c r="G364" s="232"/>
      <c r="H364" s="232"/>
      <c r="I364" s="232"/>
      <c r="J364" s="87" t="s">
        <v>594</v>
      </c>
      <c r="K364" s="88">
        <v>1</v>
      </c>
      <c r="L364" s="233"/>
      <c r="M364" s="234"/>
      <c r="N364" s="229">
        <f>ROUND(L364*K364,2)</f>
        <v>0</v>
      </c>
      <c r="O364" s="230"/>
      <c r="P364" s="230"/>
      <c r="Q364" s="230"/>
      <c r="R364" s="54"/>
      <c r="T364" s="140" t="s">
        <v>0</v>
      </c>
      <c r="U364" s="141" t="s">
        <v>21</v>
      </c>
      <c r="V364" s="142">
        <v>0.86399999999999999</v>
      </c>
      <c r="W364" s="142">
        <f>V364*K364</f>
        <v>0.86399999999999999</v>
      </c>
      <c r="X364" s="142">
        <v>1.4999999999999999E-4</v>
      </c>
      <c r="Y364" s="142">
        <f>X364*K364</f>
        <v>1.4999999999999999E-4</v>
      </c>
      <c r="Z364" s="142">
        <v>0</v>
      </c>
      <c r="AA364" s="143">
        <f>Z364*K364</f>
        <v>0</v>
      </c>
      <c r="AR364" s="72" t="s">
        <v>137</v>
      </c>
      <c r="AT364" s="72" t="s">
        <v>77</v>
      </c>
      <c r="AU364" s="72" t="s">
        <v>26</v>
      </c>
      <c r="AY364" s="72" t="s">
        <v>76</v>
      </c>
      <c r="BE364" s="93">
        <f>IF(U364="základní",N364,0)</f>
        <v>0</v>
      </c>
      <c r="BF364" s="93">
        <f>IF(U364="snížená",N364,0)</f>
        <v>0</v>
      </c>
      <c r="BG364" s="93">
        <f>IF(U364="zákl. přenesená",N364,0)</f>
        <v>0</v>
      </c>
      <c r="BH364" s="93">
        <f>IF(U364="sníž. přenesená",N364,0)</f>
        <v>0</v>
      </c>
      <c r="BI364" s="93">
        <f>IF(U364="nulová",N364,0)</f>
        <v>0</v>
      </c>
      <c r="BJ364" s="72" t="s">
        <v>5</v>
      </c>
      <c r="BK364" s="93">
        <f>ROUND(L364*K364,2)</f>
        <v>0</v>
      </c>
      <c r="BL364" s="72" t="s">
        <v>137</v>
      </c>
      <c r="BM364" s="72" t="s">
        <v>1149</v>
      </c>
    </row>
    <row r="365" spans="2:65" s="132" customFormat="1" ht="29.85" customHeight="1">
      <c r="B365" s="128"/>
      <c r="C365" s="129"/>
      <c r="D365" s="139" t="s">
        <v>59</v>
      </c>
      <c r="E365" s="139"/>
      <c r="F365" s="139"/>
      <c r="G365" s="139"/>
      <c r="H365" s="139"/>
      <c r="I365" s="139"/>
      <c r="J365" s="139"/>
      <c r="K365" s="139"/>
      <c r="L365" s="153"/>
      <c r="M365" s="153"/>
      <c r="N365" s="227">
        <f>BK365</f>
        <v>0</v>
      </c>
      <c r="O365" s="228"/>
      <c r="P365" s="228"/>
      <c r="Q365" s="228"/>
      <c r="R365" s="131"/>
      <c r="T365" s="133"/>
      <c r="U365" s="129"/>
      <c r="V365" s="129"/>
      <c r="W365" s="134">
        <f>SUM(W366:W371)</f>
        <v>10.209327999999999</v>
      </c>
      <c r="X365" s="129"/>
      <c r="Y365" s="134">
        <f>SUM(Y366:Y371)</f>
        <v>9.1450400000000001E-3</v>
      </c>
      <c r="Z365" s="129"/>
      <c r="AA365" s="135">
        <f>SUM(AA366:AA371)</f>
        <v>0</v>
      </c>
      <c r="AR365" s="136" t="s">
        <v>26</v>
      </c>
      <c r="AT365" s="137" t="s">
        <v>23</v>
      </c>
      <c r="AU365" s="137" t="s">
        <v>5</v>
      </c>
      <c r="AY365" s="136" t="s">
        <v>76</v>
      </c>
      <c r="BK365" s="138">
        <f>SUM(BK366:BK371)</f>
        <v>0</v>
      </c>
    </row>
    <row r="366" spans="2:65" s="52" customFormat="1" ht="31.5" customHeight="1">
      <c r="B366" s="53"/>
      <c r="C366" s="85" t="s">
        <v>1150</v>
      </c>
      <c r="D366" s="85" t="s">
        <v>77</v>
      </c>
      <c r="E366" s="86" t="s">
        <v>1151</v>
      </c>
      <c r="F366" s="231" t="s">
        <v>1152</v>
      </c>
      <c r="G366" s="232"/>
      <c r="H366" s="232"/>
      <c r="I366" s="232"/>
      <c r="J366" s="87" t="s">
        <v>80</v>
      </c>
      <c r="K366" s="88">
        <v>5.24</v>
      </c>
      <c r="L366" s="233"/>
      <c r="M366" s="234"/>
      <c r="N366" s="229">
        <f t="shared" ref="N366:N371" si="150">ROUND(L366*K366,2)</f>
        <v>0</v>
      </c>
      <c r="O366" s="230"/>
      <c r="P366" s="230"/>
      <c r="Q366" s="230"/>
      <c r="R366" s="54"/>
      <c r="T366" s="140" t="s">
        <v>0</v>
      </c>
      <c r="U366" s="141" t="s">
        <v>21</v>
      </c>
      <c r="V366" s="142">
        <v>0.13300000000000001</v>
      </c>
      <c r="W366" s="142">
        <f t="shared" ref="W366:W371" si="151">V366*K366</f>
        <v>0.69692000000000009</v>
      </c>
      <c r="X366" s="142">
        <v>8.0000000000000007E-5</v>
      </c>
      <c r="Y366" s="142">
        <f t="shared" ref="Y366:Y371" si="152">X366*K366</f>
        <v>4.1920000000000005E-4</v>
      </c>
      <c r="Z366" s="142">
        <v>0</v>
      </c>
      <c r="AA366" s="143">
        <f t="shared" ref="AA366:AA371" si="153">Z366*K366</f>
        <v>0</v>
      </c>
      <c r="AR366" s="72" t="s">
        <v>137</v>
      </c>
      <c r="AT366" s="72" t="s">
        <v>77</v>
      </c>
      <c r="AU366" s="72" t="s">
        <v>26</v>
      </c>
      <c r="AY366" s="72" t="s">
        <v>76</v>
      </c>
      <c r="BE366" s="93">
        <f t="shared" ref="BE366:BE371" si="154">IF(U366="základní",N366,0)</f>
        <v>0</v>
      </c>
      <c r="BF366" s="93">
        <f t="shared" ref="BF366:BF371" si="155">IF(U366="snížená",N366,0)</f>
        <v>0</v>
      </c>
      <c r="BG366" s="93">
        <f t="shared" ref="BG366:BG371" si="156">IF(U366="zákl. přenesená",N366,0)</f>
        <v>0</v>
      </c>
      <c r="BH366" s="93">
        <f t="shared" ref="BH366:BH371" si="157">IF(U366="sníž. přenesená",N366,0)</f>
        <v>0</v>
      </c>
      <c r="BI366" s="93">
        <f t="shared" ref="BI366:BI371" si="158">IF(U366="nulová",N366,0)</f>
        <v>0</v>
      </c>
      <c r="BJ366" s="72" t="s">
        <v>5</v>
      </c>
      <c r="BK366" s="93">
        <f t="shared" ref="BK366:BK371" si="159">ROUND(L366*K366,2)</f>
        <v>0</v>
      </c>
      <c r="BL366" s="72" t="s">
        <v>137</v>
      </c>
      <c r="BM366" s="72" t="s">
        <v>1153</v>
      </c>
    </row>
    <row r="367" spans="2:65" s="52" customFormat="1" ht="31.5" customHeight="1">
      <c r="B367" s="53"/>
      <c r="C367" s="85" t="s">
        <v>1154</v>
      </c>
      <c r="D367" s="85" t="s">
        <v>77</v>
      </c>
      <c r="E367" s="86" t="s">
        <v>1155</v>
      </c>
      <c r="F367" s="231" t="s">
        <v>1156</v>
      </c>
      <c r="G367" s="232"/>
      <c r="H367" s="232"/>
      <c r="I367" s="232"/>
      <c r="J367" s="87" t="s">
        <v>80</v>
      </c>
      <c r="K367" s="88">
        <v>5.24</v>
      </c>
      <c r="L367" s="233"/>
      <c r="M367" s="234"/>
      <c r="N367" s="229">
        <f t="shared" si="150"/>
        <v>0</v>
      </c>
      <c r="O367" s="230"/>
      <c r="P367" s="230"/>
      <c r="Q367" s="230"/>
      <c r="R367" s="54"/>
      <c r="T367" s="140" t="s">
        <v>0</v>
      </c>
      <c r="U367" s="141" t="s">
        <v>21</v>
      </c>
      <c r="V367" s="142">
        <v>0.34699999999999998</v>
      </c>
      <c r="W367" s="142">
        <f t="shared" si="151"/>
        <v>1.8182799999999999</v>
      </c>
      <c r="X367" s="142">
        <v>2.0000000000000002E-5</v>
      </c>
      <c r="Y367" s="142">
        <f t="shared" si="152"/>
        <v>1.0480000000000001E-4</v>
      </c>
      <c r="Z367" s="142">
        <v>0</v>
      </c>
      <c r="AA367" s="143">
        <f t="shared" si="153"/>
        <v>0</v>
      </c>
      <c r="AR367" s="72" t="s">
        <v>137</v>
      </c>
      <c r="AT367" s="72" t="s">
        <v>77</v>
      </c>
      <c r="AU367" s="72" t="s">
        <v>26</v>
      </c>
      <c r="AY367" s="72" t="s">
        <v>76</v>
      </c>
      <c r="BE367" s="93">
        <f t="shared" si="154"/>
        <v>0</v>
      </c>
      <c r="BF367" s="93">
        <f t="shared" si="155"/>
        <v>0</v>
      </c>
      <c r="BG367" s="93">
        <f t="shared" si="156"/>
        <v>0</v>
      </c>
      <c r="BH367" s="93">
        <f t="shared" si="157"/>
        <v>0</v>
      </c>
      <c r="BI367" s="93">
        <f t="shared" si="158"/>
        <v>0</v>
      </c>
      <c r="BJ367" s="72" t="s">
        <v>5</v>
      </c>
      <c r="BK367" s="93">
        <f t="shared" si="159"/>
        <v>0</v>
      </c>
      <c r="BL367" s="72" t="s">
        <v>137</v>
      </c>
      <c r="BM367" s="72" t="s">
        <v>1157</v>
      </c>
    </row>
    <row r="368" spans="2:65" s="52" customFormat="1" ht="31.5" customHeight="1">
      <c r="B368" s="53"/>
      <c r="C368" s="85" t="s">
        <v>1158</v>
      </c>
      <c r="D368" s="85" t="s">
        <v>77</v>
      </c>
      <c r="E368" s="86" t="s">
        <v>1159</v>
      </c>
      <c r="F368" s="231" t="s">
        <v>1160</v>
      </c>
      <c r="G368" s="232"/>
      <c r="H368" s="232"/>
      <c r="I368" s="232"/>
      <c r="J368" s="87" t="s">
        <v>80</v>
      </c>
      <c r="K368" s="88">
        <v>5.24</v>
      </c>
      <c r="L368" s="233"/>
      <c r="M368" s="234"/>
      <c r="N368" s="229">
        <f t="shared" si="150"/>
        <v>0</v>
      </c>
      <c r="O368" s="230"/>
      <c r="P368" s="230"/>
      <c r="Q368" s="230"/>
      <c r="R368" s="54"/>
      <c r="T368" s="140" t="s">
        <v>0</v>
      </c>
      <c r="U368" s="141" t="s">
        <v>21</v>
      </c>
      <c r="V368" s="142">
        <v>0.34200000000000003</v>
      </c>
      <c r="W368" s="142">
        <f t="shared" si="151"/>
        <v>1.7920800000000001</v>
      </c>
      <c r="X368" s="142">
        <v>0</v>
      </c>
      <c r="Y368" s="142">
        <f t="shared" si="152"/>
        <v>0</v>
      </c>
      <c r="Z368" s="142">
        <v>0</v>
      </c>
      <c r="AA368" s="143">
        <f t="shared" si="153"/>
        <v>0</v>
      </c>
      <c r="AR368" s="72" t="s">
        <v>137</v>
      </c>
      <c r="AT368" s="72" t="s">
        <v>77</v>
      </c>
      <c r="AU368" s="72" t="s">
        <v>26</v>
      </c>
      <c r="AY368" s="72" t="s">
        <v>76</v>
      </c>
      <c r="BE368" s="93">
        <f t="shared" si="154"/>
        <v>0</v>
      </c>
      <c r="BF368" s="93">
        <f t="shared" si="155"/>
        <v>0</v>
      </c>
      <c r="BG368" s="93">
        <f t="shared" si="156"/>
        <v>0</v>
      </c>
      <c r="BH368" s="93">
        <f t="shared" si="157"/>
        <v>0</v>
      </c>
      <c r="BI368" s="93">
        <f t="shared" si="158"/>
        <v>0</v>
      </c>
      <c r="BJ368" s="72" t="s">
        <v>5</v>
      </c>
      <c r="BK368" s="93">
        <f t="shared" si="159"/>
        <v>0</v>
      </c>
      <c r="BL368" s="72" t="s">
        <v>137</v>
      </c>
      <c r="BM368" s="72" t="s">
        <v>1161</v>
      </c>
    </row>
    <row r="369" spans="2:65" s="52" customFormat="1" ht="31.5" customHeight="1">
      <c r="B369" s="53"/>
      <c r="C369" s="85" t="s">
        <v>1162</v>
      </c>
      <c r="D369" s="85" t="s">
        <v>77</v>
      </c>
      <c r="E369" s="86" t="s">
        <v>1163</v>
      </c>
      <c r="F369" s="231" t="s">
        <v>1164</v>
      </c>
      <c r="G369" s="232"/>
      <c r="H369" s="232"/>
      <c r="I369" s="232"/>
      <c r="J369" s="87" t="s">
        <v>80</v>
      </c>
      <c r="K369" s="88">
        <v>5.24</v>
      </c>
      <c r="L369" s="233"/>
      <c r="M369" s="234"/>
      <c r="N369" s="229">
        <f t="shared" si="150"/>
        <v>0</v>
      </c>
      <c r="O369" s="230"/>
      <c r="P369" s="230"/>
      <c r="Q369" s="230"/>
      <c r="R369" s="54"/>
      <c r="T369" s="140" t="s">
        <v>0</v>
      </c>
      <c r="U369" s="141" t="s">
        <v>21</v>
      </c>
      <c r="V369" s="142">
        <v>0.184</v>
      </c>
      <c r="W369" s="142">
        <f t="shared" si="151"/>
        <v>0.96416000000000002</v>
      </c>
      <c r="X369" s="142">
        <v>1.7000000000000001E-4</v>
      </c>
      <c r="Y369" s="142">
        <f t="shared" si="152"/>
        <v>8.9080000000000008E-4</v>
      </c>
      <c r="Z369" s="142">
        <v>0</v>
      </c>
      <c r="AA369" s="143">
        <f t="shared" si="153"/>
        <v>0</v>
      </c>
      <c r="AR369" s="72" t="s">
        <v>137</v>
      </c>
      <c r="AT369" s="72" t="s">
        <v>77</v>
      </c>
      <c r="AU369" s="72" t="s">
        <v>26</v>
      </c>
      <c r="AY369" s="72" t="s">
        <v>76</v>
      </c>
      <c r="BE369" s="93">
        <f t="shared" si="154"/>
        <v>0</v>
      </c>
      <c r="BF369" s="93">
        <f t="shared" si="155"/>
        <v>0</v>
      </c>
      <c r="BG369" s="93">
        <f t="shared" si="156"/>
        <v>0</v>
      </c>
      <c r="BH369" s="93">
        <f t="shared" si="157"/>
        <v>0</v>
      </c>
      <c r="BI369" s="93">
        <f t="shared" si="158"/>
        <v>0</v>
      </c>
      <c r="BJ369" s="72" t="s">
        <v>5</v>
      </c>
      <c r="BK369" s="93">
        <f t="shared" si="159"/>
        <v>0</v>
      </c>
      <c r="BL369" s="72" t="s">
        <v>137</v>
      </c>
      <c r="BM369" s="72" t="s">
        <v>1165</v>
      </c>
    </row>
    <row r="370" spans="2:65" s="52" customFormat="1" ht="31.5" customHeight="1">
      <c r="B370" s="53"/>
      <c r="C370" s="85" t="s">
        <v>1166</v>
      </c>
      <c r="D370" s="85" t="s">
        <v>77</v>
      </c>
      <c r="E370" s="86" t="s">
        <v>1167</v>
      </c>
      <c r="F370" s="231" t="s">
        <v>1168</v>
      </c>
      <c r="G370" s="232"/>
      <c r="H370" s="232"/>
      <c r="I370" s="232"/>
      <c r="J370" s="87" t="s">
        <v>80</v>
      </c>
      <c r="K370" s="88">
        <v>5.24</v>
      </c>
      <c r="L370" s="233"/>
      <c r="M370" s="234"/>
      <c r="N370" s="235">
        <f t="shared" si="150"/>
        <v>0</v>
      </c>
      <c r="O370" s="232"/>
      <c r="P370" s="232"/>
      <c r="Q370" s="232"/>
      <c r="R370" s="54"/>
      <c r="T370" s="140" t="s">
        <v>0</v>
      </c>
      <c r="U370" s="141" t="s">
        <v>21</v>
      </c>
      <c r="V370" s="142">
        <v>0.17199999999999999</v>
      </c>
      <c r="W370" s="142">
        <f t="shared" si="151"/>
        <v>0.90127999999999997</v>
      </c>
      <c r="X370" s="142">
        <v>1.2E-4</v>
      </c>
      <c r="Y370" s="142">
        <f t="shared" si="152"/>
        <v>6.288E-4</v>
      </c>
      <c r="Z370" s="142">
        <v>0</v>
      </c>
      <c r="AA370" s="143">
        <f t="shared" si="153"/>
        <v>0</v>
      </c>
      <c r="AR370" s="72" t="s">
        <v>137</v>
      </c>
      <c r="AT370" s="72" t="s">
        <v>77</v>
      </c>
      <c r="AU370" s="72" t="s">
        <v>26</v>
      </c>
      <c r="AY370" s="72" t="s">
        <v>76</v>
      </c>
      <c r="BE370" s="93">
        <f t="shared" si="154"/>
        <v>0</v>
      </c>
      <c r="BF370" s="93">
        <f t="shared" si="155"/>
        <v>0</v>
      </c>
      <c r="BG370" s="93">
        <f t="shared" si="156"/>
        <v>0</v>
      </c>
      <c r="BH370" s="93">
        <f t="shared" si="157"/>
        <v>0</v>
      </c>
      <c r="BI370" s="93">
        <f t="shared" si="158"/>
        <v>0</v>
      </c>
      <c r="BJ370" s="72" t="s">
        <v>5</v>
      </c>
      <c r="BK370" s="93">
        <f t="shared" si="159"/>
        <v>0</v>
      </c>
      <c r="BL370" s="72" t="s">
        <v>137</v>
      </c>
      <c r="BM370" s="72" t="s">
        <v>1169</v>
      </c>
    </row>
    <row r="371" spans="2:65" s="52" customFormat="1" ht="22.5" customHeight="1">
      <c r="B371" s="53"/>
      <c r="C371" s="85" t="s">
        <v>1170</v>
      </c>
      <c r="D371" s="85" t="s">
        <v>77</v>
      </c>
      <c r="E371" s="86" t="s">
        <v>1171</v>
      </c>
      <c r="F371" s="231" t="s">
        <v>1172</v>
      </c>
      <c r="G371" s="232"/>
      <c r="H371" s="232"/>
      <c r="I371" s="232"/>
      <c r="J371" s="87" t="s">
        <v>80</v>
      </c>
      <c r="K371" s="88">
        <v>37.375999999999998</v>
      </c>
      <c r="L371" s="233"/>
      <c r="M371" s="234"/>
      <c r="N371" s="235">
        <f t="shared" si="150"/>
        <v>0</v>
      </c>
      <c r="O371" s="232"/>
      <c r="P371" s="232"/>
      <c r="Q371" s="232"/>
      <c r="R371" s="54"/>
      <c r="T371" s="140" t="s">
        <v>0</v>
      </c>
      <c r="U371" s="141" t="s">
        <v>21</v>
      </c>
      <c r="V371" s="142">
        <v>0.108</v>
      </c>
      <c r="W371" s="142">
        <f t="shared" si="151"/>
        <v>4.0366079999999993</v>
      </c>
      <c r="X371" s="142">
        <v>1.9000000000000001E-4</v>
      </c>
      <c r="Y371" s="142">
        <f t="shared" si="152"/>
        <v>7.1014399999999997E-3</v>
      </c>
      <c r="Z371" s="142">
        <v>0</v>
      </c>
      <c r="AA371" s="143">
        <f t="shared" si="153"/>
        <v>0</v>
      </c>
      <c r="AR371" s="72" t="s">
        <v>137</v>
      </c>
      <c r="AT371" s="72" t="s">
        <v>77</v>
      </c>
      <c r="AU371" s="72" t="s">
        <v>26</v>
      </c>
      <c r="AY371" s="72" t="s">
        <v>76</v>
      </c>
      <c r="BE371" s="93">
        <f t="shared" si="154"/>
        <v>0</v>
      </c>
      <c r="BF371" s="93">
        <f t="shared" si="155"/>
        <v>0</v>
      </c>
      <c r="BG371" s="93">
        <f t="shared" si="156"/>
        <v>0</v>
      </c>
      <c r="BH371" s="93">
        <f t="shared" si="157"/>
        <v>0</v>
      </c>
      <c r="BI371" s="93">
        <f t="shared" si="158"/>
        <v>0</v>
      </c>
      <c r="BJ371" s="72" t="s">
        <v>5</v>
      </c>
      <c r="BK371" s="93">
        <f t="shared" si="159"/>
        <v>0</v>
      </c>
      <c r="BL371" s="72" t="s">
        <v>137</v>
      </c>
      <c r="BM371" s="72" t="s">
        <v>1173</v>
      </c>
    </row>
    <row r="372" spans="2:65" s="132" customFormat="1" ht="29.85" customHeight="1">
      <c r="B372" s="128"/>
      <c r="C372" s="129"/>
      <c r="D372" s="139" t="s">
        <v>60</v>
      </c>
      <c r="E372" s="139"/>
      <c r="F372" s="139"/>
      <c r="G372" s="139"/>
      <c r="H372" s="139"/>
      <c r="I372" s="139"/>
      <c r="J372" s="139"/>
      <c r="K372" s="139"/>
      <c r="L372" s="153"/>
      <c r="M372" s="153"/>
      <c r="N372" s="225">
        <f>BK372</f>
        <v>0</v>
      </c>
      <c r="O372" s="226"/>
      <c r="P372" s="226"/>
      <c r="Q372" s="226"/>
      <c r="R372" s="131"/>
      <c r="T372" s="133"/>
      <c r="U372" s="129"/>
      <c r="V372" s="129"/>
      <c r="W372" s="134">
        <f>SUM(W373:W374)</f>
        <v>111.496385</v>
      </c>
      <c r="X372" s="129"/>
      <c r="Y372" s="134">
        <f>SUM(Y373:Y374)</f>
        <v>0.22299276999999998</v>
      </c>
      <c r="Z372" s="129"/>
      <c r="AA372" s="135">
        <f>SUM(AA373:AA374)</f>
        <v>0</v>
      </c>
      <c r="AR372" s="136" t="s">
        <v>26</v>
      </c>
      <c r="AT372" s="137" t="s">
        <v>23</v>
      </c>
      <c r="AU372" s="137" t="s">
        <v>5</v>
      </c>
      <c r="AY372" s="136" t="s">
        <v>76</v>
      </c>
      <c r="BK372" s="138">
        <f>SUM(BK373:BK374)</f>
        <v>0</v>
      </c>
    </row>
    <row r="373" spans="2:65" s="52" customFormat="1" ht="31.5" customHeight="1">
      <c r="B373" s="53"/>
      <c r="C373" s="85" t="s">
        <v>1174</v>
      </c>
      <c r="D373" s="85" t="s">
        <v>77</v>
      </c>
      <c r="E373" s="86" t="s">
        <v>1175</v>
      </c>
      <c r="F373" s="231" t="s">
        <v>1176</v>
      </c>
      <c r="G373" s="232"/>
      <c r="H373" s="232"/>
      <c r="I373" s="232"/>
      <c r="J373" s="87" t="s">
        <v>80</v>
      </c>
      <c r="K373" s="88">
        <v>1715.329</v>
      </c>
      <c r="L373" s="233"/>
      <c r="M373" s="234"/>
      <c r="N373" s="235">
        <f>ROUND(L373*K373,2)</f>
        <v>0</v>
      </c>
      <c r="O373" s="232"/>
      <c r="P373" s="232"/>
      <c r="Q373" s="232"/>
      <c r="R373" s="54"/>
      <c r="T373" s="140" t="s">
        <v>0</v>
      </c>
      <c r="U373" s="141" t="s">
        <v>21</v>
      </c>
      <c r="V373" s="142">
        <v>1.2E-2</v>
      </c>
      <c r="W373" s="142">
        <f>V373*K373</f>
        <v>20.583947999999999</v>
      </c>
      <c r="X373" s="142">
        <v>0</v>
      </c>
      <c r="Y373" s="142">
        <f>X373*K373</f>
        <v>0</v>
      </c>
      <c r="Z373" s="142">
        <v>0</v>
      </c>
      <c r="AA373" s="143">
        <f>Z373*K373</f>
        <v>0</v>
      </c>
      <c r="AR373" s="72" t="s">
        <v>137</v>
      </c>
      <c r="AT373" s="72" t="s">
        <v>77</v>
      </c>
      <c r="AU373" s="72" t="s">
        <v>26</v>
      </c>
      <c r="AY373" s="72" t="s">
        <v>76</v>
      </c>
      <c r="BE373" s="93">
        <f>IF(U373="základní",N373,0)</f>
        <v>0</v>
      </c>
      <c r="BF373" s="93">
        <f>IF(U373="snížená",N373,0)</f>
        <v>0</v>
      </c>
      <c r="BG373" s="93">
        <f>IF(U373="zákl. přenesená",N373,0)</f>
        <v>0</v>
      </c>
      <c r="BH373" s="93">
        <f>IF(U373="sníž. přenesená",N373,0)</f>
        <v>0</v>
      </c>
      <c r="BI373" s="93">
        <f>IF(U373="nulová",N373,0)</f>
        <v>0</v>
      </c>
      <c r="BJ373" s="72" t="s">
        <v>5</v>
      </c>
      <c r="BK373" s="93">
        <f>ROUND(L373*K373,2)</f>
        <v>0</v>
      </c>
      <c r="BL373" s="72" t="s">
        <v>137</v>
      </c>
      <c r="BM373" s="72" t="s">
        <v>1177</v>
      </c>
    </row>
    <row r="374" spans="2:65" s="52" customFormat="1" ht="31.5" customHeight="1">
      <c r="B374" s="53"/>
      <c r="C374" s="85" t="s">
        <v>1178</v>
      </c>
      <c r="D374" s="85" t="s">
        <v>77</v>
      </c>
      <c r="E374" s="86" t="s">
        <v>1179</v>
      </c>
      <c r="F374" s="231" t="s">
        <v>1180</v>
      </c>
      <c r="G374" s="232"/>
      <c r="H374" s="232"/>
      <c r="I374" s="232"/>
      <c r="J374" s="87" t="s">
        <v>80</v>
      </c>
      <c r="K374" s="88">
        <v>1715.329</v>
      </c>
      <c r="L374" s="233"/>
      <c r="M374" s="234"/>
      <c r="N374" s="235">
        <f>ROUND(L374*K374,2)</f>
        <v>0</v>
      </c>
      <c r="O374" s="232"/>
      <c r="P374" s="232"/>
      <c r="Q374" s="232"/>
      <c r="R374" s="54"/>
      <c r="T374" s="140" t="s">
        <v>0</v>
      </c>
      <c r="U374" s="149" t="s">
        <v>21</v>
      </c>
      <c r="V374" s="150">
        <v>5.2999999999999999E-2</v>
      </c>
      <c r="W374" s="150">
        <f>V374*K374</f>
        <v>90.912436999999997</v>
      </c>
      <c r="X374" s="150">
        <v>1.2999999999999999E-4</v>
      </c>
      <c r="Y374" s="150">
        <f>X374*K374</f>
        <v>0.22299276999999998</v>
      </c>
      <c r="Z374" s="150">
        <v>0</v>
      </c>
      <c r="AA374" s="151">
        <f>Z374*K374</f>
        <v>0</v>
      </c>
      <c r="AR374" s="72" t="s">
        <v>137</v>
      </c>
      <c r="AT374" s="72" t="s">
        <v>77</v>
      </c>
      <c r="AU374" s="72" t="s">
        <v>26</v>
      </c>
      <c r="AY374" s="72" t="s">
        <v>76</v>
      </c>
      <c r="BE374" s="93">
        <f>IF(U374="základní",N374,0)</f>
        <v>0</v>
      </c>
      <c r="BF374" s="93">
        <f>IF(U374="snížená",N374,0)</f>
        <v>0</v>
      </c>
      <c r="BG374" s="93">
        <f>IF(U374="zákl. přenesená",N374,0)</f>
        <v>0</v>
      </c>
      <c r="BH374" s="93">
        <f>IF(U374="sníž. přenesená",N374,0)</f>
        <v>0</v>
      </c>
      <c r="BI374" s="93">
        <f>IF(U374="nulová",N374,0)</f>
        <v>0</v>
      </c>
      <c r="BJ374" s="72" t="s">
        <v>5</v>
      </c>
      <c r="BK374" s="93">
        <f>ROUND(L374*K374,2)</f>
        <v>0</v>
      </c>
      <c r="BL374" s="72" t="s">
        <v>137</v>
      </c>
      <c r="BM374" s="72" t="s">
        <v>1181</v>
      </c>
    </row>
    <row r="375" spans="2:65" s="52" customFormat="1" ht="6.95" customHeight="1">
      <c r="B375" s="97"/>
      <c r="C375" s="98"/>
      <c r="D375" s="98"/>
      <c r="E375" s="98"/>
      <c r="F375" s="98"/>
      <c r="G375" s="98"/>
      <c r="H375" s="98"/>
      <c r="I375" s="98"/>
      <c r="J375" s="98"/>
      <c r="K375" s="98"/>
      <c r="L375" s="98"/>
      <c r="M375" s="98"/>
      <c r="N375" s="98"/>
      <c r="O375" s="98"/>
      <c r="P375" s="98"/>
      <c r="Q375" s="98"/>
      <c r="R375" s="99"/>
    </row>
  </sheetData>
  <sheetProtection password="ECA1" sheet="1" objects="1" scenarios="1"/>
  <mergeCells count="923">
    <mergeCell ref="N22:Q22"/>
    <mergeCell ref="N30:Q30"/>
    <mergeCell ref="N38:Q38"/>
    <mergeCell ref="C3:Q3"/>
    <mergeCell ref="F5:P5"/>
    <mergeCell ref="F6:P6"/>
    <mergeCell ref="M8:P8"/>
    <mergeCell ref="M10:Q10"/>
    <mergeCell ref="M11:Q11"/>
    <mergeCell ref="C13:G13"/>
    <mergeCell ref="N13:Q13"/>
    <mergeCell ref="N15:Q15"/>
    <mergeCell ref="N16:Q16"/>
    <mergeCell ref="N17:Q17"/>
    <mergeCell ref="N18:Q18"/>
    <mergeCell ref="N19:Q19"/>
    <mergeCell ref="N20:Q20"/>
    <mergeCell ref="N21:Q21"/>
    <mergeCell ref="N23:Q23"/>
    <mergeCell ref="N24:Q24"/>
    <mergeCell ref="N25:Q25"/>
    <mergeCell ref="N26:Q26"/>
    <mergeCell ref="N27:Q27"/>
    <mergeCell ref="N28:Q28"/>
    <mergeCell ref="N29:Q29"/>
    <mergeCell ref="N31:Q31"/>
    <mergeCell ref="N32:Q32"/>
    <mergeCell ref="N33:Q33"/>
    <mergeCell ref="N34:Q34"/>
    <mergeCell ref="N35:Q35"/>
    <mergeCell ref="N36:Q36"/>
    <mergeCell ref="N37:Q37"/>
    <mergeCell ref="N39:Q39"/>
    <mergeCell ref="N41:Q41"/>
    <mergeCell ref="N42:Q42"/>
    <mergeCell ref="N43:Q43"/>
    <mergeCell ref="N44:Q44"/>
    <mergeCell ref="N45:Q45"/>
    <mergeCell ref="N47:Q47"/>
    <mergeCell ref="N40:Q40"/>
    <mergeCell ref="L49:Q49"/>
    <mergeCell ref="F65:I65"/>
    <mergeCell ref="L65:M65"/>
    <mergeCell ref="N65:Q65"/>
    <mergeCell ref="M63:Q63"/>
    <mergeCell ref="C55:Q55"/>
    <mergeCell ref="F57:P57"/>
    <mergeCell ref="F58:P58"/>
    <mergeCell ref="M60:P60"/>
    <mergeCell ref="M62:Q62"/>
    <mergeCell ref="F69:I69"/>
    <mergeCell ref="L69:M69"/>
    <mergeCell ref="N69:Q69"/>
    <mergeCell ref="F70:I70"/>
    <mergeCell ref="L70:M70"/>
    <mergeCell ref="N70:Q70"/>
    <mergeCell ref="F71:I71"/>
    <mergeCell ref="L71:M71"/>
    <mergeCell ref="N71:Q71"/>
    <mergeCell ref="F72:I72"/>
    <mergeCell ref="L72:M72"/>
    <mergeCell ref="N72:Q72"/>
    <mergeCell ref="F73:I73"/>
    <mergeCell ref="L73:M73"/>
    <mergeCell ref="N73:Q73"/>
    <mergeCell ref="F74:I74"/>
    <mergeCell ref="L74:M74"/>
    <mergeCell ref="N74:Q74"/>
    <mergeCell ref="F75:I75"/>
    <mergeCell ref="L75:M75"/>
    <mergeCell ref="N75:Q75"/>
    <mergeCell ref="F76:I76"/>
    <mergeCell ref="L76:M76"/>
    <mergeCell ref="N76:Q76"/>
    <mergeCell ref="F77:I77"/>
    <mergeCell ref="L77:M77"/>
    <mergeCell ref="N77:Q77"/>
    <mergeCell ref="F78:I78"/>
    <mergeCell ref="L78:M78"/>
    <mergeCell ref="N78:Q78"/>
    <mergeCell ref="F79:I79"/>
    <mergeCell ref="L79:M79"/>
    <mergeCell ref="N79:Q79"/>
    <mergeCell ref="F80:I80"/>
    <mergeCell ref="L80:M80"/>
    <mergeCell ref="N80:Q80"/>
    <mergeCell ref="F82:I82"/>
    <mergeCell ref="L82:M82"/>
    <mergeCell ref="N82:Q82"/>
    <mergeCell ref="F83:I83"/>
    <mergeCell ref="L83:M83"/>
    <mergeCell ref="N83:Q83"/>
    <mergeCell ref="F84:I84"/>
    <mergeCell ref="L84:M84"/>
    <mergeCell ref="N84:Q84"/>
    <mergeCell ref="F85:I85"/>
    <mergeCell ref="L85:M85"/>
    <mergeCell ref="N85:Q85"/>
    <mergeCell ref="F86:I86"/>
    <mergeCell ref="L86:M86"/>
    <mergeCell ref="N86:Q86"/>
    <mergeCell ref="F87:I87"/>
    <mergeCell ref="L87:M87"/>
    <mergeCell ref="N87:Q87"/>
    <mergeCell ref="F88:I88"/>
    <mergeCell ref="L88:M88"/>
    <mergeCell ref="N88:Q88"/>
    <mergeCell ref="F89:I89"/>
    <mergeCell ref="L89:M89"/>
    <mergeCell ref="N89:Q89"/>
    <mergeCell ref="F90:I90"/>
    <mergeCell ref="L90:M90"/>
    <mergeCell ref="N90:Q90"/>
    <mergeCell ref="F91:I91"/>
    <mergeCell ref="L91:M91"/>
    <mergeCell ref="N91:Q91"/>
    <mergeCell ref="F93:I93"/>
    <mergeCell ref="L93:M93"/>
    <mergeCell ref="N93:Q93"/>
    <mergeCell ref="F94:I94"/>
    <mergeCell ref="L94:M94"/>
    <mergeCell ref="N94:Q94"/>
    <mergeCell ref="F95:I95"/>
    <mergeCell ref="L95:M95"/>
    <mergeCell ref="N95:Q95"/>
    <mergeCell ref="F96:I96"/>
    <mergeCell ref="L96:M96"/>
    <mergeCell ref="N96:Q96"/>
    <mergeCell ref="F97:I97"/>
    <mergeCell ref="L97:M97"/>
    <mergeCell ref="N97:Q97"/>
    <mergeCell ref="F98:I98"/>
    <mergeCell ref="L98:M98"/>
    <mergeCell ref="N98:Q98"/>
    <mergeCell ref="F99:I99"/>
    <mergeCell ref="L99:M99"/>
    <mergeCell ref="N99:Q99"/>
    <mergeCell ref="F100:I100"/>
    <mergeCell ref="L100:M100"/>
    <mergeCell ref="N100:Q100"/>
    <mergeCell ref="F101:I101"/>
    <mergeCell ref="L101:M101"/>
    <mergeCell ref="N101:Q101"/>
    <mergeCell ref="F102:I102"/>
    <mergeCell ref="L102:M102"/>
    <mergeCell ref="N102:Q102"/>
    <mergeCell ref="F104:I104"/>
    <mergeCell ref="L104:M104"/>
    <mergeCell ref="N104:Q104"/>
    <mergeCell ref="F105:I105"/>
    <mergeCell ref="L105:M105"/>
    <mergeCell ref="N105:Q105"/>
    <mergeCell ref="F106:I106"/>
    <mergeCell ref="L106:M106"/>
    <mergeCell ref="N106:Q106"/>
    <mergeCell ref="F107:I107"/>
    <mergeCell ref="L107:M107"/>
    <mergeCell ref="N107:Q107"/>
    <mergeCell ref="F108:I108"/>
    <mergeCell ref="L108:M108"/>
    <mergeCell ref="N108:Q108"/>
    <mergeCell ref="F109:I109"/>
    <mergeCell ref="L109:M109"/>
    <mergeCell ref="N109:Q109"/>
    <mergeCell ref="F111:I111"/>
    <mergeCell ref="L111:M111"/>
    <mergeCell ref="N111:Q111"/>
    <mergeCell ref="F112:I112"/>
    <mergeCell ref="L112:M112"/>
    <mergeCell ref="N112:Q112"/>
    <mergeCell ref="F113:I113"/>
    <mergeCell ref="L113:M113"/>
    <mergeCell ref="N113:Q113"/>
    <mergeCell ref="F114:I114"/>
    <mergeCell ref="L114:M114"/>
    <mergeCell ref="N114:Q114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N153:Q153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3:I233"/>
    <mergeCell ref="L233:M233"/>
    <mergeCell ref="N233:Q233"/>
    <mergeCell ref="F236:I236"/>
    <mergeCell ref="L236:M236"/>
    <mergeCell ref="N236:Q236"/>
    <mergeCell ref="N232:Q232"/>
    <mergeCell ref="N234:Q234"/>
    <mergeCell ref="N235:Q235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6:I276"/>
    <mergeCell ref="L276:M276"/>
    <mergeCell ref="N276:Q276"/>
    <mergeCell ref="F277:I277"/>
    <mergeCell ref="L277:M277"/>
    <mergeCell ref="N277:Q277"/>
    <mergeCell ref="F279:I279"/>
    <mergeCell ref="L279:M279"/>
    <mergeCell ref="N279:Q279"/>
    <mergeCell ref="F280:I280"/>
    <mergeCell ref="L280:M280"/>
    <mergeCell ref="N280:Q280"/>
    <mergeCell ref="F282:I282"/>
    <mergeCell ref="L282:M282"/>
    <mergeCell ref="N282:Q282"/>
    <mergeCell ref="F283:I283"/>
    <mergeCell ref="L283:M283"/>
    <mergeCell ref="N283:Q283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8:I328"/>
    <mergeCell ref="L328:M328"/>
    <mergeCell ref="N328:Q328"/>
    <mergeCell ref="F329:I329"/>
    <mergeCell ref="L329:M329"/>
    <mergeCell ref="N329:Q329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44:I344"/>
    <mergeCell ref="L344:M344"/>
    <mergeCell ref="N344:Q344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58:I358"/>
    <mergeCell ref="L358:M358"/>
    <mergeCell ref="N358:Q358"/>
    <mergeCell ref="F352:I352"/>
    <mergeCell ref="L352:M352"/>
    <mergeCell ref="N352:Q352"/>
    <mergeCell ref="F353:I353"/>
    <mergeCell ref="L353:M353"/>
    <mergeCell ref="N353:Q353"/>
    <mergeCell ref="F354:I354"/>
    <mergeCell ref="L354:M354"/>
    <mergeCell ref="N354:Q354"/>
    <mergeCell ref="F364:I364"/>
    <mergeCell ref="L364:M364"/>
    <mergeCell ref="N364:Q364"/>
    <mergeCell ref="F366:I366"/>
    <mergeCell ref="N327:Q327"/>
    <mergeCell ref="L366:M366"/>
    <mergeCell ref="N366:Q366"/>
    <mergeCell ref="F367:I367"/>
    <mergeCell ref="L367:M367"/>
    <mergeCell ref="N367:Q367"/>
    <mergeCell ref="F360:I360"/>
    <mergeCell ref="L360:M360"/>
    <mergeCell ref="N360:Q360"/>
    <mergeCell ref="F361:I361"/>
    <mergeCell ref="L361:M361"/>
    <mergeCell ref="N361:Q361"/>
    <mergeCell ref="F363:I363"/>
    <mergeCell ref="L363:M363"/>
    <mergeCell ref="N363:Q363"/>
    <mergeCell ref="F356:I356"/>
    <mergeCell ref="L356:M356"/>
    <mergeCell ref="N356:Q356"/>
    <mergeCell ref="F357:I357"/>
    <mergeCell ref="L357:M357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71:I371"/>
    <mergeCell ref="L371:M371"/>
    <mergeCell ref="N371:Q371"/>
    <mergeCell ref="F373:I373"/>
    <mergeCell ref="L373:M373"/>
    <mergeCell ref="N373:Q373"/>
    <mergeCell ref="F374:I374"/>
    <mergeCell ref="L374:M374"/>
    <mergeCell ref="N374:Q374"/>
    <mergeCell ref="N362:Q362"/>
    <mergeCell ref="N365:Q365"/>
    <mergeCell ref="N372:Q372"/>
    <mergeCell ref="N240:Q240"/>
    <mergeCell ref="N258:Q258"/>
    <mergeCell ref="N275:Q275"/>
    <mergeCell ref="N278:Q278"/>
    <mergeCell ref="N281:Q281"/>
    <mergeCell ref="N284:Q284"/>
    <mergeCell ref="N288:Q288"/>
    <mergeCell ref="N296:Q296"/>
    <mergeCell ref="N315:Q315"/>
    <mergeCell ref="N357:Q357"/>
    <mergeCell ref="N66:Q66"/>
    <mergeCell ref="N67:Q67"/>
    <mergeCell ref="N68:Q68"/>
    <mergeCell ref="N81:Q81"/>
    <mergeCell ref="N92:Q92"/>
    <mergeCell ref="N103:Q103"/>
    <mergeCell ref="N110:Q110"/>
    <mergeCell ref="N355:Q355"/>
    <mergeCell ref="N359:Q359"/>
    <mergeCell ref="N224:Q224"/>
  </mergeCells>
  <pageMargins left="0.70866141732283472" right="0.15748031496062992" top="0.51181102362204722" bottom="0.47244094488188981" header="0" footer="0"/>
  <pageSetup paperSize="9" scale="95" fitToHeight="100" orientation="portrait" r:id="rId1"/>
  <headerFooter>
    <oddFooter>&amp;CStrana &amp;P z &amp;N</oddFooter>
  </headerFooter>
  <rowBreaks count="1" manualBreakCount="1"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B2:BM20"/>
  <sheetViews>
    <sheetView showGridLines="0" view="pageBreakPreview" zoomScaleNormal="100" zoomScaleSheetLayoutView="100" workbookViewId="0">
      <selection activeCell="L18" sqref="L18:M18"/>
    </sheetView>
  </sheetViews>
  <sheetFormatPr defaultRowHeight="13.5"/>
  <cols>
    <col min="1" max="1" width="3.33203125" style="100" customWidth="1"/>
    <col min="2" max="2" width="1.6640625" style="100" customWidth="1"/>
    <col min="3" max="3" width="4.1640625" style="100" customWidth="1"/>
    <col min="4" max="4" width="4.33203125" style="100" customWidth="1"/>
    <col min="5" max="5" width="11" style="100" customWidth="1"/>
    <col min="6" max="7" width="11.1640625" style="100" customWidth="1"/>
    <col min="8" max="8" width="20.5" style="100" customWidth="1"/>
    <col min="9" max="9" width="7" style="100" customWidth="1"/>
    <col min="10" max="10" width="5.1640625" style="100" customWidth="1"/>
    <col min="11" max="11" width="9.83203125" style="100" customWidth="1"/>
    <col min="12" max="12" width="8.83203125" style="100" customWidth="1"/>
    <col min="13" max="14" width="6" style="100" customWidth="1"/>
    <col min="15" max="15" width="2" style="100" customWidth="1"/>
    <col min="16" max="16" width="8.83203125" style="100" customWidth="1"/>
    <col min="17" max="17" width="4.1640625" style="100" customWidth="1"/>
    <col min="18" max="18" width="1.6640625" style="100" customWidth="1"/>
    <col min="19" max="19" width="8.1640625" style="100" customWidth="1"/>
    <col min="20" max="20" width="29.6640625" style="100" hidden="1" customWidth="1"/>
    <col min="21" max="21" width="16.33203125" style="100" hidden="1" customWidth="1"/>
    <col min="22" max="22" width="12.33203125" style="100" hidden="1" customWidth="1"/>
    <col min="23" max="23" width="16.33203125" style="100" hidden="1" customWidth="1"/>
    <col min="24" max="24" width="12.1640625" style="100" hidden="1" customWidth="1"/>
    <col min="25" max="25" width="15" style="100" hidden="1" customWidth="1"/>
    <col min="26" max="26" width="11" style="100" hidden="1" customWidth="1"/>
    <col min="27" max="27" width="15" style="100" hidden="1" customWidth="1"/>
    <col min="28" max="28" width="16.33203125" style="100" hidden="1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 customWidth="1"/>
    <col min="66" max="256" width="9.33203125" style="100"/>
    <col min="257" max="257" width="3.33203125" style="100" customWidth="1"/>
    <col min="258" max="258" width="1.6640625" style="100" customWidth="1"/>
    <col min="259" max="259" width="4.1640625" style="100" customWidth="1"/>
    <col min="260" max="260" width="4.33203125" style="100" customWidth="1"/>
    <col min="261" max="261" width="11" style="100" customWidth="1"/>
    <col min="262" max="263" width="11.1640625" style="100" customWidth="1"/>
    <col min="264" max="264" width="20.5" style="100" customWidth="1"/>
    <col min="265" max="265" width="7" style="100" customWidth="1"/>
    <col min="266" max="266" width="5.1640625" style="100" customWidth="1"/>
    <col min="267" max="267" width="9.83203125" style="100" customWidth="1"/>
    <col min="268" max="268" width="8.83203125" style="100" customWidth="1"/>
    <col min="269" max="270" width="6" style="100" customWidth="1"/>
    <col min="271" max="271" width="2" style="100" customWidth="1"/>
    <col min="272" max="272" width="8.83203125" style="100" customWidth="1"/>
    <col min="273" max="273" width="4.1640625" style="100" customWidth="1"/>
    <col min="274" max="274" width="1.6640625" style="100" customWidth="1"/>
    <col min="275" max="275" width="8.1640625" style="100" customWidth="1"/>
    <col min="276" max="284" width="0" style="100" hidden="1" customWidth="1"/>
    <col min="285" max="285" width="11" style="100" customWidth="1"/>
    <col min="286" max="286" width="15" style="100" customWidth="1"/>
    <col min="287" max="287" width="16.33203125" style="100" customWidth="1"/>
    <col min="288" max="299" width="9.33203125" style="100"/>
    <col min="300" max="321" width="0" style="100" hidden="1" customWidth="1"/>
    <col min="322" max="512" width="9.33203125" style="100"/>
    <col min="513" max="513" width="3.33203125" style="100" customWidth="1"/>
    <col min="514" max="514" width="1.6640625" style="100" customWidth="1"/>
    <col min="515" max="515" width="4.1640625" style="100" customWidth="1"/>
    <col min="516" max="516" width="4.33203125" style="100" customWidth="1"/>
    <col min="517" max="517" width="11" style="100" customWidth="1"/>
    <col min="518" max="519" width="11.1640625" style="100" customWidth="1"/>
    <col min="520" max="520" width="20.5" style="100" customWidth="1"/>
    <col min="521" max="521" width="7" style="100" customWidth="1"/>
    <col min="522" max="522" width="5.1640625" style="100" customWidth="1"/>
    <col min="523" max="523" width="9.83203125" style="100" customWidth="1"/>
    <col min="524" max="524" width="8.83203125" style="100" customWidth="1"/>
    <col min="525" max="526" width="6" style="100" customWidth="1"/>
    <col min="527" max="527" width="2" style="100" customWidth="1"/>
    <col min="528" max="528" width="8.83203125" style="100" customWidth="1"/>
    <col min="529" max="529" width="4.1640625" style="100" customWidth="1"/>
    <col min="530" max="530" width="1.6640625" style="100" customWidth="1"/>
    <col min="531" max="531" width="8.1640625" style="100" customWidth="1"/>
    <col min="532" max="540" width="0" style="100" hidden="1" customWidth="1"/>
    <col min="541" max="541" width="11" style="100" customWidth="1"/>
    <col min="542" max="542" width="15" style="100" customWidth="1"/>
    <col min="543" max="543" width="16.33203125" style="100" customWidth="1"/>
    <col min="544" max="555" width="9.33203125" style="100"/>
    <col min="556" max="577" width="0" style="100" hidden="1" customWidth="1"/>
    <col min="578" max="768" width="9.33203125" style="100"/>
    <col min="769" max="769" width="3.33203125" style="100" customWidth="1"/>
    <col min="770" max="770" width="1.6640625" style="100" customWidth="1"/>
    <col min="771" max="771" width="4.1640625" style="100" customWidth="1"/>
    <col min="772" max="772" width="4.33203125" style="100" customWidth="1"/>
    <col min="773" max="773" width="11" style="100" customWidth="1"/>
    <col min="774" max="775" width="11.1640625" style="100" customWidth="1"/>
    <col min="776" max="776" width="20.5" style="100" customWidth="1"/>
    <col min="777" max="777" width="7" style="100" customWidth="1"/>
    <col min="778" max="778" width="5.1640625" style="100" customWidth="1"/>
    <col min="779" max="779" width="9.83203125" style="100" customWidth="1"/>
    <col min="780" max="780" width="8.83203125" style="100" customWidth="1"/>
    <col min="781" max="782" width="6" style="100" customWidth="1"/>
    <col min="783" max="783" width="2" style="100" customWidth="1"/>
    <col min="784" max="784" width="8.83203125" style="100" customWidth="1"/>
    <col min="785" max="785" width="4.1640625" style="100" customWidth="1"/>
    <col min="786" max="786" width="1.6640625" style="100" customWidth="1"/>
    <col min="787" max="787" width="8.1640625" style="100" customWidth="1"/>
    <col min="788" max="796" width="0" style="100" hidden="1" customWidth="1"/>
    <col min="797" max="797" width="11" style="100" customWidth="1"/>
    <col min="798" max="798" width="15" style="100" customWidth="1"/>
    <col min="799" max="799" width="16.33203125" style="100" customWidth="1"/>
    <col min="800" max="811" width="9.33203125" style="100"/>
    <col min="812" max="833" width="0" style="100" hidden="1" customWidth="1"/>
    <col min="834" max="1024" width="9.33203125" style="100"/>
    <col min="1025" max="1025" width="3.33203125" style="100" customWidth="1"/>
    <col min="1026" max="1026" width="1.6640625" style="100" customWidth="1"/>
    <col min="1027" max="1027" width="4.1640625" style="100" customWidth="1"/>
    <col min="1028" max="1028" width="4.33203125" style="100" customWidth="1"/>
    <col min="1029" max="1029" width="11" style="100" customWidth="1"/>
    <col min="1030" max="1031" width="11.1640625" style="100" customWidth="1"/>
    <col min="1032" max="1032" width="20.5" style="100" customWidth="1"/>
    <col min="1033" max="1033" width="7" style="100" customWidth="1"/>
    <col min="1034" max="1034" width="5.1640625" style="100" customWidth="1"/>
    <col min="1035" max="1035" width="9.83203125" style="100" customWidth="1"/>
    <col min="1036" max="1036" width="8.83203125" style="100" customWidth="1"/>
    <col min="1037" max="1038" width="6" style="100" customWidth="1"/>
    <col min="1039" max="1039" width="2" style="100" customWidth="1"/>
    <col min="1040" max="1040" width="8.83203125" style="100" customWidth="1"/>
    <col min="1041" max="1041" width="4.1640625" style="100" customWidth="1"/>
    <col min="1042" max="1042" width="1.6640625" style="100" customWidth="1"/>
    <col min="1043" max="1043" width="8.1640625" style="100" customWidth="1"/>
    <col min="1044" max="1052" width="0" style="100" hidden="1" customWidth="1"/>
    <col min="1053" max="1053" width="11" style="100" customWidth="1"/>
    <col min="1054" max="1054" width="15" style="100" customWidth="1"/>
    <col min="1055" max="1055" width="16.33203125" style="100" customWidth="1"/>
    <col min="1056" max="1067" width="9.33203125" style="100"/>
    <col min="1068" max="1089" width="0" style="100" hidden="1" customWidth="1"/>
    <col min="1090" max="1280" width="9.33203125" style="100"/>
    <col min="1281" max="1281" width="3.33203125" style="100" customWidth="1"/>
    <col min="1282" max="1282" width="1.6640625" style="100" customWidth="1"/>
    <col min="1283" max="1283" width="4.1640625" style="100" customWidth="1"/>
    <col min="1284" max="1284" width="4.33203125" style="100" customWidth="1"/>
    <col min="1285" max="1285" width="11" style="100" customWidth="1"/>
    <col min="1286" max="1287" width="11.1640625" style="100" customWidth="1"/>
    <col min="1288" max="1288" width="20.5" style="100" customWidth="1"/>
    <col min="1289" max="1289" width="7" style="100" customWidth="1"/>
    <col min="1290" max="1290" width="5.1640625" style="100" customWidth="1"/>
    <col min="1291" max="1291" width="9.83203125" style="100" customWidth="1"/>
    <col min="1292" max="1292" width="8.83203125" style="100" customWidth="1"/>
    <col min="1293" max="1294" width="6" style="100" customWidth="1"/>
    <col min="1295" max="1295" width="2" style="100" customWidth="1"/>
    <col min="1296" max="1296" width="8.83203125" style="100" customWidth="1"/>
    <col min="1297" max="1297" width="4.1640625" style="100" customWidth="1"/>
    <col min="1298" max="1298" width="1.6640625" style="100" customWidth="1"/>
    <col min="1299" max="1299" width="8.1640625" style="100" customWidth="1"/>
    <col min="1300" max="1308" width="0" style="100" hidden="1" customWidth="1"/>
    <col min="1309" max="1309" width="11" style="100" customWidth="1"/>
    <col min="1310" max="1310" width="15" style="100" customWidth="1"/>
    <col min="1311" max="1311" width="16.33203125" style="100" customWidth="1"/>
    <col min="1312" max="1323" width="9.33203125" style="100"/>
    <col min="1324" max="1345" width="0" style="100" hidden="1" customWidth="1"/>
    <col min="1346" max="1536" width="9.33203125" style="100"/>
    <col min="1537" max="1537" width="3.33203125" style="100" customWidth="1"/>
    <col min="1538" max="1538" width="1.6640625" style="100" customWidth="1"/>
    <col min="1539" max="1539" width="4.1640625" style="100" customWidth="1"/>
    <col min="1540" max="1540" width="4.33203125" style="100" customWidth="1"/>
    <col min="1541" max="1541" width="11" style="100" customWidth="1"/>
    <col min="1542" max="1543" width="11.1640625" style="100" customWidth="1"/>
    <col min="1544" max="1544" width="20.5" style="100" customWidth="1"/>
    <col min="1545" max="1545" width="7" style="100" customWidth="1"/>
    <col min="1546" max="1546" width="5.1640625" style="100" customWidth="1"/>
    <col min="1547" max="1547" width="9.83203125" style="100" customWidth="1"/>
    <col min="1548" max="1548" width="8.83203125" style="100" customWidth="1"/>
    <col min="1549" max="1550" width="6" style="100" customWidth="1"/>
    <col min="1551" max="1551" width="2" style="100" customWidth="1"/>
    <col min="1552" max="1552" width="8.83203125" style="100" customWidth="1"/>
    <col min="1553" max="1553" width="4.1640625" style="100" customWidth="1"/>
    <col min="1554" max="1554" width="1.6640625" style="100" customWidth="1"/>
    <col min="1555" max="1555" width="8.1640625" style="100" customWidth="1"/>
    <col min="1556" max="1564" width="0" style="100" hidden="1" customWidth="1"/>
    <col min="1565" max="1565" width="11" style="100" customWidth="1"/>
    <col min="1566" max="1566" width="15" style="100" customWidth="1"/>
    <col min="1567" max="1567" width="16.33203125" style="100" customWidth="1"/>
    <col min="1568" max="1579" width="9.33203125" style="100"/>
    <col min="1580" max="1601" width="0" style="100" hidden="1" customWidth="1"/>
    <col min="1602" max="1792" width="9.33203125" style="100"/>
    <col min="1793" max="1793" width="3.33203125" style="100" customWidth="1"/>
    <col min="1794" max="1794" width="1.6640625" style="100" customWidth="1"/>
    <col min="1795" max="1795" width="4.1640625" style="100" customWidth="1"/>
    <col min="1796" max="1796" width="4.33203125" style="100" customWidth="1"/>
    <col min="1797" max="1797" width="11" style="100" customWidth="1"/>
    <col min="1798" max="1799" width="11.1640625" style="100" customWidth="1"/>
    <col min="1800" max="1800" width="20.5" style="100" customWidth="1"/>
    <col min="1801" max="1801" width="7" style="100" customWidth="1"/>
    <col min="1802" max="1802" width="5.1640625" style="100" customWidth="1"/>
    <col min="1803" max="1803" width="9.83203125" style="100" customWidth="1"/>
    <col min="1804" max="1804" width="8.83203125" style="100" customWidth="1"/>
    <col min="1805" max="1806" width="6" style="100" customWidth="1"/>
    <col min="1807" max="1807" width="2" style="100" customWidth="1"/>
    <col min="1808" max="1808" width="8.83203125" style="100" customWidth="1"/>
    <col min="1809" max="1809" width="4.1640625" style="100" customWidth="1"/>
    <col min="1810" max="1810" width="1.6640625" style="100" customWidth="1"/>
    <col min="1811" max="1811" width="8.1640625" style="100" customWidth="1"/>
    <col min="1812" max="1820" width="0" style="100" hidden="1" customWidth="1"/>
    <col min="1821" max="1821" width="11" style="100" customWidth="1"/>
    <col min="1822" max="1822" width="15" style="100" customWidth="1"/>
    <col min="1823" max="1823" width="16.33203125" style="100" customWidth="1"/>
    <col min="1824" max="1835" width="9.33203125" style="100"/>
    <col min="1836" max="1857" width="0" style="100" hidden="1" customWidth="1"/>
    <col min="1858" max="2048" width="9.33203125" style="100"/>
    <col min="2049" max="2049" width="3.33203125" style="100" customWidth="1"/>
    <col min="2050" max="2050" width="1.6640625" style="100" customWidth="1"/>
    <col min="2051" max="2051" width="4.1640625" style="100" customWidth="1"/>
    <col min="2052" max="2052" width="4.33203125" style="100" customWidth="1"/>
    <col min="2053" max="2053" width="11" style="100" customWidth="1"/>
    <col min="2054" max="2055" width="11.1640625" style="100" customWidth="1"/>
    <col min="2056" max="2056" width="20.5" style="100" customWidth="1"/>
    <col min="2057" max="2057" width="7" style="100" customWidth="1"/>
    <col min="2058" max="2058" width="5.1640625" style="100" customWidth="1"/>
    <col min="2059" max="2059" width="9.83203125" style="100" customWidth="1"/>
    <col min="2060" max="2060" width="8.83203125" style="100" customWidth="1"/>
    <col min="2061" max="2062" width="6" style="100" customWidth="1"/>
    <col min="2063" max="2063" width="2" style="100" customWidth="1"/>
    <col min="2064" max="2064" width="8.83203125" style="100" customWidth="1"/>
    <col min="2065" max="2065" width="4.1640625" style="100" customWidth="1"/>
    <col min="2066" max="2066" width="1.6640625" style="100" customWidth="1"/>
    <col min="2067" max="2067" width="8.1640625" style="100" customWidth="1"/>
    <col min="2068" max="2076" width="0" style="100" hidden="1" customWidth="1"/>
    <col min="2077" max="2077" width="11" style="100" customWidth="1"/>
    <col min="2078" max="2078" width="15" style="100" customWidth="1"/>
    <col min="2079" max="2079" width="16.33203125" style="100" customWidth="1"/>
    <col min="2080" max="2091" width="9.33203125" style="100"/>
    <col min="2092" max="2113" width="0" style="100" hidden="1" customWidth="1"/>
    <col min="2114" max="2304" width="9.33203125" style="100"/>
    <col min="2305" max="2305" width="3.33203125" style="100" customWidth="1"/>
    <col min="2306" max="2306" width="1.6640625" style="100" customWidth="1"/>
    <col min="2307" max="2307" width="4.1640625" style="100" customWidth="1"/>
    <col min="2308" max="2308" width="4.33203125" style="100" customWidth="1"/>
    <col min="2309" max="2309" width="11" style="100" customWidth="1"/>
    <col min="2310" max="2311" width="11.1640625" style="100" customWidth="1"/>
    <col min="2312" max="2312" width="20.5" style="100" customWidth="1"/>
    <col min="2313" max="2313" width="7" style="100" customWidth="1"/>
    <col min="2314" max="2314" width="5.1640625" style="100" customWidth="1"/>
    <col min="2315" max="2315" width="9.83203125" style="100" customWidth="1"/>
    <col min="2316" max="2316" width="8.83203125" style="100" customWidth="1"/>
    <col min="2317" max="2318" width="6" style="100" customWidth="1"/>
    <col min="2319" max="2319" width="2" style="100" customWidth="1"/>
    <col min="2320" max="2320" width="8.83203125" style="100" customWidth="1"/>
    <col min="2321" max="2321" width="4.1640625" style="100" customWidth="1"/>
    <col min="2322" max="2322" width="1.6640625" style="100" customWidth="1"/>
    <col min="2323" max="2323" width="8.1640625" style="100" customWidth="1"/>
    <col min="2324" max="2332" width="0" style="100" hidden="1" customWidth="1"/>
    <col min="2333" max="2333" width="11" style="100" customWidth="1"/>
    <col min="2334" max="2334" width="15" style="100" customWidth="1"/>
    <col min="2335" max="2335" width="16.33203125" style="100" customWidth="1"/>
    <col min="2336" max="2347" width="9.33203125" style="100"/>
    <col min="2348" max="2369" width="0" style="100" hidden="1" customWidth="1"/>
    <col min="2370" max="2560" width="9.33203125" style="100"/>
    <col min="2561" max="2561" width="3.33203125" style="100" customWidth="1"/>
    <col min="2562" max="2562" width="1.6640625" style="100" customWidth="1"/>
    <col min="2563" max="2563" width="4.1640625" style="100" customWidth="1"/>
    <col min="2564" max="2564" width="4.33203125" style="100" customWidth="1"/>
    <col min="2565" max="2565" width="11" style="100" customWidth="1"/>
    <col min="2566" max="2567" width="11.1640625" style="100" customWidth="1"/>
    <col min="2568" max="2568" width="20.5" style="100" customWidth="1"/>
    <col min="2569" max="2569" width="7" style="100" customWidth="1"/>
    <col min="2570" max="2570" width="5.1640625" style="100" customWidth="1"/>
    <col min="2571" max="2571" width="9.83203125" style="100" customWidth="1"/>
    <col min="2572" max="2572" width="8.83203125" style="100" customWidth="1"/>
    <col min="2573" max="2574" width="6" style="100" customWidth="1"/>
    <col min="2575" max="2575" width="2" style="100" customWidth="1"/>
    <col min="2576" max="2576" width="8.83203125" style="100" customWidth="1"/>
    <col min="2577" max="2577" width="4.1640625" style="100" customWidth="1"/>
    <col min="2578" max="2578" width="1.6640625" style="100" customWidth="1"/>
    <col min="2579" max="2579" width="8.1640625" style="100" customWidth="1"/>
    <col min="2580" max="2588" width="0" style="100" hidden="1" customWidth="1"/>
    <col min="2589" max="2589" width="11" style="100" customWidth="1"/>
    <col min="2590" max="2590" width="15" style="100" customWidth="1"/>
    <col min="2591" max="2591" width="16.33203125" style="100" customWidth="1"/>
    <col min="2592" max="2603" width="9.33203125" style="100"/>
    <col min="2604" max="2625" width="0" style="100" hidden="1" customWidth="1"/>
    <col min="2626" max="2816" width="9.33203125" style="100"/>
    <col min="2817" max="2817" width="3.33203125" style="100" customWidth="1"/>
    <col min="2818" max="2818" width="1.6640625" style="100" customWidth="1"/>
    <col min="2819" max="2819" width="4.1640625" style="100" customWidth="1"/>
    <col min="2820" max="2820" width="4.33203125" style="100" customWidth="1"/>
    <col min="2821" max="2821" width="11" style="100" customWidth="1"/>
    <col min="2822" max="2823" width="11.1640625" style="100" customWidth="1"/>
    <col min="2824" max="2824" width="20.5" style="100" customWidth="1"/>
    <col min="2825" max="2825" width="7" style="100" customWidth="1"/>
    <col min="2826" max="2826" width="5.1640625" style="100" customWidth="1"/>
    <col min="2827" max="2827" width="9.83203125" style="100" customWidth="1"/>
    <col min="2828" max="2828" width="8.83203125" style="100" customWidth="1"/>
    <col min="2829" max="2830" width="6" style="100" customWidth="1"/>
    <col min="2831" max="2831" width="2" style="100" customWidth="1"/>
    <col min="2832" max="2832" width="8.83203125" style="100" customWidth="1"/>
    <col min="2833" max="2833" width="4.1640625" style="100" customWidth="1"/>
    <col min="2834" max="2834" width="1.6640625" style="100" customWidth="1"/>
    <col min="2835" max="2835" width="8.1640625" style="100" customWidth="1"/>
    <col min="2836" max="2844" width="0" style="100" hidden="1" customWidth="1"/>
    <col min="2845" max="2845" width="11" style="100" customWidth="1"/>
    <col min="2846" max="2846" width="15" style="100" customWidth="1"/>
    <col min="2847" max="2847" width="16.33203125" style="100" customWidth="1"/>
    <col min="2848" max="2859" width="9.33203125" style="100"/>
    <col min="2860" max="2881" width="0" style="100" hidden="1" customWidth="1"/>
    <col min="2882" max="3072" width="9.33203125" style="100"/>
    <col min="3073" max="3073" width="3.33203125" style="100" customWidth="1"/>
    <col min="3074" max="3074" width="1.6640625" style="100" customWidth="1"/>
    <col min="3075" max="3075" width="4.1640625" style="100" customWidth="1"/>
    <col min="3076" max="3076" width="4.33203125" style="100" customWidth="1"/>
    <col min="3077" max="3077" width="11" style="100" customWidth="1"/>
    <col min="3078" max="3079" width="11.1640625" style="100" customWidth="1"/>
    <col min="3080" max="3080" width="20.5" style="100" customWidth="1"/>
    <col min="3081" max="3081" width="7" style="100" customWidth="1"/>
    <col min="3082" max="3082" width="5.1640625" style="100" customWidth="1"/>
    <col min="3083" max="3083" width="9.83203125" style="100" customWidth="1"/>
    <col min="3084" max="3084" width="8.83203125" style="100" customWidth="1"/>
    <col min="3085" max="3086" width="6" style="100" customWidth="1"/>
    <col min="3087" max="3087" width="2" style="100" customWidth="1"/>
    <col min="3088" max="3088" width="8.83203125" style="100" customWidth="1"/>
    <col min="3089" max="3089" width="4.1640625" style="100" customWidth="1"/>
    <col min="3090" max="3090" width="1.6640625" style="100" customWidth="1"/>
    <col min="3091" max="3091" width="8.1640625" style="100" customWidth="1"/>
    <col min="3092" max="3100" width="0" style="100" hidden="1" customWidth="1"/>
    <col min="3101" max="3101" width="11" style="100" customWidth="1"/>
    <col min="3102" max="3102" width="15" style="100" customWidth="1"/>
    <col min="3103" max="3103" width="16.33203125" style="100" customWidth="1"/>
    <col min="3104" max="3115" width="9.33203125" style="100"/>
    <col min="3116" max="3137" width="0" style="100" hidden="1" customWidth="1"/>
    <col min="3138" max="3328" width="9.33203125" style="100"/>
    <col min="3329" max="3329" width="3.33203125" style="100" customWidth="1"/>
    <col min="3330" max="3330" width="1.6640625" style="100" customWidth="1"/>
    <col min="3331" max="3331" width="4.1640625" style="100" customWidth="1"/>
    <col min="3332" max="3332" width="4.33203125" style="100" customWidth="1"/>
    <col min="3333" max="3333" width="11" style="100" customWidth="1"/>
    <col min="3334" max="3335" width="11.1640625" style="100" customWidth="1"/>
    <col min="3336" max="3336" width="20.5" style="100" customWidth="1"/>
    <col min="3337" max="3337" width="7" style="100" customWidth="1"/>
    <col min="3338" max="3338" width="5.1640625" style="100" customWidth="1"/>
    <col min="3339" max="3339" width="9.83203125" style="100" customWidth="1"/>
    <col min="3340" max="3340" width="8.83203125" style="100" customWidth="1"/>
    <col min="3341" max="3342" width="6" style="100" customWidth="1"/>
    <col min="3343" max="3343" width="2" style="100" customWidth="1"/>
    <col min="3344" max="3344" width="8.83203125" style="100" customWidth="1"/>
    <col min="3345" max="3345" width="4.1640625" style="100" customWidth="1"/>
    <col min="3346" max="3346" width="1.6640625" style="100" customWidth="1"/>
    <col min="3347" max="3347" width="8.1640625" style="100" customWidth="1"/>
    <col min="3348" max="3356" width="0" style="100" hidden="1" customWidth="1"/>
    <col min="3357" max="3357" width="11" style="100" customWidth="1"/>
    <col min="3358" max="3358" width="15" style="100" customWidth="1"/>
    <col min="3359" max="3359" width="16.33203125" style="100" customWidth="1"/>
    <col min="3360" max="3371" width="9.33203125" style="100"/>
    <col min="3372" max="3393" width="0" style="100" hidden="1" customWidth="1"/>
    <col min="3394" max="3584" width="9.33203125" style="100"/>
    <col min="3585" max="3585" width="3.33203125" style="100" customWidth="1"/>
    <col min="3586" max="3586" width="1.6640625" style="100" customWidth="1"/>
    <col min="3587" max="3587" width="4.1640625" style="100" customWidth="1"/>
    <col min="3588" max="3588" width="4.33203125" style="100" customWidth="1"/>
    <col min="3589" max="3589" width="11" style="100" customWidth="1"/>
    <col min="3590" max="3591" width="11.1640625" style="100" customWidth="1"/>
    <col min="3592" max="3592" width="20.5" style="100" customWidth="1"/>
    <col min="3593" max="3593" width="7" style="100" customWidth="1"/>
    <col min="3594" max="3594" width="5.1640625" style="100" customWidth="1"/>
    <col min="3595" max="3595" width="9.83203125" style="100" customWidth="1"/>
    <col min="3596" max="3596" width="8.83203125" style="100" customWidth="1"/>
    <col min="3597" max="3598" width="6" style="100" customWidth="1"/>
    <col min="3599" max="3599" width="2" style="100" customWidth="1"/>
    <col min="3600" max="3600" width="8.83203125" style="100" customWidth="1"/>
    <col min="3601" max="3601" width="4.1640625" style="100" customWidth="1"/>
    <col min="3602" max="3602" width="1.6640625" style="100" customWidth="1"/>
    <col min="3603" max="3603" width="8.1640625" style="100" customWidth="1"/>
    <col min="3604" max="3612" width="0" style="100" hidden="1" customWidth="1"/>
    <col min="3613" max="3613" width="11" style="100" customWidth="1"/>
    <col min="3614" max="3614" width="15" style="100" customWidth="1"/>
    <col min="3615" max="3615" width="16.33203125" style="100" customWidth="1"/>
    <col min="3616" max="3627" width="9.33203125" style="100"/>
    <col min="3628" max="3649" width="0" style="100" hidden="1" customWidth="1"/>
    <col min="3650" max="3840" width="9.33203125" style="100"/>
    <col min="3841" max="3841" width="3.33203125" style="100" customWidth="1"/>
    <col min="3842" max="3842" width="1.6640625" style="100" customWidth="1"/>
    <col min="3843" max="3843" width="4.1640625" style="100" customWidth="1"/>
    <col min="3844" max="3844" width="4.33203125" style="100" customWidth="1"/>
    <col min="3845" max="3845" width="11" style="100" customWidth="1"/>
    <col min="3846" max="3847" width="11.1640625" style="100" customWidth="1"/>
    <col min="3848" max="3848" width="20.5" style="100" customWidth="1"/>
    <col min="3849" max="3849" width="7" style="100" customWidth="1"/>
    <col min="3850" max="3850" width="5.1640625" style="100" customWidth="1"/>
    <col min="3851" max="3851" width="9.83203125" style="100" customWidth="1"/>
    <col min="3852" max="3852" width="8.83203125" style="100" customWidth="1"/>
    <col min="3853" max="3854" width="6" style="100" customWidth="1"/>
    <col min="3855" max="3855" width="2" style="100" customWidth="1"/>
    <col min="3856" max="3856" width="8.83203125" style="100" customWidth="1"/>
    <col min="3857" max="3857" width="4.1640625" style="100" customWidth="1"/>
    <col min="3858" max="3858" width="1.6640625" style="100" customWidth="1"/>
    <col min="3859" max="3859" width="8.1640625" style="100" customWidth="1"/>
    <col min="3860" max="3868" width="0" style="100" hidden="1" customWidth="1"/>
    <col min="3869" max="3869" width="11" style="100" customWidth="1"/>
    <col min="3870" max="3870" width="15" style="100" customWidth="1"/>
    <col min="3871" max="3871" width="16.33203125" style="100" customWidth="1"/>
    <col min="3872" max="3883" width="9.33203125" style="100"/>
    <col min="3884" max="3905" width="0" style="100" hidden="1" customWidth="1"/>
    <col min="3906" max="4096" width="9.33203125" style="100"/>
    <col min="4097" max="4097" width="3.33203125" style="100" customWidth="1"/>
    <col min="4098" max="4098" width="1.6640625" style="100" customWidth="1"/>
    <col min="4099" max="4099" width="4.1640625" style="100" customWidth="1"/>
    <col min="4100" max="4100" width="4.33203125" style="100" customWidth="1"/>
    <col min="4101" max="4101" width="11" style="100" customWidth="1"/>
    <col min="4102" max="4103" width="11.1640625" style="100" customWidth="1"/>
    <col min="4104" max="4104" width="20.5" style="100" customWidth="1"/>
    <col min="4105" max="4105" width="7" style="100" customWidth="1"/>
    <col min="4106" max="4106" width="5.1640625" style="100" customWidth="1"/>
    <col min="4107" max="4107" width="9.83203125" style="100" customWidth="1"/>
    <col min="4108" max="4108" width="8.83203125" style="100" customWidth="1"/>
    <col min="4109" max="4110" width="6" style="100" customWidth="1"/>
    <col min="4111" max="4111" width="2" style="100" customWidth="1"/>
    <col min="4112" max="4112" width="8.83203125" style="100" customWidth="1"/>
    <col min="4113" max="4113" width="4.1640625" style="100" customWidth="1"/>
    <col min="4114" max="4114" width="1.6640625" style="100" customWidth="1"/>
    <col min="4115" max="4115" width="8.1640625" style="100" customWidth="1"/>
    <col min="4116" max="4124" width="0" style="100" hidden="1" customWidth="1"/>
    <col min="4125" max="4125" width="11" style="100" customWidth="1"/>
    <col min="4126" max="4126" width="15" style="100" customWidth="1"/>
    <col min="4127" max="4127" width="16.33203125" style="100" customWidth="1"/>
    <col min="4128" max="4139" width="9.33203125" style="100"/>
    <col min="4140" max="4161" width="0" style="100" hidden="1" customWidth="1"/>
    <col min="4162" max="4352" width="9.33203125" style="100"/>
    <col min="4353" max="4353" width="3.33203125" style="100" customWidth="1"/>
    <col min="4354" max="4354" width="1.6640625" style="100" customWidth="1"/>
    <col min="4355" max="4355" width="4.1640625" style="100" customWidth="1"/>
    <col min="4356" max="4356" width="4.33203125" style="100" customWidth="1"/>
    <col min="4357" max="4357" width="11" style="100" customWidth="1"/>
    <col min="4358" max="4359" width="11.1640625" style="100" customWidth="1"/>
    <col min="4360" max="4360" width="20.5" style="100" customWidth="1"/>
    <col min="4361" max="4361" width="7" style="100" customWidth="1"/>
    <col min="4362" max="4362" width="5.1640625" style="100" customWidth="1"/>
    <col min="4363" max="4363" width="9.83203125" style="100" customWidth="1"/>
    <col min="4364" max="4364" width="8.83203125" style="100" customWidth="1"/>
    <col min="4365" max="4366" width="6" style="100" customWidth="1"/>
    <col min="4367" max="4367" width="2" style="100" customWidth="1"/>
    <col min="4368" max="4368" width="8.83203125" style="100" customWidth="1"/>
    <col min="4369" max="4369" width="4.1640625" style="100" customWidth="1"/>
    <col min="4370" max="4370" width="1.6640625" style="100" customWidth="1"/>
    <col min="4371" max="4371" width="8.1640625" style="100" customWidth="1"/>
    <col min="4372" max="4380" width="0" style="100" hidden="1" customWidth="1"/>
    <col min="4381" max="4381" width="11" style="100" customWidth="1"/>
    <col min="4382" max="4382" width="15" style="100" customWidth="1"/>
    <col min="4383" max="4383" width="16.33203125" style="100" customWidth="1"/>
    <col min="4384" max="4395" width="9.33203125" style="100"/>
    <col min="4396" max="4417" width="0" style="100" hidden="1" customWidth="1"/>
    <col min="4418" max="4608" width="9.33203125" style="100"/>
    <col min="4609" max="4609" width="3.33203125" style="100" customWidth="1"/>
    <col min="4610" max="4610" width="1.6640625" style="100" customWidth="1"/>
    <col min="4611" max="4611" width="4.1640625" style="100" customWidth="1"/>
    <col min="4612" max="4612" width="4.33203125" style="100" customWidth="1"/>
    <col min="4613" max="4613" width="11" style="100" customWidth="1"/>
    <col min="4614" max="4615" width="11.1640625" style="100" customWidth="1"/>
    <col min="4616" max="4616" width="20.5" style="100" customWidth="1"/>
    <col min="4617" max="4617" width="7" style="100" customWidth="1"/>
    <col min="4618" max="4618" width="5.1640625" style="100" customWidth="1"/>
    <col min="4619" max="4619" width="9.83203125" style="100" customWidth="1"/>
    <col min="4620" max="4620" width="8.83203125" style="100" customWidth="1"/>
    <col min="4621" max="4622" width="6" style="100" customWidth="1"/>
    <col min="4623" max="4623" width="2" style="100" customWidth="1"/>
    <col min="4624" max="4624" width="8.83203125" style="100" customWidth="1"/>
    <col min="4625" max="4625" width="4.1640625" style="100" customWidth="1"/>
    <col min="4626" max="4626" width="1.6640625" style="100" customWidth="1"/>
    <col min="4627" max="4627" width="8.1640625" style="100" customWidth="1"/>
    <col min="4628" max="4636" width="0" style="100" hidden="1" customWidth="1"/>
    <col min="4637" max="4637" width="11" style="100" customWidth="1"/>
    <col min="4638" max="4638" width="15" style="100" customWidth="1"/>
    <col min="4639" max="4639" width="16.33203125" style="100" customWidth="1"/>
    <col min="4640" max="4651" width="9.33203125" style="100"/>
    <col min="4652" max="4673" width="0" style="100" hidden="1" customWidth="1"/>
    <col min="4674" max="4864" width="9.33203125" style="100"/>
    <col min="4865" max="4865" width="3.33203125" style="100" customWidth="1"/>
    <col min="4866" max="4866" width="1.6640625" style="100" customWidth="1"/>
    <col min="4867" max="4867" width="4.1640625" style="100" customWidth="1"/>
    <col min="4868" max="4868" width="4.33203125" style="100" customWidth="1"/>
    <col min="4869" max="4869" width="11" style="100" customWidth="1"/>
    <col min="4870" max="4871" width="11.1640625" style="100" customWidth="1"/>
    <col min="4872" max="4872" width="20.5" style="100" customWidth="1"/>
    <col min="4873" max="4873" width="7" style="100" customWidth="1"/>
    <col min="4874" max="4874" width="5.1640625" style="100" customWidth="1"/>
    <col min="4875" max="4875" width="9.83203125" style="100" customWidth="1"/>
    <col min="4876" max="4876" width="8.83203125" style="100" customWidth="1"/>
    <col min="4877" max="4878" width="6" style="100" customWidth="1"/>
    <col min="4879" max="4879" width="2" style="100" customWidth="1"/>
    <col min="4880" max="4880" width="8.83203125" style="100" customWidth="1"/>
    <col min="4881" max="4881" width="4.1640625" style="100" customWidth="1"/>
    <col min="4882" max="4882" width="1.6640625" style="100" customWidth="1"/>
    <col min="4883" max="4883" width="8.1640625" style="100" customWidth="1"/>
    <col min="4884" max="4892" width="0" style="100" hidden="1" customWidth="1"/>
    <col min="4893" max="4893" width="11" style="100" customWidth="1"/>
    <col min="4894" max="4894" width="15" style="100" customWidth="1"/>
    <col min="4895" max="4895" width="16.33203125" style="100" customWidth="1"/>
    <col min="4896" max="4907" width="9.33203125" style="100"/>
    <col min="4908" max="4929" width="0" style="100" hidden="1" customWidth="1"/>
    <col min="4930" max="5120" width="9.33203125" style="100"/>
    <col min="5121" max="5121" width="3.33203125" style="100" customWidth="1"/>
    <col min="5122" max="5122" width="1.6640625" style="100" customWidth="1"/>
    <col min="5123" max="5123" width="4.1640625" style="100" customWidth="1"/>
    <col min="5124" max="5124" width="4.33203125" style="100" customWidth="1"/>
    <col min="5125" max="5125" width="11" style="100" customWidth="1"/>
    <col min="5126" max="5127" width="11.1640625" style="100" customWidth="1"/>
    <col min="5128" max="5128" width="20.5" style="100" customWidth="1"/>
    <col min="5129" max="5129" width="7" style="100" customWidth="1"/>
    <col min="5130" max="5130" width="5.1640625" style="100" customWidth="1"/>
    <col min="5131" max="5131" width="9.83203125" style="100" customWidth="1"/>
    <col min="5132" max="5132" width="8.83203125" style="100" customWidth="1"/>
    <col min="5133" max="5134" width="6" style="100" customWidth="1"/>
    <col min="5135" max="5135" width="2" style="100" customWidth="1"/>
    <col min="5136" max="5136" width="8.83203125" style="100" customWidth="1"/>
    <col min="5137" max="5137" width="4.1640625" style="100" customWidth="1"/>
    <col min="5138" max="5138" width="1.6640625" style="100" customWidth="1"/>
    <col min="5139" max="5139" width="8.1640625" style="100" customWidth="1"/>
    <col min="5140" max="5148" width="0" style="100" hidden="1" customWidth="1"/>
    <col min="5149" max="5149" width="11" style="100" customWidth="1"/>
    <col min="5150" max="5150" width="15" style="100" customWidth="1"/>
    <col min="5151" max="5151" width="16.33203125" style="100" customWidth="1"/>
    <col min="5152" max="5163" width="9.33203125" style="100"/>
    <col min="5164" max="5185" width="0" style="100" hidden="1" customWidth="1"/>
    <col min="5186" max="5376" width="9.33203125" style="100"/>
    <col min="5377" max="5377" width="3.33203125" style="100" customWidth="1"/>
    <col min="5378" max="5378" width="1.6640625" style="100" customWidth="1"/>
    <col min="5379" max="5379" width="4.1640625" style="100" customWidth="1"/>
    <col min="5380" max="5380" width="4.33203125" style="100" customWidth="1"/>
    <col min="5381" max="5381" width="11" style="100" customWidth="1"/>
    <col min="5382" max="5383" width="11.1640625" style="100" customWidth="1"/>
    <col min="5384" max="5384" width="20.5" style="100" customWidth="1"/>
    <col min="5385" max="5385" width="7" style="100" customWidth="1"/>
    <col min="5386" max="5386" width="5.1640625" style="100" customWidth="1"/>
    <col min="5387" max="5387" width="9.83203125" style="100" customWidth="1"/>
    <col min="5388" max="5388" width="8.83203125" style="100" customWidth="1"/>
    <col min="5389" max="5390" width="6" style="100" customWidth="1"/>
    <col min="5391" max="5391" width="2" style="100" customWidth="1"/>
    <col min="5392" max="5392" width="8.83203125" style="100" customWidth="1"/>
    <col min="5393" max="5393" width="4.1640625" style="100" customWidth="1"/>
    <col min="5394" max="5394" width="1.6640625" style="100" customWidth="1"/>
    <col min="5395" max="5395" width="8.1640625" style="100" customWidth="1"/>
    <col min="5396" max="5404" width="0" style="100" hidden="1" customWidth="1"/>
    <col min="5405" max="5405" width="11" style="100" customWidth="1"/>
    <col min="5406" max="5406" width="15" style="100" customWidth="1"/>
    <col min="5407" max="5407" width="16.33203125" style="100" customWidth="1"/>
    <col min="5408" max="5419" width="9.33203125" style="100"/>
    <col min="5420" max="5441" width="0" style="100" hidden="1" customWidth="1"/>
    <col min="5442" max="5632" width="9.33203125" style="100"/>
    <col min="5633" max="5633" width="3.33203125" style="100" customWidth="1"/>
    <col min="5634" max="5634" width="1.6640625" style="100" customWidth="1"/>
    <col min="5635" max="5635" width="4.1640625" style="100" customWidth="1"/>
    <col min="5636" max="5636" width="4.33203125" style="100" customWidth="1"/>
    <col min="5637" max="5637" width="11" style="100" customWidth="1"/>
    <col min="5638" max="5639" width="11.1640625" style="100" customWidth="1"/>
    <col min="5640" max="5640" width="20.5" style="100" customWidth="1"/>
    <col min="5641" max="5641" width="7" style="100" customWidth="1"/>
    <col min="5642" max="5642" width="5.1640625" style="100" customWidth="1"/>
    <col min="5643" max="5643" width="9.83203125" style="100" customWidth="1"/>
    <col min="5644" max="5644" width="8.83203125" style="100" customWidth="1"/>
    <col min="5645" max="5646" width="6" style="100" customWidth="1"/>
    <col min="5647" max="5647" width="2" style="100" customWidth="1"/>
    <col min="5648" max="5648" width="8.83203125" style="100" customWidth="1"/>
    <col min="5649" max="5649" width="4.1640625" style="100" customWidth="1"/>
    <col min="5650" max="5650" width="1.6640625" style="100" customWidth="1"/>
    <col min="5651" max="5651" width="8.1640625" style="100" customWidth="1"/>
    <col min="5652" max="5660" width="0" style="100" hidden="1" customWidth="1"/>
    <col min="5661" max="5661" width="11" style="100" customWidth="1"/>
    <col min="5662" max="5662" width="15" style="100" customWidth="1"/>
    <col min="5663" max="5663" width="16.33203125" style="100" customWidth="1"/>
    <col min="5664" max="5675" width="9.33203125" style="100"/>
    <col min="5676" max="5697" width="0" style="100" hidden="1" customWidth="1"/>
    <col min="5698" max="5888" width="9.33203125" style="100"/>
    <col min="5889" max="5889" width="3.33203125" style="100" customWidth="1"/>
    <col min="5890" max="5890" width="1.6640625" style="100" customWidth="1"/>
    <col min="5891" max="5891" width="4.1640625" style="100" customWidth="1"/>
    <col min="5892" max="5892" width="4.33203125" style="100" customWidth="1"/>
    <col min="5893" max="5893" width="11" style="100" customWidth="1"/>
    <col min="5894" max="5895" width="11.1640625" style="100" customWidth="1"/>
    <col min="5896" max="5896" width="20.5" style="100" customWidth="1"/>
    <col min="5897" max="5897" width="7" style="100" customWidth="1"/>
    <col min="5898" max="5898" width="5.1640625" style="100" customWidth="1"/>
    <col min="5899" max="5899" width="9.83203125" style="100" customWidth="1"/>
    <col min="5900" max="5900" width="8.83203125" style="100" customWidth="1"/>
    <col min="5901" max="5902" width="6" style="100" customWidth="1"/>
    <col min="5903" max="5903" width="2" style="100" customWidth="1"/>
    <col min="5904" max="5904" width="8.83203125" style="100" customWidth="1"/>
    <col min="5905" max="5905" width="4.1640625" style="100" customWidth="1"/>
    <col min="5906" max="5906" width="1.6640625" style="100" customWidth="1"/>
    <col min="5907" max="5907" width="8.1640625" style="100" customWidth="1"/>
    <col min="5908" max="5916" width="0" style="100" hidden="1" customWidth="1"/>
    <col min="5917" max="5917" width="11" style="100" customWidth="1"/>
    <col min="5918" max="5918" width="15" style="100" customWidth="1"/>
    <col min="5919" max="5919" width="16.33203125" style="100" customWidth="1"/>
    <col min="5920" max="5931" width="9.33203125" style="100"/>
    <col min="5932" max="5953" width="0" style="100" hidden="1" customWidth="1"/>
    <col min="5954" max="6144" width="9.33203125" style="100"/>
    <col min="6145" max="6145" width="3.33203125" style="100" customWidth="1"/>
    <col min="6146" max="6146" width="1.6640625" style="100" customWidth="1"/>
    <col min="6147" max="6147" width="4.1640625" style="100" customWidth="1"/>
    <col min="6148" max="6148" width="4.33203125" style="100" customWidth="1"/>
    <col min="6149" max="6149" width="11" style="100" customWidth="1"/>
    <col min="6150" max="6151" width="11.1640625" style="100" customWidth="1"/>
    <col min="6152" max="6152" width="20.5" style="100" customWidth="1"/>
    <col min="6153" max="6153" width="7" style="100" customWidth="1"/>
    <col min="6154" max="6154" width="5.1640625" style="100" customWidth="1"/>
    <col min="6155" max="6155" width="9.83203125" style="100" customWidth="1"/>
    <col min="6156" max="6156" width="8.83203125" style="100" customWidth="1"/>
    <col min="6157" max="6158" width="6" style="100" customWidth="1"/>
    <col min="6159" max="6159" width="2" style="100" customWidth="1"/>
    <col min="6160" max="6160" width="8.83203125" style="100" customWidth="1"/>
    <col min="6161" max="6161" width="4.1640625" style="100" customWidth="1"/>
    <col min="6162" max="6162" width="1.6640625" style="100" customWidth="1"/>
    <col min="6163" max="6163" width="8.1640625" style="100" customWidth="1"/>
    <col min="6164" max="6172" width="0" style="100" hidden="1" customWidth="1"/>
    <col min="6173" max="6173" width="11" style="100" customWidth="1"/>
    <col min="6174" max="6174" width="15" style="100" customWidth="1"/>
    <col min="6175" max="6175" width="16.33203125" style="100" customWidth="1"/>
    <col min="6176" max="6187" width="9.33203125" style="100"/>
    <col min="6188" max="6209" width="0" style="100" hidden="1" customWidth="1"/>
    <col min="6210" max="6400" width="9.33203125" style="100"/>
    <col min="6401" max="6401" width="3.33203125" style="100" customWidth="1"/>
    <col min="6402" max="6402" width="1.6640625" style="100" customWidth="1"/>
    <col min="6403" max="6403" width="4.1640625" style="100" customWidth="1"/>
    <col min="6404" max="6404" width="4.33203125" style="100" customWidth="1"/>
    <col min="6405" max="6405" width="11" style="100" customWidth="1"/>
    <col min="6406" max="6407" width="11.1640625" style="100" customWidth="1"/>
    <col min="6408" max="6408" width="20.5" style="100" customWidth="1"/>
    <col min="6409" max="6409" width="7" style="100" customWidth="1"/>
    <col min="6410" max="6410" width="5.1640625" style="100" customWidth="1"/>
    <col min="6411" max="6411" width="9.83203125" style="100" customWidth="1"/>
    <col min="6412" max="6412" width="8.83203125" style="100" customWidth="1"/>
    <col min="6413" max="6414" width="6" style="100" customWidth="1"/>
    <col min="6415" max="6415" width="2" style="100" customWidth="1"/>
    <col min="6416" max="6416" width="8.83203125" style="100" customWidth="1"/>
    <col min="6417" max="6417" width="4.1640625" style="100" customWidth="1"/>
    <col min="6418" max="6418" width="1.6640625" style="100" customWidth="1"/>
    <col min="6419" max="6419" width="8.1640625" style="100" customWidth="1"/>
    <col min="6420" max="6428" width="0" style="100" hidden="1" customWidth="1"/>
    <col min="6429" max="6429" width="11" style="100" customWidth="1"/>
    <col min="6430" max="6430" width="15" style="100" customWidth="1"/>
    <col min="6431" max="6431" width="16.33203125" style="100" customWidth="1"/>
    <col min="6432" max="6443" width="9.33203125" style="100"/>
    <col min="6444" max="6465" width="0" style="100" hidden="1" customWidth="1"/>
    <col min="6466" max="6656" width="9.33203125" style="100"/>
    <col min="6657" max="6657" width="3.33203125" style="100" customWidth="1"/>
    <col min="6658" max="6658" width="1.6640625" style="100" customWidth="1"/>
    <col min="6659" max="6659" width="4.1640625" style="100" customWidth="1"/>
    <col min="6660" max="6660" width="4.33203125" style="100" customWidth="1"/>
    <col min="6661" max="6661" width="11" style="100" customWidth="1"/>
    <col min="6662" max="6663" width="11.1640625" style="100" customWidth="1"/>
    <col min="6664" max="6664" width="20.5" style="100" customWidth="1"/>
    <col min="6665" max="6665" width="7" style="100" customWidth="1"/>
    <col min="6666" max="6666" width="5.1640625" style="100" customWidth="1"/>
    <col min="6667" max="6667" width="9.83203125" style="100" customWidth="1"/>
    <col min="6668" max="6668" width="8.83203125" style="100" customWidth="1"/>
    <col min="6669" max="6670" width="6" style="100" customWidth="1"/>
    <col min="6671" max="6671" width="2" style="100" customWidth="1"/>
    <col min="6672" max="6672" width="8.83203125" style="100" customWidth="1"/>
    <col min="6673" max="6673" width="4.1640625" style="100" customWidth="1"/>
    <col min="6674" max="6674" width="1.6640625" style="100" customWidth="1"/>
    <col min="6675" max="6675" width="8.1640625" style="100" customWidth="1"/>
    <col min="6676" max="6684" width="0" style="100" hidden="1" customWidth="1"/>
    <col min="6685" max="6685" width="11" style="100" customWidth="1"/>
    <col min="6686" max="6686" width="15" style="100" customWidth="1"/>
    <col min="6687" max="6687" width="16.33203125" style="100" customWidth="1"/>
    <col min="6688" max="6699" width="9.33203125" style="100"/>
    <col min="6700" max="6721" width="0" style="100" hidden="1" customWidth="1"/>
    <col min="6722" max="6912" width="9.33203125" style="100"/>
    <col min="6913" max="6913" width="3.33203125" style="100" customWidth="1"/>
    <col min="6914" max="6914" width="1.6640625" style="100" customWidth="1"/>
    <col min="6915" max="6915" width="4.1640625" style="100" customWidth="1"/>
    <col min="6916" max="6916" width="4.33203125" style="100" customWidth="1"/>
    <col min="6917" max="6917" width="11" style="100" customWidth="1"/>
    <col min="6918" max="6919" width="11.1640625" style="100" customWidth="1"/>
    <col min="6920" max="6920" width="20.5" style="100" customWidth="1"/>
    <col min="6921" max="6921" width="7" style="100" customWidth="1"/>
    <col min="6922" max="6922" width="5.1640625" style="100" customWidth="1"/>
    <col min="6923" max="6923" width="9.83203125" style="100" customWidth="1"/>
    <col min="6924" max="6924" width="8.83203125" style="100" customWidth="1"/>
    <col min="6925" max="6926" width="6" style="100" customWidth="1"/>
    <col min="6927" max="6927" width="2" style="100" customWidth="1"/>
    <col min="6928" max="6928" width="8.83203125" style="100" customWidth="1"/>
    <col min="6929" max="6929" width="4.1640625" style="100" customWidth="1"/>
    <col min="6930" max="6930" width="1.6640625" style="100" customWidth="1"/>
    <col min="6931" max="6931" width="8.1640625" style="100" customWidth="1"/>
    <col min="6932" max="6940" width="0" style="100" hidden="1" customWidth="1"/>
    <col min="6941" max="6941" width="11" style="100" customWidth="1"/>
    <col min="6942" max="6942" width="15" style="100" customWidth="1"/>
    <col min="6943" max="6943" width="16.33203125" style="100" customWidth="1"/>
    <col min="6944" max="6955" width="9.33203125" style="100"/>
    <col min="6956" max="6977" width="0" style="100" hidden="1" customWidth="1"/>
    <col min="6978" max="7168" width="9.33203125" style="100"/>
    <col min="7169" max="7169" width="3.33203125" style="100" customWidth="1"/>
    <col min="7170" max="7170" width="1.6640625" style="100" customWidth="1"/>
    <col min="7171" max="7171" width="4.1640625" style="100" customWidth="1"/>
    <col min="7172" max="7172" width="4.33203125" style="100" customWidth="1"/>
    <col min="7173" max="7173" width="11" style="100" customWidth="1"/>
    <col min="7174" max="7175" width="11.1640625" style="100" customWidth="1"/>
    <col min="7176" max="7176" width="20.5" style="100" customWidth="1"/>
    <col min="7177" max="7177" width="7" style="100" customWidth="1"/>
    <col min="7178" max="7178" width="5.1640625" style="100" customWidth="1"/>
    <col min="7179" max="7179" width="9.83203125" style="100" customWidth="1"/>
    <col min="7180" max="7180" width="8.83203125" style="100" customWidth="1"/>
    <col min="7181" max="7182" width="6" style="100" customWidth="1"/>
    <col min="7183" max="7183" width="2" style="100" customWidth="1"/>
    <col min="7184" max="7184" width="8.83203125" style="100" customWidth="1"/>
    <col min="7185" max="7185" width="4.1640625" style="100" customWidth="1"/>
    <col min="7186" max="7186" width="1.6640625" style="100" customWidth="1"/>
    <col min="7187" max="7187" width="8.1640625" style="100" customWidth="1"/>
    <col min="7188" max="7196" width="0" style="100" hidden="1" customWidth="1"/>
    <col min="7197" max="7197" width="11" style="100" customWidth="1"/>
    <col min="7198" max="7198" width="15" style="100" customWidth="1"/>
    <col min="7199" max="7199" width="16.33203125" style="100" customWidth="1"/>
    <col min="7200" max="7211" width="9.33203125" style="100"/>
    <col min="7212" max="7233" width="0" style="100" hidden="1" customWidth="1"/>
    <col min="7234" max="7424" width="9.33203125" style="100"/>
    <col min="7425" max="7425" width="3.33203125" style="100" customWidth="1"/>
    <col min="7426" max="7426" width="1.6640625" style="100" customWidth="1"/>
    <col min="7427" max="7427" width="4.1640625" style="100" customWidth="1"/>
    <col min="7428" max="7428" width="4.33203125" style="100" customWidth="1"/>
    <col min="7429" max="7429" width="11" style="100" customWidth="1"/>
    <col min="7430" max="7431" width="11.1640625" style="100" customWidth="1"/>
    <col min="7432" max="7432" width="20.5" style="100" customWidth="1"/>
    <col min="7433" max="7433" width="7" style="100" customWidth="1"/>
    <col min="7434" max="7434" width="5.1640625" style="100" customWidth="1"/>
    <col min="7435" max="7435" width="9.83203125" style="100" customWidth="1"/>
    <col min="7436" max="7436" width="8.83203125" style="100" customWidth="1"/>
    <col min="7437" max="7438" width="6" style="100" customWidth="1"/>
    <col min="7439" max="7439" width="2" style="100" customWidth="1"/>
    <col min="7440" max="7440" width="8.83203125" style="100" customWidth="1"/>
    <col min="7441" max="7441" width="4.1640625" style="100" customWidth="1"/>
    <col min="7442" max="7442" width="1.6640625" style="100" customWidth="1"/>
    <col min="7443" max="7443" width="8.1640625" style="100" customWidth="1"/>
    <col min="7444" max="7452" width="0" style="100" hidden="1" customWidth="1"/>
    <col min="7453" max="7453" width="11" style="100" customWidth="1"/>
    <col min="7454" max="7454" width="15" style="100" customWidth="1"/>
    <col min="7455" max="7455" width="16.33203125" style="100" customWidth="1"/>
    <col min="7456" max="7467" width="9.33203125" style="100"/>
    <col min="7468" max="7489" width="0" style="100" hidden="1" customWidth="1"/>
    <col min="7490" max="7680" width="9.33203125" style="100"/>
    <col min="7681" max="7681" width="3.33203125" style="100" customWidth="1"/>
    <col min="7682" max="7682" width="1.6640625" style="100" customWidth="1"/>
    <col min="7683" max="7683" width="4.1640625" style="100" customWidth="1"/>
    <col min="7684" max="7684" width="4.33203125" style="100" customWidth="1"/>
    <col min="7685" max="7685" width="11" style="100" customWidth="1"/>
    <col min="7686" max="7687" width="11.1640625" style="100" customWidth="1"/>
    <col min="7688" max="7688" width="20.5" style="100" customWidth="1"/>
    <col min="7689" max="7689" width="7" style="100" customWidth="1"/>
    <col min="7690" max="7690" width="5.1640625" style="100" customWidth="1"/>
    <col min="7691" max="7691" width="9.83203125" style="100" customWidth="1"/>
    <col min="7692" max="7692" width="8.83203125" style="100" customWidth="1"/>
    <col min="7693" max="7694" width="6" style="100" customWidth="1"/>
    <col min="7695" max="7695" width="2" style="100" customWidth="1"/>
    <col min="7696" max="7696" width="8.83203125" style="100" customWidth="1"/>
    <col min="7697" max="7697" width="4.1640625" style="100" customWidth="1"/>
    <col min="7698" max="7698" width="1.6640625" style="100" customWidth="1"/>
    <col min="7699" max="7699" width="8.1640625" style="100" customWidth="1"/>
    <col min="7700" max="7708" width="0" style="100" hidden="1" customWidth="1"/>
    <col min="7709" max="7709" width="11" style="100" customWidth="1"/>
    <col min="7710" max="7710" width="15" style="100" customWidth="1"/>
    <col min="7711" max="7711" width="16.33203125" style="100" customWidth="1"/>
    <col min="7712" max="7723" width="9.33203125" style="100"/>
    <col min="7724" max="7745" width="0" style="100" hidden="1" customWidth="1"/>
    <col min="7746" max="7936" width="9.33203125" style="100"/>
    <col min="7937" max="7937" width="3.33203125" style="100" customWidth="1"/>
    <col min="7938" max="7938" width="1.6640625" style="100" customWidth="1"/>
    <col min="7939" max="7939" width="4.1640625" style="100" customWidth="1"/>
    <col min="7940" max="7940" width="4.33203125" style="100" customWidth="1"/>
    <col min="7941" max="7941" width="11" style="100" customWidth="1"/>
    <col min="7942" max="7943" width="11.1640625" style="100" customWidth="1"/>
    <col min="7944" max="7944" width="20.5" style="100" customWidth="1"/>
    <col min="7945" max="7945" width="7" style="100" customWidth="1"/>
    <col min="7946" max="7946" width="5.1640625" style="100" customWidth="1"/>
    <col min="7947" max="7947" width="9.83203125" style="100" customWidth="1"/>
    <col min="7948" max="7948" width="8.83203125" style="100" customWidth="1"/>
    <col min="7949" max="7950" width="6" style="100" customWidth="1"/>
    <col min="7951" max="7951" width="2" style="100" customWidth="1"/>
    <col min="7952" max="7952" width="8.83203125" style="100" customWidth="1"/>
    <col min="7953" max="7953" width="4.1640625" style="100" customWidth="1"/>
    <col min="7954" max="7954" width="1.6640625" style="100" customWidth="1"/>
    <col min="7955" max="7955" width="8.1640625" style="100" customWidth="1"/>
    <col min="7956" max="7964" width="0" style="100" hidden="1" customWidth="1"/>
    <col min="7965" max="7965" width="11" style="100" customWidth="1"/>
    <col min="7966" max="7966" width="15" style="100" customWidth="1"/>
    <col min="7967" max="7967" width="16.33203125" style="100" customWidth="1"/>
    <col min="7968" max="7979" width="9.33203125" style="100"/>
    <col min="7980" max="8001" width="0" style="100" hidden="1" customWidth="1"/>
    <col min="8002" max="8192" width="9.33203125" style="100"/>
    <col min="8193" max="8193" width="3.33203125" style="100" customWidth="1"/>
    <col min="8194" max="8194" width="1.6640625" style="100" customWidth="1"/>
    <col min="8195" max="8195" width="4.1640625" style="100" customWidth="1"/>
    <col min="8196" max="8196" width="4.33203125" style="100" customWidth="1"/>
    <col min="8197" max="8197" width="11" style="100" customWidth="1"/>
    <col min="8198" max="8199" width="11.1640625" style="100" customWidth="1"/>
    <col min="8200" max="8200" width="20.5" style="100" customWidth="1"/>
    <col min="8201" max="8201" width="7" style="100" customWidth="1"/>
    <col min="8202" max="8202" width="5.1640625" style="100" customWidth="1"/>
    <col min="8203" max="8203" width="9.83203125" style="100" customWidth="1"/>
    <col min="8204" max="8204" width="8.83203125" style="100" customWidth="1"/>
    <col min="8205" max="8206" width="6" style="100" customWidth="1"/>
    <col min="8207" max="8207" width="2" style="100" customWidth="1"/>
    <col min="8208" max="8208" width="8.83203125" style="100" customWidth="1"/>
    <col min="8209" max="8209" width="4.1640625" style="100" customWidth="1"/>
    <col min="8210" max="8210" width="1.6640625" style="100" customWidth="1"/>
    <col min="8211" max="8211" width="8.1640625" style="100" customWidth="1"/>
    <col min="8212" max="8220" width="0" style="100" hidden="1" customWidth="1"/>
    <col min="8221" max="8221" width="11" style="100" customWidth="1"/>
    <col min="8222" max="8222" width="15" style="100" customWidth="1"/>
    <col min="8223" max="8223" width="16.33203125" style="100" customWidth="1"/>
    <col min="8224" max="8235" width="9.33203125" style="100"/>
    <col min="8236" max="8257" width="0" style="100" hidden="1" customWidth="1"/>
    <col min="8258" max="8448" width="9.33203125" style="100"/>
    <col min="8449" max="8449" width="3.33203125" style="100" customWidth="1"/>
    <col min="8450" max="8450" width="1.6640625" style="100" customWidth="1"/>
    <col min="8451" max="8451" width="4.1640625" style="100" customWidth="1"/>
    <col min="8452" max="8452" width="4.33203125" style="100" customWidth="1"/>
    <col min="8453" max="8453" width="11" style="100" customWidth="1"/>
    <col min="8454" max="8455" width="11.1640625" style="100" customWidth="1"/>
    <col min="8456" max="8456" width="20.5" style="100" customWidth="1"/>
    <col min="8457" max="8457" width="7" style="100" customWidth="1"/>
    <col min="8458" max="8458" width="5.1640625" style="100" customWidth="1"/>
    <col min="8459" max="8459" width="9.83203125" style="100" customWidth="1"/>
    <col min="8460" max="8460" width="8.83203125" style="100" customWidth="1"/>
    <col min="8461" max="8462" width="6" style="100" customWidth="1"/>
    <col min="8463" max="8463" width="2" style="100" customWidth="1"/>
    <col min="8464" max="8464" width="8.83203125" style="100" customWidth="1"/>
    <col min="8465" max="8465" width="4.1640625" style="100" customWidth="1"/>
    <col min="8466" max="8466" width="1.6640625" style="100" customWidth="1"/>
    <col min="8467" max="8467" width="8.1640625" style="100" customWidth="1"/>
    <col min="8468" max="8476" width="0" style="100" hidden="1" customWidth="1"/>
    <col min="8477" max="8477" width="11" style="100" customWidth="1"/>
    <col min="8478" max="8478" width="15" style="100" customWidth="1"/>
    <col min="8479" max="8479" width="16.33203125" style="100" customWidth="1"/>
    <col min="8480" max="8491" width="9.33203125" style="100"/>
    <col min="8492" max="8513" width="0" style="100" hidden="1" customWidth="1"/>
    <col min="8514" max="8704" width="9.33203125" style="100"/>
    <col min="8705" max="8705" width="3.33203125" style="100" customWidth="1"/>
    <col min="8706" max="8706" width="1.6640625" style="100" customWidth="1"/>
    <col min="8707" max="8707" width="4.1640625" style="100" customWidth="1"/>
    <col min="8708" max="8708" width="4.33203125" style="100" customWidth="1"/>
    <col min="8709" max="8709" width="11" style="100" customWidth="1"/>
    <col min="8710" max="8711" width="11.1640625" style="100" customWidth="1"/>
    <col min="8712" max="8712" width="20.5" style="100" customWidth="1"/>
    <col min="8713" max="8713" width="7" style="100" customWidth="1"/>
    <col min="8714" max="8714" width="5.1640625" style="100" customWidth="1"/>
    <col min="8715" max="8715" width="9.83203125" style="100" customWidth="1"/>
    <col min="8716" max="8716" width="8.83203125" style="100" customWidth="1"/>
    <col min="8717" max="8718" width="6" style="100" customWidth="1"/>
    <col min="8719" max="8719" width="2" style="100" customWidth="1"/>
    <col min="8720" max="8720" width="8.83203125" style="100" customWidth="1"/>
    <col min="8721" max="8721" width="4.1640625" style="100" customWidth="1"/>
    <col min="8722" max="8722" width="1.6640625" style="100" customWidth="1"/>
    <col min="8723" max="8723" width="8.1640625" style="100" customWidth="1"/>
    <col min="8724" max="8732" width="0" style="100" hidden="1" customWidth="1"/>
    <col min="8733" max="8733" width="11" style="100" customWidth="1"/>
    <col min="8734" max="8734" width="15" style="100" customWidth="1"/>
    <col min="8735" max="8735" width="16.33203125" style="100" customWidth="1"/>
    <col min="8736" max="8747" width="9.33203125" style="100"/>
    <col min="8748" max="8769" width="0" style="100" hidden="1" customWidth="1"/>
    <col min="8770" max="8960" width="9.33203125" style="100"/>
    <col min="8961" max="8961" width="3.33203125" style="100" customWidth="1"/>
    <col min="8962" max="8962" width="1.6640625" style="100" customWidth="1"/>
    <col min="8963" max="8963" width="4.1640625" style="100" customWidth="1"/>
    <col min="8964" max="8964" width="4.33203125" style="100" customWidth="1"/>
    <col min="8965" max="8965" width="11" style="100" customWidth="1"/>
    <col min="8966" max="8967" width="11.1640625" style="100" customWidth="1"/>
    <col min="8968" max="8968" width="20.5" style="100" customWidth="1"/>
    <col min="8969" max="8969" width="7" style="100" customWidth="1"/>
    <col min="8970" max="8970" width="5.1640625" style="100" customWidth="1"/>
    <col min="8971" max="8971" width="9.83203125" style="100" customWidth="1"/>
    <col min="8972" max="8972" width="8.83203125" style="100" customWidth="1"/>
    <col min="8973" max="8974" width="6" style="100" customWidth="1"/>
    <col min="8975" max="8975" width="2" style="100" customWidth="1"/>
    <col min="8976" max="8976" width="8.83203125" style="100" customWidth="1"/>
    <col min="8977" max="8977" width="4.1640625" style="100" customWidth="1"/>
    <col min="8978" max="8978" width="1.6640625" style="100" customWidth="1"/>
    <col min="8979" max="8979" width="8.1640625" style="100" customWidth="1"/>
    <col min="8980" max="8988" width="0" style="100" hidden="1" customWidth="1"/>
    <col min="8989" max="8989" width="11" style="100" customWidth="1"/>
    <col min="8990" max="8990" width="15" style="100" customWidth="1"/>
    <col min="8991" max="8991" width="16.33203125" style="100" customWidth="1"/>
    <col min="8992" max="9003" width="9.33203125" style="100"/>
    <col min="9004" max="9025" width="0" style="100" hidden="1" customWidth="1"/>
    <col min="9026" max="9216" width="9.33203125" style="100"/>
    <col min="9217" max="9217" width="3.33203125" style="100" customWidth="1"/>
    <col min="9218" max="9218" width="1.6640625" style="100" customWidth="1"/>
    <col min="9219" max="9219" width="4.1640625" style="100" customWidth="1"/>
    <col min="9220" max="9220" width="4.33203125" style="100" customWidth="1"/>
    <col min="9221" max="9221" width="11" style="100" customWidth="1"/>
    <col min="9222" max="9223" width="11.1640625" style="100" customWidth="1"/>
    <col min="9224" max="9224" width="20.5" style="100" customWidth="1"/>
    <col min="9225" max="9225" width="7" style="100" customWidth="1"/>
    <col min="9226" max="9226" width="5.1640625" style="100" customWidth="1"/>
    <col min="9227" max="9227" width="9.83203125" style="100" customWidth="1"/>
    <col min="9228" max="9228" width="8.83203125" style="100" customWidth="1"/>
    <col min="9229" max="9230" width="6" style="100" customWidth="1"/>
    <col min="9231" max="9231" width="2" style="100" customWidth="1"/>
    <col min="9232" max="9232" width="8.83203125" style="100" customWidth="1"/>
    <col min="9233" max="9233" width="4.1640625" style="100" customWidth="1"/>
    <col min="9234" max="9234" width="1.6640625" style="100" customWidth="1"/>
    <col min="9235" max="9235" width="8.1640625" style="100" customWidth="1"/>
    <col min="9236" max="9244" width="0" style="100" hidden="1" customWidth="1"/>
    <col min="9245" max="9245" width="11" style="100" customWidth="1"/>
    <col min="9246" max="9246" width="15" style="100" customWidth="1"/>
    <col min="9247" max="9247" width="16.33203125" style="100" customWidth="1"/>
    <col min="9248" max="9259" width="9.33203125" style="100"/>
    <col min="9260" max="9281" width="0" style="100" hidden="1" customWidth="1"/>
    <col min="9282" max="9472" width="9.33203125" style="100"/>
    <col min="9473" max="9473" width="3.33203125" style="100" customWidth="1"/>
    <col min="9474" max="9474" width="1.6640625" style="100" customWidth="1"/>
    <col min="9475" max="9475" width="4.1640625" style="100" customWidth="1"/>
    <col min="9476" max="9476" width="4.33203125" style="100" customWidth="1"/>
    <col min="9477" max="9477" width="11" style="100" customWidth="1"/>
    <col min="9478" max="9479" width="11.1640625" style="100" customWidth="1"/>
    <col min="9480" max="9480" width="20.5" style="100" customWidth="1"/>
    <col min="9481" max="9481" width="7" style="100" customWidth="1"/>
    <col min="9482" max="9482" width="5.1640625" style="100" customWidth="1"/>
    <col min="9483" max="9483" width="9.83203125" style="100" customWidth="1"/>
    <col min="9484" max="9484" width="8.83203125" style="100" customWidth="1"/>
    <col min="9485" max="9486" width="6" style="100" customWidth="1"/>
    <col min="9487" max="9487" width="2" style="100" customWidth="1"/>
    <col min="9488" max="9488" width="8.83203125" style="100" customWidth="1"/>
    <col min="9489" max="9489" width="4.1640625" style="100" customWidth="1"/>
    <col min="9490" max="9490" width="1.6640625" style="100" customWidth="1"/>
    <col min="9491" max="9491" width="8.1640625" style="100" customWidth="1"/>
    <col min="9492" max="9500" width="0" style="100" hidden="1" customWidth="1"/>
    <col min="9501" max="9501" width="11" style="100" customWidth="1"/>
    <col min="9502" max="9502" width="15" style="100" customWidth="1"/>
    <col min="9503" max="9503" width="16.33203125" style="100" customWidth="1"/>
    <col min="9504" max="9515" width="9.33203125" style="100"/>
    <col min="9516" max="9537" width="0" style="100" hidden="1" customWidth="1"/>
    <col min="9538" max="9728" width="9.33203125" style="100"/>
    <col min="9729" max="9729" width="3.33203125" style="100" customWidth="1"/>
    <col min="9730" max="9730" width="1.6640625" style="100" customWidth="1"/>
    <col min="9731" max="9731" width="4.1640625" style="100" customWidth="1"/>
    <col min="9732" max="9732" width="4.33203125" style="100" customWidth="1"/>
    <col min="9733" max="9733" width="11" style="100" customWidth="1"/>
    <col min="9734" max="9735" width="11.1640625" style="100" customWidth="1"/>
    <col min="9736" max="9736" width="20.5" style="100" customWidth="1"/>
    <col min="9737" max="9737" width="7" style="100" customWidth="1"/>
    <col min="9738" max="9738" width="5.1640625" style="100" customWidth="1"/>
    <col min="9739" max="9739" width="9.83203125" style="100" customWidth="1"/>
    <col min="9740" max="9740" width="8.83203125" style="100" customWidth="1"/>
    <col min="9741" max="9742" width="6" style="100" customWidth="1"/>
    <col min="9743" max="9743" width="2" style="100" customWidth="1"/>
    <col min="9744" max="9744" width="8.83203125" style="100" customWidth="1"/>
    <col min="9745" max="9745" width="4.1640625" style="100" customWidth="1"/>
    <col min="9746" max="9746" width="1.6640625" style="100" customWidth="1"/>
    <col min="9747" max="9747" width="8.1640625" style="100" customWidth="1"/>
    <col min="9748" max="9756" width="0" style="100" hidden="1" customWidth="1"/>
    <col min="9757" max="9757" width="11" style="100" customWidth="1"/>
    <col min="9758" max="9758" width="15" style="100" customWidth="1"/>
    <col min="9759" max="9759" width="16.33203125" style="100" customWidth="1"/>
    <col min="9760" max="9771" width="9.33203125" style="100"/>
    <col min="9772" max="9793" width="0" style="100" hidden="1" customWidth="1"/>
    <col min="9794" max="9984" width="9.33203125" style="100"/>
    <col min="9985" max="9985" width="3.33203125" style="100" customWidth="1"/>
    <col min="9986" max="9986" width="1.6640625" style="100" customWidth="1"/>
    <col min="9987" max="9987" width="4.1640625" style="100" customWidth="1"/>
    <col min="9988" max="9988" width="4.33203125" style="100" customWidth="1"/>
    <col min="9989" max="9989" width="11" style="100" customWidth="1"/>
    <col min="9990" max="9991" width="11.1640625" style="100" customWidth="1"/>
    <col min="9992" max="9992" width="20.5" style="100" customWidth="1"/>
    <col min="9993" max="9993" width="7" style="100" customWidth="1"/>
    <col min="9994" max="9994" width="5.1640625" style="100" customWidth="1"/>
    <col min="9995" max="9995" width="9.83203125" style="100" customWidth="1"/>
    <col min="9996" max="9996" width="8.83203125" style="100" customWidth="1"/>
    <col min="9997" max="9998" width="6" style="100" customWidth="1"/>
    <col min="9999" max="9999" width="2" style="100" customWidth="1"/>
    <col min="10000" max="10000" width="8.83203125" style="100" customWidth="1"/>
    <col min="10001" max="10001" width="4.1640625" style="100" customWidth="1"/>
    <col min="10002" max="10002" width="1.6640625" style="100" customWidth="1"/>
    <col min="10003" max="10003" width="8.1640625" style="100" customWidth="1"/>
    <col min="10004" max="10012" width="0" style="100" hidden="1" customWidth="1"/>
    <col min="10013" max="10013" width="11" style="100" customWidth="1"/>
    <col min="10014" max="10014" width="15" style="100" customWidth="1"/>
    <col min="10015" max="10015" width="16.33203125" style="100" customWidth="1"/>
    <col min="10016" max="10027" width="9.33203125" style="100"/>
    <col min="10028" max="10049" width="0" style="100" hidden="1" customWidth="1"/>
    <col min="10050" max="10240" width="9.33203125" style="100"/>
    <col min="10241" max="10241" width="3.33203125" style="100" customWidth="1"/>
    <col min="10242" max="10242" width="1.6640625" style="100" customWidth="1"/>
    <col min="10243" max="10243" width="4.1640625" style="100" customWidth="1"/>
    <col min="10244" max="10244" width="4.33203125" style="100" customWidth="1"/>
    <col min="10245" max="10245" width="11" style="100" customWidth="1"/>
    <col min="10246" max="10247" width="11.1640625" style="100" customWidth="1"/>
    <col min="10248" max="10248" width="20.5" style="100" customWidth="1"/>
    <col min="10249" max="10249" width="7" style="100" customWidth="1"/>
    <col min="10250" max="10250" width="5.1640625" style="100" customWidth="1"/>
    <col min="10251" max="10251" width="9.83203125" style="100" customWidth="1"/>
    <col min="10252" max="10252" width="8.83203125" style="100" customWidth="1"/>
    <col min="10253" max="10254" width="6" style="100" customWidth="1"/>
    <col min="10255" max="10255" width="2" style="100" customWidth="1"/>
    <col min="10256" max="10256" width="8.83203125" style="100" customWidth="1"/>
    <col min="10257" max="10257" width="4.1640625" style="100" customWidth="1"/>
    <col min="10258" max="10258" width="1.6640625" style="100" customWidth="1"/>
    <col min="10259" max="10259" width="8.1640625" style="100" customWidth="1"/>
    <col min="10260" max="10268" width="0" style="100" hidden="1" customWidth="1"/>
    <col min="10269" max="10269" width="11" style="100" customWidth="1"/>
    <col min="10270" max="10270" width="15" style="100" customWidth="1"/>
    <col min="10271" max="10271" width="16.33203125" style="100" customWidth="1"/>
    <col min="10272" max="10283" width="9.33203125" style="100"/>
    <col min="10284" max="10305" width="0" style="100" hidden="1" customWidth="1"/>
    <col min="10306" max="10496" width="9.33203125" style="100"/>
    <col min="10497" max="10497" width="3.33203125" style="100" customWidth="1"/>
    <col min="10498" max="10498" width="1.6640625" style="100" customWidth="1"/>
    <col min="10499" max="10499" width="4.1640625" style="100" customWidth="1"/>
    <col min="10500" max="10500" width="4.33203125" style="100" customWidth="1"/>
    <col min="10501" max="10501" width="11" style="100" customWidth="1"/>
    <col min="10502" max="10503" width="11.1640625" style="100" customWidth="1"/>
    <col min="10504" max="10504" width="20.5" style="100" customWidth="1"/>
    <col min="10505" max="10505" width="7" style="100" customWidth="1"/>
    <col min="10506" max="10506" width="5.1640625" style="100" customWidth="1"/>
    <col min="10507" max="10507" width="9.83203125" style="100" customWidth="1"/>
    <col min="10508" max="10508" width="8.83203125" style="100" customWidth="1"/>
    <col min="10509" max="10510" width="6" style="100" customWidth="1"/>
    <col min="10511" max="10511" width="2" style="100" customWidth="1"/>
    <col min="10512" max="10512" width="8.83203125" style="100" customWidth="1"/>
    <col min="10513" max="10513" width="4.1640625" style="100" customWidth="1"/>
    <col min="10514" max="10514" width="1.6640625" style="100" customWidth="1"/>
    <col min="10515" max="10515" width="8.1640625" style="100" customWidth="1"/>
    <col min="10516" max="10524" width="0" style="100" hidden="1" customWidth="1"/>
    <col min="10525" max="10525" width="11" style="100" customWidth="1"/>
    <col min="10526" max="10526" width="15" style="100" customWidth="1"/>
    <col min="10527" max="10527" width="16.33203125" style="100" customWidth="1"/>
    <col min="10528" max="10539" width="9.33203125" style="100"/>
    <col min="10540" max="10561" width="0" style="100" hidden="1" customWidth="1"/>
    <col min="10562" max="10752" width="9.33203125" style="100"/>
    <col min="10753" max="10753" width="3.33203125" style="100" customWidth="1"/>
    <col min="10754" max="10754" width="1.6640625" style="100" customWidth="1"/>
    <col min="10755" max="10755" width="4.1640625" style="100" customWidth="1"/>
    <col min="10756" max="10756" width="4.33203125" style="100" customWidth="1"/>
    <col min="10757" max="10757" width="11" style="100" customWidth="1"/>
    <col min="10758" max="10759" width="11.1640625" style="100" customWidth="1"/>
    <col min="10760" max="10760" width="20.5" style="100" customWidth="1"/>
    <col min="10761" max="10761" width="7" style="100" customWidth="1"/>
    <col min="10762" max="10762" width="5.1640625" style="100" customWidth="1"/>
    <col min="10763" max="10763" width="9.83203125" style="100" customWidth="1"/>
    <col min="10764" max="10764" width="8.83203125" style="100" customWidth="1"/>
    <col min="10765" max="10766" width="6" style="100" customWidth="1"/>
    <col min="10767" max="10767" width="2" style="100" customWidth="1"/>
    <col min="10768" max="10768" width="8.83203125" style="100" customWidth="1"/>
    <col min="10769" max="10769" width="4.1640625" style="100" customWidth="1"/>
    <col min="10770" max="10770" width="1.6640625" style="100" customWidth="1"/>
    <col min="10771" max="10771" width="8.1640625" style="100" customWidth="1"/>
    <col min="10772" max="10780" width="0" style="100" hidden="1" customWidth="1"/>
    <col min="10781" max="10781" width="11" style="100" customWidth="1"/>
    <col min="10782" max="10782" width="15" style="100" customWidth="1"/>
    <col min="10783" max="10783" width="16.33203125" style="100" customWidth="1"/>
    <col min="10784" max="10795" width="9.33203125" style="100"/>
    <col min="10796" max="10817" width="0" style="100" hidden="1" customWidth="1"/>
    <col min="10818" max="11008" width="9.33203125" style="100"/>
    <col min="11009" max="11009" width="3.33203125" style="100" customWidth="1"/>
    <col min="11010" max="11010" width="1.6640625" style="100" customWidth="1"/>
    <col min="11011" max="11011" width="4.1640625" style="100" customWidth="1"/>
    <col min="11012" max="11012" width="4.33203125" style="100" customWidth="1"/>
    <col min="11013" max="11013" width="11" style="100" customWidth="1"/>
    <col min="11014" max="11015" width="11.1640625" style="100" customWidth="1"/>
    <col min="11016" max="11016" width="20.5" style="100" customWidth="1"/>
    <col min="11017" max="11017" width="7" style="100" customWidth="1"/>
    <col min="11018" max="11018" width="5.1640625" style="100" customWidth="1"/>
    <col min="11019" max="11019" width="9.83203125" style="100" customWidth="1"/>
    <col min="11020" max="11020" width="8.83203125" style="100" customWidth="1"/>
    <col min="11021" max="11022" width="6" style="100" customWidth="1"/>
    <col min="11023" max="11023" width="2" style="100" customWidth="1"/>
    <col min="11024" max="11024" width="8.83203125" style="100" customWidth="1"/>
    <col min="11025" max="11025" width="4.1640625" style="100" customWidth="1"/>
    <col min="11026" max="11026" width="1.6640625" style="100" customWidth="1"/>
    <col min="11027" max="11027" width="8.1640625" style="100" customWidth="1"/>
    <col min="11028" max="11036" width="0" style="100" hidden="1" customWidth="1"/>
    <col min="11037" max="11037" width="11" style="100" customWidth="1"/>
    <col min="11038" max="11038" width="15" style="100" customWidth="1"/>
    <col min="11039" max="11039" width="16.33203125" style="100" customWidth="1"/>
    <col min="11040" max="11051" width="9.33203125" style="100"/>
    <col min="11052" max="11073" width="0" style="100" hidden="1" customWidth="1"/>
    <col min="11074" max="11264" width="9.33203125" style="100"/>
    <col min="11265" max="11265" width="3.33203125" style="100" customWidth="1"/>
    <col min="11266" max="11266" width="1.6640625" style="100" customWidth="1"/>
    <col min="11267" max="11267" width="4.1640625" style="100" customWidth="1"/>
    <col min="11268" max="11268" width="4.33203125" style="100" customWidth="1"/>
    <col min="11269" max="11269" width="11" style="100" customWidth="1"/>
    <col min="11270" max="11271" width="11.1640625" style="100" customWidth="1"/>
    <col min="11272" max="11272" width="20.5" style="100" customWidth="1"/>
    <col min="11273" max="11273" width="7" style="100" customWidth="1"/>
    <col min="11274" max="11274" width="5.1640625" style="100" customWidth="1"/>
    <col min="11275" max="11275" width="9.83203125" style="100" customWidth="1"/>
    <col min="11276" max="11276" width="8.83203125" style="100" customWidth="1"/>
    <col min="11277" max="11278" width="6" style="100" customWidth="1"/>
    <col min="11279" max="11279" width="2" style="100" customWidth="1"/>
    <col min="11280" max="11280" width="8.83203125" style="100" customWidth="1"/>
    <col min="11281" max="11281" width="4.1640625" style="100" customWidth="1"/>
    <col min="11282" max="11282" width="1.6640625" style="100" customWidth="1"/>
    <col min="11283" max="11283" width="8.1640625" style="100" customWidth="1"/>
    <col min="11284" max="11292" width="0" style="100" hidden="1" customWidth="1"/>
    <col min="11293" max="11293" width="11" style="100" customWidth="1"/>
    <col min="11294" max="11294" width="15" style="100" customWidth="1"/>
    <col min="11295" max="11295" width="16.33203125" style="100" customWidth="1"/>
    <col min="11296" max="11307" width="9.33203125" style="100"/>
    <col min="11308" max="11329" width="0" style="100" hidden="1" customWidth="1"/>
    <col min="11330" max="11520" width="9.33203125" style="100"/>
    <col min="11521" max="11521" width="3.33203125" style="100" customWidth="1"/>
    <col min="11522" max="11522" width="1.6640625" style="100" customWidth="1"/>
    <col min="11523" max="11523" width="4.1640625" style="100" customWidth="1"/>
    <col min="11524" max="11524" width="4.33203125" style="100" customWidth="1"/>
    <col min="11525" max="11525" width="11" style="100" customWidth="1"/>
    <col min="11526" max="11527" width="11.1640625" style="100" customWidth="1"/>
    <col min="11528" max="11528" width="20.5" style="100" customWidth="1"/>
    <col min="11529" max="11529" width="7" style="100" customWidth="1"/>
    <col min="11530" max="11530" width="5.1640625" style="100" customWidth="1"/>
    <col min="11531" max="11531" width="9.83203125" style="100" customWidth="1"/>
    <col min="11532" max="11532" width="8.83203125" style="100" customWidth="1"/>
    <col min="11533" max="11534" width="6" style="100" customWidth="1"/>
    <col min="11535" max="11535" width="2" style="100" customWidth="1"/>
    <col min="11536" max="11536" width="8.83203125" style="100" customWidth="1"/>
    <col min="11537" max="11537" width="4.1640625" style="100" customWidth="1"/>
    <col min="11538" max="11538" width="1.6640625" style="100" customWidth="1"/>
    <col min="11539" max="11539" width="8.1640625" style="100" customWidth="1"/>
    <col min="11540" max="11548" width="0" style="100" hidden="1" customWidth="1"/>
    <col min="11549" max="11549" width="11" style="100" customWidth="1"/>
    <col min="11550" max="11550" width="15" style="100" customWidth="1"/>
    <col min="11551" max="11551" width="16.33203125" style="100" customWidth="1"/>
    <col min="11552" max="11563" width="9.33203125" style="100"/>
    <col min="11564" max="11585" width="0" style="100" hidden="1" customWidth="1"/>
    <col min="11586" max="11776" width="9.33203125" style="100"/>
    <col min="11777" max="11777" width="3.33203125" style="100" customWidth="1"/>
    <col min="11778" max="11778" width="1.6640625" style="100" customWidth="1"/>
    <col min="11779" max="11779" width="4.1640625" style="100" customWidth="1"/>
    <col min="11780" max="11780" width="4.33203125" style="100" customWidth="1"/>
    <col min="11781" max="11781" width="11" style="100" customWidth="1"/>
    <col min="11782" max="11783" width="11.1640625" style="100" customWidth="1"/>
    <col min="11784" max="11784" width="20.5" style="100" customWidth="1"/>
    <col min="11785" max="11785" width="7" style="100" customWidth="1"/>
    <col min="11786" max="11786" width="5.1640625" style="100" customWidth="1"/>
    <col min="11787" max="11787" width="9.83203125" style="100" customWidth="1"/>
    <col min="11788" max="11788" width="8.83203125" style="100" customWidth="1"/>
    <col min="11789" max="11790" width="6" style="100" customWidth="1"/>
    <col min="11791" max="11791" width="2" style="100" customWidth="1"/>
    <col min="11792" max="11792" width="8.83203125" style="100" customWidth="1"/>
    <col min="11793" max="11793" width="4.1640625" style="100" customWidth="1"/>
    <col min="11794" max="11794" width="1.6640625" style="100" customWidth="1"/>
    <col min="11795" max="11795" width="8.1640625" style="100" customWidth="1"/>
    <col min="11796" max="11804" width="0" style="100" hidden="1" customWidth="1"/>
    <col min="11805" max="11805" width="11" style="100" customWidth="1"/>
    <col min="11806" max="11806" width="15" style="100" customWidth="1"/>
    <col min="11807" max="11807" width="16.33203125" style="100" customWidth="1"/>
    <col min="11808" max="11819" width="9.33203125" style="100"/>
    <col min="11820" max="11841" width="0" style="100" hidden="1" customWidth="1"/>
    <col min="11842" max="12032" width="9.33203125" style="100"/>
    <col min="12033" max="12033" width="3.33203125" style="100" customWidth="1"/>
    <col min="12034" max="12034" width="1.6640625" style="100" customWidth="1"/>
    <col min="12035" max="12035" width="4.1640625" style="100" customWidth="1"/>
    <col min="12036" max="12036" width="4.33203125" style="100" customWidth="1"/>
    <col min="12037" max="12037" width="11" style="100" customWidth="1"/>
    <col min="12038" max="12039" width="11.1640625" style="100" customWidth="1"/>
    <col min="12040" max="12040" width="20.5" style="100" customWidth="1"/>
    <col min="12041" max="12041" width="7" style="100" customWidth="1"/>
    <col min="12042" max="12042" width="5.1640625" style="100" customWidth="1"/>
    <col min="12043" max="12043" width="9.83203125" style="100" customWidth="1"/>
    <col min="12044" max="12044" width="8.83203125" style="100" customWidth="1"/>
    <col min="12045" max="12046" width="6" style="100" customWidth="1"/>
    <col min="12047" max="12047" width="2" style="100" customWidth="1"/>
    <col min="12048" max="12048" width="8.83203125" style="100" customWidth="1"/>
    <col min="12049" max="12049" width="4.1640625" style="100" customWidth="1"/>
    <col min="12050" max="12050" width="1.6640625" style="100" customWidth="1"/>
    <col min="12051" max="12051" width="8.1640625" style="100" customWidth="1"/>
    <col min="12052" max="12060" width="0" style="100" hidden="1" customWidth="1"/>
    <col min="12061" max="12061" width="11" style="100" customWidth="1"/>
    <col min="12062" max="12062" width="15" style="100" customWidth="1"/>
    <col min="12063" max="12063" width="16.33203125" style="100" customWidth="1"/>
    <col min="12064" max="12075" width="9.33203125" style="100"/>
    <col min="12076" max="12097" width="0" style="100" hidden="1" customWidth="1"/>
    <col min="12098" max="12288" width="9.33203125" style="100"/>
    <col min="12289" max="12289" width="3.33203125" style="100" customWidth="1"/>
    <col min="12290" max="12290" width="1.6640625" style="100" customWidth="1"/>
    <col min="12291" max="12291" width="4.1640625" style="100" customWidth="1"/>
    <col min="12292" max="12292" width="4.33203125" style="100" customWidth="1"/>
    <col min="12293" max="12293" width="11" style="100" customWidth="1"/>
    <col min="12294" max="12295" width="11.1640625" style="100" customWidth="1"/>
    <col min="12296" max="12296" width="20.5" style="100" customWidth="1"/>
    <col min="12297" max="12297" width="7" style="100" customWidth="1"/>
    <col min="12298" max="12298" width="5.1640625" style="100" customWidth="1"/>
    <col min="12299" max="12299" width="9.83203125" style="100" customWidth="1"/>
    <col min="12300" max="12300" width="8.83203125" style="100" customWidth="1"/>
    <col min="12301" max="12302" width="6" style="100" customWidth="1"/>
    <col min="12303" max="12303" width="2" style="100" customWidth="1"/>
    <col min="12304" max="12304" width="8.83203125" style="100" customWidth="1"/>
    <col min="12305" max="12305" width="4.1640625" style="100" customWidth="1"/>
    <col min="12306" max="12306" width="1.6640625" style="100" customWidth="1"/>
    <col min="12307" max="12307" width="8.1640625" style="100" customWidth="1"/>
    <col min="12308" max="12316" width="0" style="100" hidden="1" customWidth="1"/>
    <col min="12317" max="12317" width="11" style="100" customWidth="1"/>
    <col min="12318" max="12318" width="15" style="100" customWidth="1"/>
    <col min="12319" max="12319" width="16.33203125" style="100" customWidth="1"/>
    <col min="12320" max="12331" width="9.33203125" style="100"/>
    <col min="12332" max="12353" width="0" style="100" hidden="1" customWidth="1"/>
    <col min="12354" max="12544" width="9.33203125" style="100"/>
    <col min="12545" max="12545" width="3.33203125" style="100" customWidth="1"/>
    <col min="12546" max="12546" width="1.6640625" style="100" customWidth="1"/>
    <col min="12547" max="12547" width="4.1640625" style="100" customWidth="1"/>
    <col min="12548" max="12548" width="4.33203125" style="100" customWidth="1"/>
    <col min="12549" max="12549" width="11" style="100" customWidth="1"/>
    <col min="12550" max="12551" width="11.1640625" style="100" customWidth="1"/>
    <col min="12552" max="12552" width="20.5" style="100" customWidth="1"/>
    <col min="12553" max="12553" width="7" style="100" customWidth="1"/>
    <col min="12554" max="12554" width="5.1640625" style="100" customWidth="1"/>
    <col min="12555" max="12555" width="9.83203125" style="100" customWidth="1"/>
    <col min="12556" max="12556" width="8.83203125" style="100" customWidth="1"/>
    <col min="12557" max="12558" width="6" style="100" customWidth="1"/>
    <col min="12559" max="12559" width="2" style="100" customWidth="1"/>
    <col min="12560" max="12560" width="8.83203125" style="100" customWidth="1"/>
    <col min="12561" max="12561" width="4.1640625" style="100" customWidth="1"/>
    <col min="12562" max="12562" width="1.6640625" style="100" customWidth="1"/>
    <col min="12563" max="12563" width="8.1640625" style="100" customWidth="1"/>
    <col min="12564" max="12572" width="0" style="100" hidden="1" customWidth="1"/>
    <col min="12573" max="12573" width="11" style="100" customWidth="1"/>
    <col min="12574" max="12574" width="15" style="100" customWidth="1"/>
    <col min="12575" max="12575" width="16.33203125" style="100" customWidth="1"/>
    <col min="12576" max="12587" width="9.33203125" style="100"/>
    <col min="12588" max="12609" width="0" style="100" hidden="1" customWidth="1"/>
    <col min="12610" max="12800" width="9.33203125" style="100"/>
    <col min="12801" max="12801" width="3.33203125" style="100" customWidth="1"/>
    <col min="12802" max="12802" width="1.6640625" style="100" customWidth="1"/>
    <col min="12803" max="12803" width="4.1640625" style="100" customWidth="1"/>
    <col min="12804" max="12804" width="4.33203125" style="100" customWidth="1"/>
    <col min="12805" max="12805" width="11" style="100" customWidth="1"/>
    <col min="12806" max="12807" width="11.1640625" style="100" customWidth="1"/>
    <col min="12808" max="12808" width="20.5" style="100" customWidth="1"/>
    <col min="12809" max="12809" width="7" style="100" customWidth="1"/>
    <col min="12810" max="12810" width="5.1640625" style="100" customWidth="1"/>
    <col min="12811" max="12811" width="9.83203125" style="100" customWidth="1"/>
    <col min="12812" max="12812" width="8.83203125" style="100" customWidth="1"/>
    <col min="12813" max="12814" width="6" style="100" customWidth="1"/>
    <col min="12815" max="12815" width="2" style="100" customWidth="1"/>
    <col min="12816" max="12816" width="8.83203125" style="100" customWidth="1"/>
    <col min="12817" max="12817" width="4.1640625" style="100" customWidth="1"/>
    <col min="12818" max="12818" width="1.6640625" style="100" customWidth="1"/>
    <col min="12819" max="12819" width="8.1640625" style="100" customWidth="1"/>
    <col min="12820" max="12828" width="0" style="100" hidden="1" customWidth="1"/>
    <col min="12829" max="12829" width="11" style="100" customWidth="1"/>
    <col min="12830" max="12830" width="15" style="100" customWidth="1"/>
    <col min="12831" max="12831" width="16.33203125" style="100" customWidth="1"/>
    <col min="12832" max="12843" width="9.33203125" style="100"/>
    <col min="12844" max="12865" width="0" style="100" hidden="1" customWidth="1"/>
    <col min="12866" max="13056" width="9.33203125" style="100"/>
    <col min="13057" max="13057" width="3.33203125" style="100" customWidth="1"/>
    <col min="13058" max="13058" width="1.6640625" style="100" customWidth="1"/>
    <col min="13059" max="13059" width="4.1640625" style="100" customWidth="1"/>
    <col min="13060" max="13060" width="4.33203125" style="100" customWidth="1"/>
    <col min="13061" max="13061" width="11" style="100" customWidth="1"/>
    <col min="13062" max="13063" width="11.1640625" style="100" customWidth="1"/>
    <col min="13064" max="13064" width="20.5" style="100" customWidth="1"/>
    <col min="13065" max="13065" width="7" style="100" customWidth="1"/>
    <col min="13066" max="13066" width="5.1640625" style="100" customWidth="1"/>
    <col min="13067" max="13067" width="9.83203125" style="100" customWidth="1"/>
    <col min="13068" max="13068" width="8.83203125" style="100" customWidth="1"/>
    <col min="13069" max="13070" width="6" style="100" customWidth="1"/>
    <col min="13071" max="13071" width="2" style="100" customWidth="1"/>
    <col min="13072" max="13072" width="8.83203125" style="100" customWidth="1"/>
    <col min="13073" max="13073" width="4.1640625" style="100" customWidth="1"/>
    <col min="13074" max="13074" width="1.6640625" style="100" customWidth="1"/>
    <col min="13075" max="13075" width="8.1640625" style="100" customWidth="1"/>
    <col min="13076" max="13084" width="0" style="100" hidden="1" customWidth="1"/>
    <col min="13085" max="13085" width="11" style="100" customWidth="1"/>
    <col min="13086" max="13086" width="15" style="100" customWidth="1"/>
    <col min="13087" max="13087" width="16.33203125" style="100" customWidth="1"/>
    <col min="13088" max="13099" width="9.33203125" style="100"/>
    <col min="13100" max="13121" width="0" style="100" hidden="1" customWidth="1"/>
    <col min="13122" max="13312" width="9.33203125" style="100"/>
    <col min="13313" max="13313" width="3.33203125" style="100" customWidth="1"/>
    <col min="13314" max="13314" width="1.6640625" style="100" customWidth="1"/>
    <col min="13315" max="13315" width="4.1640625" style="100" customWidth="1"/>
    <col min="13316" max="13316" width="4.33203125" style="100" customWidth="1"/>
    <col min="13317" max="13317" width="11" style="100" customWidth="1"/>
    <col min="13318" max="13319" width="11.1640625" style="100" customWidth="1"/>
    <col min="13320" max="13320" width="20.5" style="100" customWidth="1"/>
    <col min="13321" max="13321" width="7" style="100" customWidth="1"/>
    <col min="13322" max="13322" width="5.1640625" style="100" customWidth="1"/>
    <col min="13323" max="13323" width="9.83203125" style="100" customWidth="1"/>
    <col min="13324" max="13324" width="8.83203125" style="100" customWidth="1"/>
    <col min="13325" max="13326" width="6" style="100" customWidth="1"/>
    <col min="13327" max="13327" width="2" style="100" customWidth="1"/>
    <col min="13328" max="13328" width="8.83203125" style="100" customWidth="1"/>
    <col min="13329" max="13329" width="4.1640625" style="100" customWidth="1"/>
    <col min="13330" max="13330" width="1.6640625" style="100" customWidth="1"/>
    <col min="13331" max="13331" width="8.1640625" style="100" customWidth="1"/>
    <col min="13332" max="13340" width="0" style="100" hidden="1" customWidth="1"/>
    <col min="13341" max="13341" width="11" style="100" customWidth="1"/>
    <col min="13342" max="13342" width="15" style="100" customWidth="1"/>
    <col min="13343" max="13343" width="16.33203125" style="100" customWidth="1"/>
    <col min="13344" max="13355" width="9.33203125" style="100"/>
    <col min="13356" max="13377" width="0" style="100" hidden="1" customWidth="1"/>
    <col min="13378" max="13568" width="9.33203125" style="100"/>
    <col min="13569" max="13569" width="3.33203125" style="100" customWidth="1"/>
    <col min="13570" max="13570" width="1.6640625" style="100" customWidth="1"/>
    <col min="13571" max="13571" width="4.1640625" style="100" customWidth="1"/>
    <col min="13572" max="13572" width="4.33203125" style="100" customWidth="1"/>
    <col min="13573" max="13573" width="11" style="100" customWidth="1"/>
    <col min="13574" max="13575" width="11.1640625" style="100" customWidth="1"/>
    <col min="13576" max="13576" width="20.5" style="100" customWidth="1"/>
    <col min="13577" max="13577" width="7" style="100" customWidth="1"/>
    <col min="13578" max="13578" width="5.1640625" style="100" customWidth="1"/>
    <col min="13579" max="13579" width="9.83203125" style="100" customWidth="1"/>
    <col min="13580" max="13580" width="8.83203125" style="100" customWidth="1"/>
    <col min="13581" max="13582" width="6" style="100" customWidth="1"/>
    <col min="13583" max="13583" width="2" style="100" customWidth="1"/>
    <col min="13584" max="13584" width="8.83203125" style="100" customWidth="1"/>
    <col min="13585" max="13585" width="4.1640625" style="100" customWidth="1"/>
    <col min="13586" max="13586" width="1.6640625" style="100" customWidth="1"/>
    <col min="13587" max="13587" width="8.1640625" style="100" customWidth="1"/>
    <col min="13588" max="13596" width="0" style="100" hidden="1" customWidth="1"/>
    <col min="13597" max="13597" width="11" style="100" customWidth="1"/>
    <col min="13598" max="13598" width="15" style="100" customWidth="1"/>
    <col min="13599" max="13599" width="16.33203125" style="100" customWidth="1"/>
    <col min="13600" max="13611" width="9.33203125" style="100"/>
    <col min="13612" max="13633" width="0" style="100" hidden="1" customWidth="1"/>
    <col min="13634" max="13824" width="9.33203125" style="100"/>
    <col min="13825" max="13825" width="3.33203125" style="100" customWidth="1"/>
    <col min="13826" max="13826" width="1.6640625" style="100" customWidth="1"/>
    <col min="13827" max="13827" width="4.1640625" style="100" customWidth="1"/>
    <col min="13828" max="13828" width="4.33203125" style="100" customWidth="1"/>
    <col min="13829" max="13829" width="11" style="100" customWidth="1"/>
    <col min="13830" max="13831" width="11.1640625" style="100" customWidth="1"/>
    <col min="13832" max="13832" width="20.5" style="100" customWidth="1"/>
    <col min="13833" max="13833" width="7" style="100" customWidth="1"/>
    <col min="13834" max="13834" width="5.1640625" style="100" customWidth="1"/>
    <col min="13835" max="13835" width="9.83203125" style="100" customWidth="1"/>
    <col min="13836" max="13836" width="8.83203125" style="100" customWidth="1"/>
    <col min="13837" max="13838" width="6" style="100" customWidth="1"/>
    <col min="13839" max="13839" width="2" style="100" customWidth="1"/>
    <col min="13840" max="13840" width="8.83203125" style="100" customWidth="1"/>
    <col min="13841" max="13841" width="4.1640625" style="100" customWidth="1"/>
    <col min="13842" max="13842" width="1.6640625" style="100" customWidth="1"/>
    <col min="13843" max="13843" width="8.1640625" style="100" customWidth="1"/>
    <col min="13844" max="13852" width="0" style="100" hidden="1" customWidth="1"/>
    <col min="13853" max="13853" width="11" style="100" customWidth="1"/>
    <col min="13854" max="13854" width="15" style="100" customWidth="1"/>
    <col min="13855" max="13855" width="16.33203125" style="100" customWidth="1"/>
    <col min="13856" max="13867" width="9.33203125" style="100"/>
    <col min="13868" max="13889" width="0" style="100" hidden="1" customWidth="1"/>
    <col min="13890" max="14080" width="9.33203125" style="100"/>
    <col min="14081" max="14081" width="3.33203125" style="100" customWidth="1"/>
    <col min="14082" max="14082" width="1.6640625" style="100" customWidth="1"/>
    <col min="14083" max="14083" width="4.1640625" style="100" customWidth="1"/>
    <col min="14084" max="14084" width="4.33203125" style="100" customWidth="1"/>
    <col min="14085" max="14085" width="11" style="100" customWidth="1"/>
    <col min="14086" max="14087" width="11.1640625" style="100" customWidth="1"/>
    <col min="14088" max="14088" width="20.5" style="100" customWidth="1"/>
    <col min="14089" max="14089" width="7" style="100" customWidth="1"/>
    <col min="14090" max="14090" width="5.1640625" style="100" customWidth="1"/>
    <col min="14091" max="14091" width="9.83203125" style="100" customWidth="1"/>
    <col min="14092" max="14092" width="8.83203125" style="100" customWidth="1"/>
    <col min="14093" max="14094" width="6" style="100" customWidth="1"/>
    <col min="14095" max="14095" width="2" style="100" customWidth="1"/>
    <col min="14096" max="14096" width="8.83203125" style="100" customWidth="1"/>
    <col min="14097" max="14097" width="4.1640625" style="100" customWidth="1"/>
    <col min="14098" max="14098" width="1.6640625" style="100" customWidth="1"/>
    <col min="14099" max="14099" width="8.1640625" style="100" customWidth="1"/>
    <col min="14100" max="14108" width="0" style="100" hidden="1" customWidth="1"/>
    <col min="14109" max="14109" width="11" style="100" customWidth="1"/>
    <col min="14110" max="14110" width="15" style="100" customWidth="1"/>
    <col min="14111" max="14111" width="16.33203125" style="100" customWidth="1"/>
    <col min="14112" max="14123" width="9.33203125" style="100"/>
    <col min="14124" max="14145" width="0" style="100" hidden="1" customWidth="1"/>
    <col min="14146" max="14336" width="9.33203125" style="100"/>
    <col min="14337" max="14337" width="3.33203125" style="100" customWidth="1"/>
    <col min="14338" max="14338" width="1.6640625" style="100" customWidth="1"/>
    <col min="14339" max="14339" width="4.1640625" style="100" customWidth="1"/>
    <col min="14340" max="14340" width="4.33203125" style="100" customWidth="1"/>
    <col min="14341" max="14341" width="11" style="100" customWidth="1"/>
    <col min="14342" max="14343" width="11.1640625" style="100" customWidth="1"/>
    <col min="14344" max="14344" width="20.5" style="100" customWidth="1"/>
    <col min="14345" max="14345" width="7" style="100" customWidth="1"/>
    <col min="14346" max="14346" width="5.1640625" style="100" customWidth="1"/>
    <col min="14347" max="14347" width="9.83203125" style="100" customWidth="1"/>
    <col min="14348" max="14348" width="8.83203125" style="100" customWidth="1"/>
    <col min="14349" max="14350" width="6" style="100" customWidth="1"/>
    <col min="14351" max="14351" width="2" style="100" customWidth="1"/>
    <col min="14352" max="14352" width="8.83203125" style="100" customWidth="1"/>
    <col min="14353" max="14353" width="4.1640625" style="100" customWidth="1"/>
    <col min="14354" max="14354" width="1.6640625" style="100" customWidth="1"/>
    <col min="14355" max="14355" width="8.1640625" style="100" customWidth="1"/>
    <col min="14356" max="14364" width="0" style="100" hidden="1" customWidth="1"/>
    <col min="14365" max="14365" width="11" style="100" customWidth="1"/>
    <col min="14366" max="14366" width="15" style="100" customWidth="1"/>
    <col min="14367" max="14367" width="16.33203125" style="100" customWidth="1"/>
    <col min="14368" max="14379" width="9.33203125" style="100"/>
    <col min="14380" max="14401" width="0" style="100" hidden="1" customWidth="1"/>
    <col min="14402" max="14592" width="9.33203125" style="100"/>
    <col min="14593" max="14593" width="3.33203125" style="100" customWidth="1"/>
    <col min="14594" max="14594" width="1.6640625" style="100" customWidth="1"/>
    <col min="14595" max="14595" width="4.1640625" style="100" customWidth="1"/>
    <col min="14596" max="14596" width="4.33203125" style="100" customWidth="1"/>
    <col min="14597" max="14597" width="11" style="100" customWidth="1"/>
    <col min="14598" max="14599" width="11.1640625" style="100" customWidth="1"/>
    <col min="14600" max="14600" width="20.5" style="100" customWidth="1"/>
    <col min="14601" max="14601" width="7" style="100" customWidth="1"/>
    <col min="14602" max="14602" width="5.1640625" style="100" customWidth="1"/>
    <col min="14603" max="14603" width="9.83203125" style="100" customWidth="1"/>
    <col min="14604" max="14604" width="8.83203125" style="100" customWidth="1"/>
    <col min="14605" max="14606" width="6" style="100" customWidth="1"/>
    <col min="14607" max="14607" width="2" style="100" customWidth="1"/>
    <col min="14608" max="14608" width="8.83203125" style="100" customWidth="1"/>
    <col min="14609" max="14609" width="4.1640625" style="100" customWidth="1"/>
    <col min="14610" max="14610" width="1.6640625" style="100" customWidth="1"/>
    <col min="14611" max="14611" width="8.1640625" style="100" customWidth="1"/>
    <col min="14612" max="14620" width="0" style="100" hidden="1" customWidth="1"/>
    <col min="14621" max="14621" width="11" style="100" customWidth="1"/>
    <col min="14622" max="14622" width="15" style="100" customWidth="1"/>
    <col min="14623" max="14623" width="16.33203125" style="100" customWidth="1"/>
    <col min="14624" max="14635" width="9.33203125" style="100"/>
    <col min="14636" max="14657" width="0" style="100" hidden="1" customWidth="1"/>
    <col min="14658" max="14848" width="9.33203125" style="100"/>
    <col min="14849" max="14849" width="3.33203125" style="100" customWidth="1"/>
    <col min="14850" max="14850" width="1.6640625" style="100" customWidth="1"/>
    <col min="14851" max="14851" width="4.1640625" style="100" customWidth="1"/>
    <col min="14852" max="14852" width="4.33203125" style="100" customWidth="1"/>
    <col min="14853" max="14853" width="11" style="100" customWidth="1"/>
    <col min="14854" max="14855" width="11.1640625" style="100" customWidth="1"/>
    <col min="14856" max="14856" width="20.5" style="100" customWidth="1"/>
    <col min="14857" max="14857" width="7" style="100" customWidth="1"/>
    <col min="14858" max="14858" width="5.1640625" style="100" customWidth="1"/>
    <col min="14859" max="14859" width="9.83203125" style="100" customWidth="1"/>
    <col min="14860" max="14860" width="8.83203125" style="100" customWidth="1"/>
    <col min="14861" max="14862" width="6" style="100" customWidth="1"/>
    <col min="14863" max="14863" width="2" style="100" customWidth="1"/>
    <col min="14864" max="14864" width="8.83203125" style="100" customWidth="1"/>
    <col min="14865" max="14865" width="4.1640625" style="100" customWidth="1"/>
    <col min="14866" max="14866" width="1.6640625" style="100" customWidth="1"/>
    <col min="14867" max="14867" width="8.1640625" style="100" customWidth="1"/>
    <col min="14868" max="14876" width="0" style="100" hidden="1" customWidth="1"/>
    <col min="14877" max="14877" width="11" style="100" customWidth="1"/>
    <col min="14878" max="14878" width="15" style="100" customWidth="1"/>
    <col min="14879" max="14879" width="16.33203125" style="100" customWidth="1"/>
    <col min="14880" max="14891" width="9.33203125" style="100"/>
    <col min="14892" max="14913" width="0" style="100" hidden="1" customWidth="1"/>
    <col min="14914" max="15104" width="9.33203125" style="100"/>
    <col min="15105" max="15105" width="3.33203125" style="100" customWidth="1"/>
    <col min="15106" max="15106" width="1.6640625" style="100" customWidth="1"/>
    <col min="15107" max="15107" width="4.1640625" style="100" customWidth="1"/>
    <col min="15108" max="15108" width="4.33203125" style="100" customWidth="1"/>
    <col min="15109" max="15109" width="11" style="100" customWidth="1"/>
    <col min="15110" max="15111" width="11.1640625" style="100" customWidth="1"/>
    <col min="15112" max="15112" width="20.5" style="100" customWidth="1"/>
    <col min="15113" max="15113" width="7" style="100" customWidth="1"/>
    <col min="15114" max="15114" width="5.1640625" style="100" customWidth="1"/>
    <col min="15115" max="15115" width="9.83203125" style="100" customWidth="1"/>
    <col min="15116" max="15116" width="8.83203125" style="100" customWidth="1"/>
    <col min="15117" max="15118" width="6" style="100" customWidth="1"/>
    <col min="15119" max="15119" width="2" style="100" customWidth="1"/>
    <col min="15120" max="15120" width="8.83203125" style="100" customWidth="1"/>
    <col min="15121" max="15121" width="4.1640625" style="100" customWidth="1"/>
    <col min="15122" max="15122" width="1.6640625" style="100" customWidth="1"/>
    <col min="15123" max="15123" width="8.1640625" style="100" customWidth="1"/>
    <col min="15124" max="15132" width="0" style="100" hidden="1" customWidth="1"/>
    <col min="15133" max="15133" width="11" style="100" customWidth="1"/>
    <col min="15134" max="15134" width="15" style="100" customWidth="1"/>
    <col min="15135" max="15135" width="16.33203125" style="100" customWidth="1"/>
    <col min="15136" max="15147" width="9.33203125" style="100"/>
    <col min="15148" max="15169" width="0" style="100" hidden="1" customWidth="1"/>
    <col min="15170" max="15360" width="9.33203125" style="100"/>
    <col min="15361" max="15361" width="3.33203125" style="100" customWidth="1"/>
    <col min="15362" max="15362" width="1.6640625" style="100" customWidth="1"/>
    <col min="15363" max="15363" width="4.1640625" style="100" customWidth="1"/>
    <col min="15364" max="15364" width="4.33203125" style="100" customWidth="1"/>
    <col min="15365" max="15365" width="11" style="100" customWidth="1"/>
    <col min="15366" max="15367" width="11.1640625" style="100" customWidth="1"/>
    <col min="15368" max="15368" width="20.5" style="100" customWidth="1"/>
    <col min="15369" max="15369" width="7" style="100" customWidth="1"/>
    <col min="15370" max="15370" width="5.1640625" style="100" customWidth="1"/>
    <col min="15371" max="15371" width="9.83203125" style="100" customWidth="1"/>
    <col min="15372" max="15372" width="8.83203125" style="100" customWidth="1"/>
    <col min="15373" max="15374" width="6" style="100" customWidth="1"/>
    <col min="15375" max="15375" width="2" style="100" customWidth="1"/>
    <col min="15376" max="15376" width="8.83203125" style="100" customWidth="1"/>
    <col min="15377" max="15377" width="4.1640625" style="100" customWidth="1"/>
    <col min="15378" max="15378" width="1.6640625" style="100" customWidth="1"/>
    <col min="15379" max="15379" width="8.1640625" style="100" customWidth="1"/>
    <col min="15380" max="15388" width="0" style="100" hidden="1" customWidth="1"/>
    <col min="15389" max="15389" width="11" style="100" customWidth="1"/>
    <col min="15390" max="15390" width="15" style="100" customWidth="1"/>
    <col min="15391" max="15391" width="16.33203125" style="100" customWidth="1"/>
    <col min="15392" max="15403" width="9.33203125" style="100"/>
    <col min="15404" max="15425" width="0" style="100" hidden="1" customWidth="1"/>
    <col min="15426" max="15616" width="9.33203125" style="100"/>
    <col min="15617" max="15617" width="3.33203125" style="100" customWidth="1"/>
    <col min="15618" max="15618" width="1.6640625" style="100" customWidth="1"/>
    <col min="15619" max="15619" width="4.1640625" style="100" customWidth="1"/>
    <col min="15620" max="15620" width="4.33203125" style="100" customWidth="1"/>
    <col min="15621" max="15621" width="11" style="100" customWidth="1"/>
    <col min="15622" max="15623" width="11.1640625" style="100" customWidth="1"/>
    <col min="15624" max="15624" width="20.5" style="100" customWidth="1"/>
    <col min="15625" max="15625" width="7" style="100" customWidth="1"/>
    <col min="15626" max="15626" width="5.1640625" style="100" customWidth="1"/>
    <col min="15627" max="15627" width="9.83203125" style="100" customWidth="1"/>
    <col min="15628" max="15628" width="8.83203125" style="100" customWidth="1"/>
    <col min="15629" max="15630" width="6" style="100" customWidth="1"/>
    <col min="15631" max="15631" width="2" style="100" customWidth="1"/>
    <col min="15632" max="15632" width="8.83203125" style="100" customWidth="1"/>
    <col min="15633" max="15633" width="4.1640625" style="100" customWidth="1"/>
    <col min="15634" max="15634" width="1.6640625" style="100" customWidth="1"/>
    <col min="15635" max="15635" width="8.1640625" style="100" customWidth="1"/>
    <col min="15636" max="15644" width="0" style="100" hidden="1" customWidth="1"/>
    <col min="15645" max="15645" width="11" style="100" customWidth="1"/>
    <col min="15646" max="15646" width="15" style="100" customWidth="1"/>
    <col min="15647" max="15647" width="16.33203125" style="100" customWidth="1"/>
    <col min="15648" max="15659" width="9.33203125" style="100"/>
    <col min="15660" max="15681" width="0" style="100" hidden="1" customWidth="1"/>
    <col min="15682" max="15872" width="9.33203125" style="100"/>
    <col min="15873" max="15873" width="3.33203125" style="100" customWidth="1"/>
    <col min="15874" max="15874" width="1.6640625" style="100" customWidth="1"/>
    <col min="15875" max="15875" width="4.1640625" style="100" customWidth="1"/>
    <col min="15876" max="15876" width="4.33203125" style="100" customWidth="1"/>
    <col min="15877" max="15877" width="11" style="100" customWidth="1"/>
    <col min="15878" max="15879" width="11.1640625" style="100" customWidth="1"/>
    <col min="15880" max="15880" width="20.5" style="100" customWidth="1"/>
    <col min="15881" max="15881" width="7" style="100" customWidth="1"/>
    <col min="15882" max="15882" width="5.1640625" style="100" customWidth="1"/>
    <col min="15883" max="15883" width="9.83203125" style="100" customWidth="1"/>
    <col min="15884" max="15884" width="8.83203125" style="100" customWidth="1"/>
    <col min="15885" max="15886" width="6" style="100" customWidth="1"/>
    <col min="15887" max="15887" width="2" style="100" customWidth="1"/>
    <col min="15888" max="15888" width="8.83203125" style="100" customWidth="1"/>
    <col min="15889" max="15889" width="4.1640625" style="100" customWidth="1"/>
    <col min="15890" max="15890" width="1.6640625" style="100" customWidth="1"/>
    <col min="15891" max="15891" width="8.1640625" style="100" customWidth="1"/>
    <col min="15892" max="15900" width="0" style="100" hidden="1" customWidth="1"/>
    <col min="15901" max="15901" width="11" style="100" customWidth="1"/>
    <col min="15902" max="15902" width="15" style="100" customWidth="1"/>
    <col min="15903" max="15903" width="16.33203125" style="100" customWidth="1"/>
    <col min="15904" max="15915" width="9.33203125" style="100"/>
    <col min="15916" max="15937" width="0" style="100" hidden="1" customWidth="1"/>
    <col min="15938" max="16128" width="9.33203125" style="100"/>
    <col min="16129" max="16129" width="3.33203125" style="100" customWidth="1"/>
    <col min="16130" max="16130" width="1.6640625" style="100" customWidth="1"/>
    <col min="16131" max="16131" width="4.1640625" style="100" customWidth="1"/>
    <col min="16132" max="16132" width="4.33203125" style="100" customWidth="1"/>
    <col min="16133" max="16133" width="11" style="100" customWidth="1"/>
    <col min="16134" max="16135" width="11.1640625" style="100" customWidth="1"/>
    <col min="16136" max="16136" width="20.5" style="100" customWidth="1"/>
    <col min="16137" max="16137" width="7" style="100" customWidth="1"/>
    <col min="16138" max="16138" width="5.1640625" style="100" customWidth="1"/>
    <col min="16139" max="16139" width="9.83203125" style="100" customWidth="1"/>
    <col min="16140" max="16140" width="8.83203125" style="100" customWidth="1"/>
    <col min="16141" max="16142" width="6" style="100" customWidth="1"/>
    <col min="16143" max="16143" width="2" style="100" customWidth="1"/>
    <col min="16144" max="16144" width="8.83203125" style="100" customWidth="1"/>
    <col min="16145" max="16145" width="4.1640625" style="100" customWidth="1"/>
    <col min="16146" max="16146" width="1.6640625" style="100" customWidth="1"/>
    <col min="16147" max="16147" width="8.1640625" style="100" customWidth="1"/>
    <col min="16148" max="16156" width="0" style="100" hidden="1" customWidth="1"/>
    <col min="16157" max="16157" width="11" style="100" customWidth="1"/>
    <col min="16158" max="16158" width="15" style="100" customWidth="1"/>
    <col min="16159" max="16159" width="16.33203125" style="100" customWidth="1"/>
    <col min="16160" max="16171" width="9.33203125" style="100"/>
    <col min="16172" max="16193" width="0" style="100" hidden="1" customWidth="1"/>
    <col min="16194" max="16384" width="9.33203125" style="100"/>
  </cols>
  <sheetData>
    <row r="2" spans="2:65" s="52" customFormat="1" ht="6.95" customHeight="1"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1"/>
    </row>
    <row r="3" spans="2:65" s="52" customFormat="1" ht="36.950000000000003" customHeight="1">
      <c r="B3" s="53"/>
      <c r="C3" s="256" t="s">
        <v>62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54"/>
    </row>
    <row r="4" spans="2:65" s="52" customFormat="1" ht="6.95" customHeight="1">
      <c r="B4" s="53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4"/>
    </row>
    <row r="5" spans="2:65" s="52" customFormat="1" ht="30" customHeight="1">
      <c r="B5" s="53"/>
      <c r="C5" s="56" t="s">
        <v>3</v>
      </c>
      <c r="D5" s="55"/>
      <c r="E5" s="55"/>
      <c r="F5" s="257" t="s">
        <v>4</v>
      </c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55"/>
      <c r="R5" s="54"/>
    </row>
    <row r="6" spans="2:65" s="52" customFormat="1" ht="36.950000000000003" customHeight="1">
      <c r="B6" s="53"/>
      <c r="C6" s="57" t="s">
        <v>27</v>
      </c>
      <c r="D6" s="55"/>
      <c r="E6" s="55"/>
      <c r="F6" s="258" t="s">
        <v>1182</v>
      </c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55"/>
      <c r="R6" s="54"/>
    </row>
    <row r="7" spans="2:65" s="52" customFormat="1" ht="6.95" customHeight="1">
      <c r="B7" s="53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4"/>
    </row>
    <row r="8" spans="2:65" s="52" customFormat="1" ht="18" customHeight="1">
      <c r="B8" s="53"/>
      <c r="C8" s="56" t="s">
        <v>6</v>
      </c>
      <c r="D8" s="55"/>
      <c r="E8" s="55"/>
      <c r="F8" s="58" t="s">
        <v>7</v>
      </c>
      <c r="G8" s="55"/>
      <c r="H8" s="55"/>
      <c r="I8" s="55"/>
      <c r="J8" s="55"/>
      <c r="K8" s="56" t="s">
        <v>8</v>
      </c>
      <c r="L8" s="55"/>
      <c r="M8" s="259" t="s">
        <v>1220</v>
      </c>
      <c r="N8" s="248"/>
      <c r="O8" s="248"/>
      <c r="P8" s="248"/>
      <c r="Q8" s="55"/>
      <c r="R8" s="54"/>
    </row>
    <row r="9" spans="2:65" s="52" customFormat="1" ht="6.95" customHeight="1">
      <c r="B9" s="53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4"/>
    </row>
    <row r="10" spans="2:65" s="52" customFormat="1" ht="15">
      <c r="B10" s="53"/>
      <c r="C10" s="56" t="s">
        <v>12</v>
      </c>
      <c r="D10" s="55"/>
      <c r="E10" s="55"/>
      <c r="F10" s="58" t="s">
        <v>13</v>
      </c>
      <c r="G10" s="55"/>
      <c r="H10" s="55"/>
      <c r="I10" s="55"/>
      <c r="J10" s="55"/>
      <c r="K10" s="56" t="s">
        <v>16</v>
      </c>
      <c r="L10" s="55"/>
      <c r="M10" s="255" t="s">
        <v>17</v>
      </c>
      <c r="N10" s="248"/>
      <c r="O10" s="248"/>
      <c r="P10" s="248"/>
      <c r="Q10" s="248"/>
      <c r="R10" s="54"/>
    </row>
    <row r="11" spans="2:65" s="52" customFormat="1" ht="14.45" customHeight="1">
      <c r="B11" s="53"/>
      <c r="C11" s="56" t="s">
        <v>14</v>
      </c>
      <c r="D11" s="55"/>
      <c r="E11" s="55"/>
      <c r="F11" s="58" t="s">
        <v>15</v>
      </c>
      <c r="G11" s="55"/>
      <c r="H11" s="55"/>
      <c r="I11" s="55"/>
      <c r="J11" s="55"/>
      <c r="K11" s="56" t="s">
        <v>18</v>
      </c>
      <c r="L11" s="55"/>
      <c r="M11" s="255" t="s">
        <v>19</v>
      </c>
      <c r="N11" s="248"/>
      <c r="O11" s="248"/>
      <c r="P11" s="248"/>
      <c r="Q11" s="248"/>
      <c r="R11" s="54"/>
    </row>
    <row r="12" spans="2:65" s="52" customFormat="1" ht="10.35" customHeight="1">
      <c r="B12" s="53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4"/>
    </row>
    <row r="13" spans="2:65" s="63" customFormat="1" ht="29.25" customHeight="1">
      <c r="B13" s="59"/>
      <c r="C13" s="60" t="s">
        <v>63</v>
      </c>
      <c r="D13" s="61" t="s">
        <v>64</v>
      </c>
      <c r="E13" s="61" t="s">
        <v>22</v>
      </c>
      <c r="F13" s="268" t="s">
        <v>65</v>
      </c>
      <c r="G13" s="252"/>
      <c r="H13" s="252"/>
      <c r="I13" s="252"/>
      <c r="J13" s="61" t="s">
        <v>66</v>
      </c>
      <c r="K13" s="61" t="s">
        <v>67</v>
      </c>
      <c r="L13" s="269" t="s">
        <v>68</v>
      </c>
      <c r="M13" s="252"/>
      <c r="N13" s="268" t="s">
        <v>32</v>
      </c>
      <c r="O13" s="252"/>
      <c r="P13" s="252"/>
      <c r="Q13" s="254"/>
      <c r="R13" s="62"/>
      <c r="T13" s="64" t="s">
        <v>69</v>
      </c>
      <c r="U13" s="65" t="s">
        <v>20</v>
      </c>
      <c r="V13" s="65" t="s">
        <v>70</v>
      </c>
      <c r="W13" s="65" t="s">
        <v>71</v>
      </c>
      <c r="X13" s="65" t="s">
        <v>72</v>
      </c>
      <c r="Y13" s="65" t="s">
        <v>73</v>
      </c>
      <c r="Z13" s="65" t="s">
        <v>74</v>
      </c>
      <c r="AA13" s="66" t="s">
        <v>75</v>
      </c>
    </row>
    <row r="14" spans="2:65" s="52" customFormat="1" ht="29.25" customHeight="1">
      <c r="B14" s="53"/>
      <c r="C14" s="67" t="s">
        <v>29</v>
      </c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270">
        <f>BK14</f>
        <v>0</v>
      </c>
      <c r="O14" s="271"/>
      <c r="P14" s="271"/>
      <c r="Q14" s="271"/>
      <c r="R14" s="54"/>
      <c r="T14" s="68"/>
      <c r="U14" s="69"/>
      <c r="V14" s="69"/>
      <c r="W14" s="70">
        <f>W15</f>
        <v>0</v>
      </c>
      <c r="X14" s="69"/>
      <c r="Y14" s="70">
        <f>Y15</f>
        <v>0</v>
      </c>
      <c r="Z14" s="69"/>
      <c r="AA14" s="71">
        <f>AA15</f>
        <v>0</v>
      </c>
      <c r="AT14" s="72" t="s">
        <v>23</v>
      </c>
      <c r="AU14" s="72" t="s">
        <v>34</v>
      </c>
      <c r="BK14" s="73">
        <f>BK15</f>
        <v>0</v>
      </c>
    </row>
    <row r="15" spans="2:65" s="78" customFormat="1" ht="37.35" customHeight="1">
      <c r="B15" s="74"/>
      <c r="C15" s="75"/>
      <c r="D15" s="76" t="s">
        <v>1183</v>
      </c>
      <c r="E15" s="76"/>
      <c r="F15" s="76"/>
      <c r="G15" s="76"/>
      <c r="H15" s="76"/>
      <c r="I15" s="76"/>
      <c r="J15" s="76"/>
      <c r="K15" s="76"/>
      <c r="L15" s="76"/>
      <c r="M15" s="76"/>
      <c r="N15" s="272">
        <f>BK15</f>
        <v>0</v>
      </c>
      <c r="O15" s="273"/>
      <c r="P15" s="273"/>
      <c r="Q15" s="273"/>
      <c r="R15" s="77"/>
      <c r="T15" s="79"/>
      <c r="U15" s="75"/>
      <c r="V15" s="75"/>
      <c r="W15" s="80">
        <f>SUM(W16:W19)</f>
        <v>0</v>
      </c>
      <c r="X15" s="75"/>
      <c r="Y15" s="80">
        <f>SUM(Y16:Y19)</f>
        <v>0</v>
      </c>
      <c r="Z15" s="75"/>
      <c r="AA15" s="81">
        <f>SUM(AA16:AA19)</f>
        <v>0</v>
      </c>
      <c r="AR15" s="82" t="s">
        <v>94</v>
      </c>
      <c r="AT15" s="83" t="s">
        <v>23</v>
      </c>
      <c r="AU15" s="83" t="s">
        <v>24</v>
      </c>
      <c r="AY15" s="82" t="s">
        <v>76</v>
      </c>
      <c r="BK15" s="84">
        <f>SUM(BK16:BK19)</f>
        <v>0</v>
      </c>
    </row>
    <row r="16" spans="2:65" s="52" customFormat="1" ht="31.5" customHeight="1">
      <c r="B16" s="53"/>
      <c r="C16" s="85" t="s">
        <v>5</v>
      </c>
      <c r="D16" s="85" t="s">
        <v>77</v>
      </c>
      <c r="E16" s="86" t="s">
        <v>1184</v>
      </c>
      <c r="F16" s="231" t="s">
        <v>1185</v>
      </c>
      <c r="G16" s="232"/>
      <c r="H16" s="232"/>
      <c r="I16" s="232"/>
      <c r="J16" s="87" t="s">
        <v>1186</v>
      </c>
      <c r="K16" s="88">
        <v>1</v>
      </c>
      <c r="L16" s="233"/>
      <c r="M16" s="234"/>
      <c r="N16" s="235">
        <f>ROUND(L16*K16,2)</f>
        <v>0</v>
      </c>
      <c r="O16" s="232"/>
      <c r="P16" s="232"/>
      <c r="Q16" s="232"/>
      <c r="R16" s="54"/>
      <c r="T16" s="89" t="s">
        <v>0</v>
      </c>
      <c r="U16" s="90" t="s">
        <v>21</v>
      </c>
      <c r="V16" s="91">
        <v>0</v>
      </c>
      <c r="W16" s="91">
        <f>V16*K16</f>
        <v>0</v>
      </c>
      <c r="X16" s="91">
        <v>0</v>
      </c>
      <c r="Y16" s="91">
        <f>X16*K16</f>
        <v>0</v>
      </c>
      <c r="Z16" s="91">
        <v>0</v>
      </c>
      <c r="AA16" s="92">
        <f>Z16*K16</f>
        <v>0</v>
      </c>
      <c r="AR16" s="72" t="s">
        <v>1187</v>
      </c>
      <c r="AT16" s="72" t="s">
        <v>77</v>
      </c>
      <c r="AU16" s="72" t="s">
        <v>5</v>
      </c>
      <c r="AY16" s="72" t="s">
        <v>76</v>
      </c>
      <c r="BE16" s="93">
        <f>IF(U16="základní",N16,0)</f>
        <v>0</v>
      </c>
      <c r="BF16" s="93">
        <f>IF(U16="snížená",N16,0)</f>
        <v>0</v>
      </c>
      <c r="BG16" s="93">
        <f>IF(U16="zákl. přenesená",N16,0)</f>
        <v>0</v>
      </c>
      <c r="BH16" s="93">
        <f>IF(U16="sníž. přenesená",N16,0)</f>
        <v>0</v>
      </c>
      <c r="BI16" s="93">
        <f>IF(U16="nulová",N16,0)</f>
        <v>0</v>
      </c>
      <c r="BJ16" s="72" t="s">
        <v>5</v>
      </c>
      <c r="BK16" s="93">
        <f>ROUND(L16*K16,2)</f>
        <v>0</v>
      </c>
      <c r="BL16" s="72" t="s">
        <v>1187</v>
      </c>
      <c r="BM16" s="72" t="s">
        <v>1188</v>
      </c>
    </row>
    <row r="17" spans="2:65" s="52" customFormat="1" ht="22.5" customHeight="1">
      <c r="B17" s="53"/>
      <c r="C17" s="85" t="s">
        <v>26</v>
      </c>
      <c r="D17" s="85" t="s">
        <v>77</v>
      </c>
      <c r="E17" s="86" t="s">
        <v>1189</v>
      </c>
      <c r="F17" s="231" t="s">
        <v>1190</v>
      </c>
      <c r="G17" s="232"/>
      <c r="H17" s="232"/>
      <c r="I17" s="232"/>
      <c r="J17" s="87" t="s">
        <v>1186</v>
      </c>
      <c r="K17" s="88">
        <v>1</v>
      </c>
      <c r="L17" s="233"/>
      <c r="M17" s="234"/>
      <c r="N17" s="235">
        <f>ROUND(L17*K17,2)</f>
        <v>0</v>
      </c>
      <c r="O17" s="232"/>
      <c r="P17" s="232"/>
      <c r="Q17" s="232"/>
      <c r="R17" s="54"/>
      <c r="T17" s="89" t="s">
        <v>0</v>
      </c>
      <c r="U17" s="90" t="s">
        <v>21</v>
      </c>
      <c r="V17" s="91">
        <v>0</v>
      </c>
      <c r="W17" s="91">
        <f>V17*K17</f>
        <v>0</v>
      </c>
      <c r="X17" s="91">
        <v>0</v>
      </c>
      <c r="Y17" s="91">
        <f>X17*K17</f>
        <v>0</v>
      </c>
      <c r="Z17" s="91">
        <v>0</v>
      </c>
      <c r="AA17" s="92">
        <f>Z17*K17</f>
        <v>0</v>
      </c>
      <c r="AR17" s="72" t="s">
        <v>1187</v>
      </c>
      <c r="AT17" s="72" t="s">
        <v>77</v>
      </c>
      <c r="AU17" s="72" t="s">
        <v>5</v>
      </c>
      <c r="AY17" s="72" t="s">
        <v>76</v>
      </c>
      <c r="BE17" s="93">
        <f>IF(U17="základní",N17,0)</f>
        <v>0</v>
      </c>
      <c r="BF17" s="93">
        <f>IF(U17="snížená",N17,0)</f>
        <v>0</v>
      </c>
      <c r="BG17" s="93">
        <f>IF(U17="zákl. přenesená",N17,0)</f>
        <v>0</v>
      </c>
      <c r="BH17" s="93">
        <f>IF(U17="sníž. přenesená",N17,0)</f>
        <v>0</v>
      </c>
      <c r="BI17" s="93">
        <f>IF(U17="nulová",N17,0)</f>
        <v>0</v>
      </c>
      <c r="BJ17" s="72" t="s">
        <v>5</v>
      </c>
      <c r="BK17" s="93">
        <f>ROUND(L17*K17,2)</f>
        <v>0</v>
      </c>
      <c r="BL17" s="72" t="s">
        <v>1187</v>
      </c>
      <c r="BM17" s="72" t="s">
        <v>1191</v>
      </c>
    </row>
    <row r="18" spans="2:65" s="52" customFormat="1" ht="31.5" customHeight="1">
      <c r="B18" s="53"/>
      <c r="C18" s="85" t="s">
        <v>86</v>
      </c>
      <c r="D18" s="85" t="s">
        <v>77</v>
      </c>
      <c r="E18" s="86" t="s">
        <v>1192</v>
      </c>
      <c r="F18" s="231" t="s">
        <v>1193</v>
      </c>
      <c r="G18" s="232"/>
      <c r="H18" s="232"/>
      <c r="I18" s="232"/>
      <c r="J18" s="87" t="s">
        <v>1186</v>
      </c>
      <c r="K18" s="88">
        <v>1</v>
      </c>
      <c r="L18" s="233"/>
      <c r="M18" s="234"/>
      <c r="N18" s="235">
        <f>ROUND(L18*K18,2)</f>
        <v>0</v>
      </c>
      <c r="O18" s="232"/>
      <c r="P18" s="232"/>
      <c r="Q18" s="232"/>
      <c r="R18" s="54"/>
      <c r="T18" s="89" t="s">
        <v>0</v>
      </c>
      <c r="U18" s="90" t="s">
        <v>21</v>
      </c>
      <c r="V18" s="91">
        <v>0</v>
      </c>
      <c r="W18" s="91">
        <f>V18*K18</f>
        <v>0</v>
      </c>
      <c r="X18" s="91">
        <v>0</v>
      </c>
      <c r="Y18" s="91">
        <f>X18*K18</f>
        <v>0</v>
      </c>
      <c r="Z18" s="91">
        <v>0</v>
      </c>
      <c r="AA18" s="92">
        <f>Z18*K18</f>
        <v>0</v>
      </c>
      <c r="AR18" s="72" t="s">
        <v>1187</v>
      </c>
      <c r="AT18" s="72" t="s">
        <v>77</v>
      </c>
      <c r="AU18" s="72" t="s">
        <v>5</v>
      </c>
      <c r="AY18" s="72" t="s">
        <v>76</v>
      </c>
      <c r="BE18" s="93">
        <f>IF(U18="základní",N18,0)</f>
        <v>0</v>
      </c>
      <c r="BF18" s="93">
        <f>IF(U18="snížená",N18,0)</f>
        <v>0</v>
      </c>
      <c r="BG18" s="93">
        <f>IF(U18="zákl. přenesená",N18,0)</f>
        <v>0</v>
      </c>
      <c r="BH18" s="93">
        <f>IF(U18="sníž. přenesená",N18,0)</f>
        <v>0</v>
      </c>
      <c r="BI18" s="93">
        <f>IF(U18="nulová",N18,0)</f>
        <v>0</v>
      </c>
      <c r="BJ18" s="72" t="s">
        <v>5</v>
      </c>
      <c r="BK18" s="93">
        <f>ROUND(L18*K18,2)</f>
        <v>0</v>
      </c>
      <c r="BL18" s="72" t="s">
        <v>1187</v>
      </c>
      <c r="BM18" s="72" t="s">
        <v>1194</v>
      </c>
    </row>
    <row r="19" spans="2:65" s="52" customFormat="1" ht="22.5" customHeight="1">
      <c r="B19" s="53"/>
      <c r="C19" s="85" t="s">
        <v>81</v>
      </c>
      <c r="D19" s="85" t="s">
        <v>77</v>
      </c>
      <c r="E19" s="86" t="s">
        <v>1195</v>
      </c>
      <c r="F19" s="231" t="s">
        <v>1196</v>
      </c>
      <c r="G19" s="232"/>
      <c r="H19" s="232"/>
      <c r="I19" s="232"/>
      <c r="J19" s="87" t="s">
        <v>1186</v>
      </c>
      <c r="K19" s="88">
        <v>1</v>
      </c>
      <c r="L19" s="233"/>
      <c r="M19" s="234"/>
      <c r="N19" s="235">
        <f>ROUND(L19*K19,2)</f>
        <v>0</v>
      </c>
      <c r="O19" s="232"/>
      <c r="P19" s="232"/>
      <c r="Q19" s="232"/>
      <c r="R19" s="54"/>
      <c r="T19" s="89" t="s">
        <v>0</v>
      </c>
      <c r="U19" s="94" t="s">
        <v>21</v>
      </c>
      <c r="V19" s="95">
        <v>0</v>
      </c>
      <c r="W19" s="95">
        <f>V19*K19</f>
        <v>0</v>
      </c>
      <c r="X19" s="95">
        <v>0</v>
      </c>
      <c r="Y19" s="95">
        <f>X19*K19</f>
        <v>0</v>
      </c>
      <c r="Z19" s="95">
        <v>0</v>
      </c>
      <c r="AA19" s="96">
        <f>Z19*K19</f>
        <v>0</v>
      </c>
      <c r="AR19" s="72" t="s">
        <v>1187</v>
      </c>
      <c r="AT19" s="72" t="s">
        <v>77</v>
      </c>
      <c r="AU19" s="72" t="s">
        <v>5</v>
      </c>
      <c r="AY19" s="72" t="s">
        <v>76</v>
      </c>
      <c r="BE19" s="93">
        <f>IF(U19="základní",N19,0)</f>
        <v>0</v>
      </c>
      <c r="BF19" s="93">
        <f>IF(U19="snížená",N19,0)</f>
        <v>0</v>
      </c>
      <c r="BG19" s="93">
        <f>IF(U19="zákl. přenesená",N19,0)</f>
        <v>0</v>
      </c>
      <c r="BH19" s="93">
        <f>IF(U19="sníž. přenesená",N19,0)</f>
        <v>0</v>
      </c>
      <c r="BI19" s="93">
        <f>IF(U19="nulová",N19,0)</f>
        <v>0</v>
      </c>
      <c r="BJ19" s="72" t="s">
        <v>5</v>
      </c>
      <c r="BK19" s="93">
        <f>ROUND(L19*K19,2)</f>
        <v>0</v>
      </c>
      <c r="BL19" s="72" t="s">
        <v>1187</v>
      </c>
      <c r="BM19" s="72" t="s">
        <v>1197</v>
      </c>
    </row>
    <row r="20" spans="2:65" s="52" customFormat="1" ht="6.95" customHeight="1">
      <c r="B20" s="97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9"/>
    </row>
  </sheetData>
  <sheetProtection password="ECA1" sheet="1" objects="1" scenarios="1"/>
  <mergeCells count="23">
    <mergeCell ref="F19:I19"/>
    <mergeCell ref="L19:M19"/>
    <mergeCell ref="N19:Q19"/>
    <mergeCell ref="F17:I17"/>
    <mergeCell ref="L17:M17"/>
    <mergeCell ref="N17:Q17"/>
    <mergeCell ref="F18:I18"/>
    <mergeCell ref="L18:M18"/>
    <mergeCell ref="N18:Q18"/>
    <mergeCell ref="F16:I16"/>
    <mergeCell ref="L16:M16"/>
    <mergeCell ref="N16:Q16"/>
    <mergeCell ref="C3:Q3"/>
    <mergeCell ref="F5:P5"/>
    <mergeCell ref="F6:P6"/>
    <mergeCell ref="M8:P8"/>
    <mergeCell ref="M10:Q10"/>
    <mergeCell ref="M11:Q11"/>
    <mergeCell ref="F13:I13"/>
    <mergeCell ref="L13:M13"/>
    <mergeCell ref="N13:Q13"/>
    <mergeCell ref="N14:Q14"/>
    <mergeCell ref="N15:Q15"/>
  </mergeCells>
  <printOptions horizontalCentered="1"/>
  <pageMargins left="0.59055118110236227" right="0.23622047244094491" top="0.51181102362204722" bottom="0.47244094488188981" header="0" footer="0"/>
  <pageSetup paperSize="9" scale="95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Titul</vt:lpstr>
      <vt:lpstr>Souhrn</vt:lpstr>
      <vt:lpstr>Stavební část</vt:lpstr>
      <vt:lpstr>Vedlejší náklady</vt:lpstr>
      <vt:lpstr>'Stavební část'!Názvy_tisku</vt:lpstr>
      <vt:lpstr>Souhrn!Oblast_tisku</vt:lpstr>
      <vt:lpstr>Titul!Oblast_tisku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PROPOS06\Jirka</dc:creator>
  <cp:lastModifiedBy>Jirka</cp:lastModifiedBy>
  <cp:lastPrinted>2016-12-15T13:17:35Z</cp:lastPrinted>
  <dcterms:created xsi:type="dcterms:W3CDTF">2016-12-06T15:10:24Z</dcterms:created>
  <dcterms:modified xsi:type="dcterms:W3CDTF">2016-12-15T13:17:42Z</dcterms:modified>
</cp:coreProperties>
</file>