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Stavební rozpočet" sheetId="1" r:id="rId1"/>
    <sheet name="Krycí list rozpočtu" sheetId="2" r:id="rId2"/>
  </sheets>
  <definedNames>
    <definedName name="_xlnm.Print_Titles" localSheetId="0">'Stavební rozpočet'!$10:$11</definedName>
    <definedName name="_xlnm.Print_Area" localSheetId="1">'Krycí list rozpočtu'!$A$1:$I$34</definedName>
    <definedName name="_xlnm.Print_Area" localSheetId="0">'Stavební rozpočet'!$A$1:$L$154</definedName>
  </definedNames>
  <calcPr fullCalcOnLoad="1"/>
</workbook>
</file>

<file path=xl/sharedStrings.xml><?xml version="1.0" encoding="utf-8"?>
<sst xmlns="http://schemas.openxmlformats.org/spreadsheetml/2006/main" count="563" uniqueCount="385">
  <si>
    <t>Č. zakázky:</t>
  </si>
  <si>
    <t>Název stavby:</t>
  </si>
  <si>
    <t>Lokalita:</t>
  </si>
  <si>
    <t>JKSO:</t>
  </si>
  <si>
    <t xml:space="preserve"> </t>
  </si>
  <si>
    <t>Č</t>
  </si>
  <si>
    <t>27</t>
  </si>
  <si>
    <t>34</t>
  </si>
  <si>
    <t>41</t>
  </si>
  <si>
    <t>59</t>
  </si>
  <si>
    <t>61</t>
  </si>
  <si>
    <t>96</t>
  </si>
  <si>
    <t>Objekt</t>
  </si>
  <si>
    <t>Kód</t>
  </si>
  <si>
    <t>721</t>
  </si>
  <si>
    <t>722</t>
  </si>
  <si>
    <t>725</t>
  </si>
  <si>
    <t>766</t>
  </si>
  <si>
    <t>771</t>
  </si>
  <si>
    <t>781</t>
  </si>
  <si>
    <t>784</t>
  </si>
  <si>
    <t>H01</t>
  </si>
  <si>
    <t>M24</t>
  </si>
  <si>
    <t>S</t>
  </si>
  <si>
    <t>Zkrácený popis</t>
  </si>
  <si>
    <t>Stěny a příčky</t>
  </si>
  <si>
    <t>Stropy a stropní konstrukce (pro pozemní stavby)</t>
  </si>
  <si>
    <t>Vnitřní kanalizace</t>
  </si>
  <si>
    <t>Vnitřní vodovod</t>
  </si>
  <si>
    <t>Montáž vodovodních armatur 2závity  UV/VV</t>
  </si>
  <si>
    <t>Nástěnka</t>
  </si>
  <si>
    <t>Uzavření/otevření vodovodního potrubí při opravě</t>
  </si>
  <si>
    <t>Ventil rohový mosazný</t>
  </si>
  <si>
    <t>Zařizovací předměty</t>
  </si>
  <si>
    <t>Podlahy z dlaždic</t>
  </si>
  <si>
    <t>Přesun hmot pro podlahy z dlaždic, výšky do 24 m</t>
  </si>
  <si>
    <t>Obklady (keramické)</t>
  </si>
  <si>
    <t>Přesun hmot pro obklady keramické, výšky do 24 m</t>
  </si>
  <si>
    <t>Bourání konstrukcí + Demontáže</t>
  </si>
  <si>
    <t>Demontáž umyvadla včetně baterie a konzol</t>
  </si>
  <si>
    <t>Demontáž klozetu včetně splachovací nádrže</t>
  </si>
  <si>
    <t>Budovy pro bydlení</t>
  </si>
  <si>
    <t>Montáže vzduchotechnických zařízení</t>
  </si>
  <si>
    <t>Přesuny sutí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</si>
  <si>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</si>
  <si>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</si>
  <si>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</si>
  <si>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</si>
  <si>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</si>
  <si>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</si>
  <si>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</si>
  <si>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</si>
  <si>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</si>
  <si>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</si>
  <si>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</si>
  <si>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</si>
  <si>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</si>
  <si>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</si>
  <si>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</si>
  <si>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</si>
  <si>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</si>
  <si>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</si>
  <si>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</si>
  <si>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</si>
  <si>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</si>
  <si>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</si>
  <si>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</si>
  <si>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</si>
  <si>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</si>
  <si>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</si>
  <si>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</si>
  <si>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</si>
  <si>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</si>
  <si>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</si>
  <si>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</si>
  <si>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</si>
  <si>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</si>
  <si>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</si>
  <si>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</si>
  <si>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</si>
  <si>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</si>
  <si>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</si>
  <si>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</si>
  <si>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</si>
  <si>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</si>
  <si>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</si>
  <si>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</si>
  <si>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</si>
  <si>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</si>
  <si>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</si>
  <si>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</si>
  <si>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</si>
  <si>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</si>
  <si>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</si>
  <si>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</si>
  <si>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</si>
  <si>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</si>
  <si>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</si>
  <si>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</si>
  <si>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</si>
  <si>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</si>
  <si>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711</t>
  </si>
  <si>
    <t>Izolace proti vodě, vlhkosti a plynům</t>
  </si>
  <si>
    <t>742</t>
  </si>
  <si>
    <t>Elektromontáže - rozvodný systém</t>
  </si>
  <si>
    <t>O</t>
  </si>
  <si>
    <t>Pruběžné a konečné čistění společných prostor objektu</t>
  </si>
  <si>
    <t>D+M Vyvedení odpadních výpustek</t>
  </si>
  <si>
    <t>D+M Vyvedení a upevnění výpustek</t>
  </si>
  <si>
    <t>Demontáž potrubí vodovodního do DN50</t>
  </si>
  <si>
    <t>m3</t>
  </si>
  <si>
    <t>Vnitrostaveništní doprava - vodorovná, svislá</t>
  </si>
  <si>
    <t>Odvoz suti a vybour. hmot na skládku do 1 km</t>
  </si>
  <si>
    <t>Příplatek k odvozu za každý další 1 km - 20 km</t>
  </si>
  <si>
    <t>D+M Požární ucpávky prostupů potrubí požárně dělícími konstrukcemi</t>
  </si>
  <si>
    <t>Izolace potrubí  DN15/DN20/DN32/DN40 tl. 20 mm</t>
  </si>
  <si>
    <t>0</t>
  </si>
  <si>
    <t>soubor</t>
  </si>
  <si>
    <t>Dokumentace skutečného provedení stavby</t>
  </si>
  <si>
    <t>Zkouška tlaku potrubí do DN50</t>
  </si>
  <si>
    <t>Zkouška těsnosti kanalizace vodou do DN 200</t>
  </si>
  <si>
    <t>D+M Vyspravení povrchů stěn pod nové obklady - nové omítky</t>
  </si>
  <si>
    <t>Úprava povrchů vnitřní a vnější</t>
  </si>
  <si>
    <t xml:space="preserve">D+M Stěrková vnitřní omítka na pórobeton, štuková, vč. D+M výztužné síťoviny do stavebního lepidla s přetažením na navazující konstrukce </t>
  </si>
  <si>
    <t>DPH 15%</t>
  </si>
  <si>
    <t>DPH 21%</t>
  </si>
  <si>
    <t>Základ 15%</t>
  </si>
  <si>
    <t>Základ 21%</t>
  </si>
  <si>
    <t xml:space="preserve"> v položkách rozpočtu</t>
  </si>
  <si>
    <t>Uložení suti a vybouraných hmot na skládku bez zhutnění</t>
  </si>
  <si>
    <t>3</t>
  </si>
  <si>
    <t>11</t>
  </si>
  <si>
    <t>21</t>
  </si>
  <si>
    <t>22</t>
  </si>
  <si>
    <t>24</t>
  </si>
  <si>
    <t>26</t>
  </si>
  <si>
    <t>28</t>
  </si>
  <si>
    <t>31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</si>
  <si>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</si>
  <si>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</si>
  <si>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</si>
  <si>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</si>
  <si>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</si>
  <si>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</si>
  <si>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</si>
  <si>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</si>
  <si>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</si>
  <si>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</si>
  <si>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</si>
  <si>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</si>
  <si>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</si>
  <si>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57</t>
  </si>
  <si>
    <t>58</t>
  </si>
  <si>
    <t>60</t>
  </si>
  <si>
    <t>76</t>
  </si>
  <si>
    <t>77</t>
  </si>
  <si>
    <t>78</t>
  </si>
  <si>
    <t>79</t>
  </si>
  <si>
    <t>80</t>
  </si>
  <si>
    <t>83</t>
  </si>
  <si>
    <t>84</t>
  </si>
  <si>
    <t>D+M Potrubí HT odpadní svislé DN 100 x 2,7 mm, včetně všech tvarovek potrubního systému</t>
  </si>
  <si>
    <t>Přesun hmot pro opravy a údržbu do 24 m</t>
  </si>
  <si>
    <t>Lešení lehké pomocné - kompletní potřebné lešení pro stavební práce a montáže instalací</t>
  </si>
  <si>
    <t>D+M Podhledy SDK, kovová.kce CD. 1x deska impregnovaná 12,5 mm - SDK kastlík/SDK záklop, vč. pomocného lešení</t>
  </si>
  <si>
    <t>735</t>
  </si>
  <si>
    <t>Otopná tělesa</t>
  </si>
  <si>
    <t>Přesun hmot pro otopná tělesa, výšky do 24 m</t>
  </si>
  <si>
    <t>D+M Potrubí HT připojovací DN 70 x 1,9 mm, včetně všech tvarovek potrubního systému, napojovacích a kotvících prvků</t>
  </si>
  <si>
    <t>D+M Potrubí HT připojovací DN 100 x 2,7 mm, včetně všech tvarovek potrubního systému, napojovacích a kotvících prvků</t>
  </si>
  <si>
    <t>16</t>
  </si>
  <si>
    <t>23</t>
  </si>
  <si>
    <t>25</t>
  </si>
  <si>
    <t>35</t>
  </si>
  <si>
    <t>44</t>
  </si>
  <si>
    <t>D+M Hlavice odvětrávací DN 100 nad střešní rovinou, včetně úprav střešního pláště při prostupu</t>
  </si>
  <si>
    <t>D+M Dvířka revizní plná nerez plech (před vodoměr)</t>
  </si>
  <si>
    <t xml:space="preserve">Odstranění zaplentování stávajících stoupaček a předstěn </t>
  </si>
  <si>
    <t xml:space="preserve">Vysekání rýh, prostupů a drážek ve zdi cihelné - vodorovné instalace + stoupačky + proražení nezbytných prostupů, vč. pomocného lešení </t>
  </si>
  <si>
    <t>Revize elektro</t>
  </si>
  <si>
    <t>D+M Potrubí z PP-R 80 PN 20, DN 32 - páteřní rozvody+stoupací potrubí, včetně všech tvarovek potrubního systému, napojovacích a kotvících prvků</t>
  </si>
  <si>
    <t>D+M Potrubí z PP-R 80 PN 20, DN 20 STUDENÁ, TEPLÁ, včetně všech tvarovek potrubního systému - připojovací potrubí , napojovacích a kotvících prvků</t>
  </si>
  <si>
    <t>D+M Potrubí z PP-R 80 PN 20, DN 15 STUDENÁ, TEPLÁ, včetně všech tvarovek potrubního systému, napojovacích a kotvících prvků- připojovací potrubí</t>
  </si>
  <si>
    <t>Odstranění povrchových vrstev stěn  - odstranění stávajících maleb a štuků stěn oškrábáním až na jádrovou omítku, odstranění stávajících nesoudržných vrstev jádrových omítek, odsekání keramických obkladů ze stěn, včetně pomocného lešení</t>
  </si>
  <si>
    <t>Odstranění povrchových vrstev stropů  - odstranění stávajících maleb a štuků oškrábáním až na jádrovou omítku, odstranění stávajících nesoudržných vrstev jádrových omítek, včetně pomocného lešení</t>
  </si>
  <si>
    <t>D+M Vyspravení omítek stěn -  ručně, včetně penetrací, lepidla a výztužné tkaniny, přeštukování štukem a pomocného lešení</t>
  </si>
  <si>
    <t>Poznámka 1:</t>
  </si>
  <si>
    <t>Červeně vyznačené položky se doplňují.</t>
  </si>
  <si>
    <t>Zeleně vyznačené položky se vyplňují automaticky po doplnění jednotkových hmotností.</t>
  </si>
  <si>
    <t>Cenu za dodávku a montáž u každé položky si uchazeč naprogramuje a rozdělí sám dle jím zadané jednotkové ceny.</t>
  </si>
  <si>
    <t>Poznámka 2:</t>
  </si>
  <si>
    <t>Všechny použité materiály a výrobky budou 1. jakostní třídy, musí mít příslušné atesty, homologace - prohlášení o shodě a certifikáty pro použití v ČR dle platných předpisů.</t>
  </si>
  <si>
    <t>Stavební materiály nebudou používány, pokud jejich hmotnostní aktivita radonu je větší než hodnoty dané platnými právními předpisy v době výstavby.</t>
  </si>
  <si>
    <t>V případě vzniklých škod zaviněných dodavatelem na veřejném či soukromém majetku - v souvislosti s pracemi na vlastní stavbě, uhradí tyto škody plně dodavatel.</t>
  </si>
  <si>
    <t>Dodavatel provede a zajistí na svůj účet veškeré potřebné pomocné a ochranné konstrukce.</t>
  </si>
  <si>
    <t>Součástí každé jednotkové ceny v následujících rozpočtech budou náklady na potřebné pomocné a zdvihací mechanismy, lešení a další potřebná zařízení nutná ke zhotovení komplexní dodávky, pokud nejsou</t>
  </si>
  <si>
    <t>v daném rozpočtu uvedeny samostatně.</t>
  </si>
  <si>
    <t>Součástí každé jednotkové ceny v následujících rozpočtech budou náklady na potřebná opatření proti nežádoucím klimatickým a povětrnostním podmínkám.</t>
  </si>
  <si>
    <t>Všechny rozvody a vedení budou barevně označeny dle platných předpisů -  opatřeny příslušnými plastovými štítky s fóliovým popisem.</t>
  </si>
  <si>
    <t>Veškerými bezpečnostními normami stanovené nápisy a značení jsou součástí dodávky.</t>
  </si>
  <si>
    <t>Součástí každé jednotkové ceny v následujících rozpočtech budou náklady za spotřebované energie, plyn a vodu v době výstavby.</t>
  </si>
  <si>
    <t>Součástí každé dodávky je i funkční odzkoušení jednotlivých částí zařízení a zařízení jako celku.</t>
  </si>
  <si>
    <t>Veškeré zařízení a dodávky budou dokompletovány, nainstalovány, přikotveny a propojeny tak, aby byly při předání plně funkční.</t>
  </si>
  <si>
    <t>102</t>
  </si>
  <si>
    <t>103</t>
  </si>
  <si>
    <t>104</t>
  </si>
  <si>
    <t>108</t>
  </si>
  <si>
    <t>Ing. M. Ivan</t>
  </si>
  <si>
    <t>2482-DZS</t>
  </si>
  <si>
    <t>UDRŽOVACÍ PRÁCE - REKONSTRUKCE HYGIENICKÝCH PROSTOR V 1.-5.NP</t>
  </si>
  <si>
    <t>Úřad práce České republiky, krajská pobočka pro hl. m. Prahu</t>
  </si>
  <si>
    <t>Domažlická 1139/11, Praha 3 - Žižkov</t>
  </si>
  <si>
    <t>Zakrývání podlah a prvků vybavení prostor, úklid a vyčištění jednotlivých dotčených prostor</t>
  </si>
  <si>
    <t>D+M Dvířka revizní magnetická skrytá, (přístup k ČK v 1.NP - místn.P.13-kabinka)</t>
  </si>
  <si>
    <t>D+M Nástěnný dávkovač mýdla, plast</t>
  </si>
  <si>
    <t>D+M Zásobník na papírové ručníky, plast bílý</t>
  </si>
  <si>
    <t>D+M Zásobník na hygienické sáčky, plast bílý</t>
  </si>
  <si>
    <t>D+M WC štětka vč. nástěnného držáků (sklo/kov)</t>
  </si>
  <si>
    <t>D+M Odpadkový koš na papírové ubrousky, drátěný kovový, bílý</t>
  </si>
  <si>
    <t>D+M  Zaslepení potrubí ÚT po demontáži otopných těles při provádění stavebních úprav</t>
  </si>
  <si>
    <t>Uzavření, vypuštění a napuštění otopné větve ÚT</t>
  </si>
  <si>
    <t>D+M Úpravy elektroinstalace - v dle PD -1.-4.NP, včetně nových vypínačů, vývodů, zásuvek, svítidel, potřebných doplnění patrových rozvaděčů a nových přívodů, vč. jištění dle platných předpisů v době výstavby a všech revizí a zkoušek</t>
  </si>
  <si>
    <t>D+M Úpravy elektroinstalace - v dle PD -5.NP, včetně nových vypínačů, vývodů, zásuvek, svítidel, potřebných doplnění patrových rozvaděčů a nových přívodů, vč. jištění dle platných předpisů v době výstavby a všech revizí a zkoušek</t>
  </si>
  <si>
    <t>D+M posuvné dveře dvoukřídlé, rám+kolejnice+lišty alox. hliník, výplň bílé lamino (DTD), šířka do 1350 mm, výška 2100 mm, uzamykatelná</t>
  </si>
  <si>
    <t xml:space="preserve">D+M Skříňka bez dvířek 300/550/1500 mm, 3 police posunovatelné, sokl, bílé lamino (DTD), hrany ABS </t>
  </si>
  <si>
    <t>Montáž podlah keram.,režné hladké, tmel, do 40x40 cm+lepidlo+spárovačka</t>
  </si>
  <si>
    <t>Montáž obkladů stěn, porovin.,tmel,  do 40x40 cm, vč. spárování tmelením</t>
  </si>
  <si>
    <t>Malba akrylátová 2x, penetrace 1x, vč. lokální oprav povrchů (veškeré dotčené prostory)+ 50m2 rezerva</t>
  </si>
  <si>
    <t>Malby+nátěry</t>
  </si>
  <si>
    <t>Nátěr zárubně vč. očištění a vyspravení povrchu přetmelením a přebroušení, barva bílá, mat - nátěr 2x</t>
  </si>
  <si>
    <t>Konstrukce truhlářské</t>
  </si>
  <si>
    <t xml:space="preserve">Dlaždice R9 do 40x40 cm (cenová úroveň 500 Kč/m2) + lepidlo + spárovačka, vč. 15% prořezu </t>
  </si>
  <si>
    <t>D+M umývátko rohové na šrouby do zdiva (5.NP)</t>
  </si>
  <si>
    <t>D+M výlevka nástěnná plast, napojení odpad prům. 50mm, vč. D+M kovového roštu</t>
  </si>
  <si>
    <t>D+M polosloup keramický pod umyvadlo</t>
  </si>
  <si>
    <t>D+M umyvadel na šrouby do zdiva, šířka 55 cm</t>
  </si>
  <si>
    <t>D+M baterie umyvadlové stojánková- baterie páková chromová, vč. D+M pancéřových napojovacích hadiček</t>
  </si>
  <si>
    <t>D+M montážní prvek pro závěsná WC pro obezdění</t>
  </si>
  <si>
    <t xml:space="preserve">D+M pisoár keramický, automatické splachování, s integrovaným zdrojem </t>
  </si>
  <si>
    <t>D+M dělící stěna keramická urinálová</t>
  </si>
  <si>
    <t>D+M klozet závěsný vč.sedátka Duravit</t>
  </si>
  <si>
    <t>D+M ovládací tlačítko dělené pro vestavěnou nádržku WC, systémová ke zvolenému montážnímu prvku</t>
  </si>
  <si>
    <t>D+M podlahová vpusť DN 50, plast, s nerez mřížkou, boční připojení, suchý zápachový uzávěr</t>
  </si>
  <si>
    <t>D+M bidetová sprška, nastavitelná teplota vody (ST+TV), vč. podomítkové směšovací armatury</t>
  </si>
  <si>
    <t>D+M baterie nástěnná (pro výlevku) - baterie páková chromová, vč. odjímatelné spršky a hadice pro napouštění kbelíků</t>
  </si>
  <si>
    <t>Demontáž pisoáru, včetně baterie</t>
  </si>
  <si>
    <t>Demontáž, uskladnění a zpětná montáž dveřních křídel, vč. očištění a případného vyspravení, vč. D+M nového kování, kovové</t>
  </si>
  <si>
    <t xml:space="preserve">Odstranění keramické dlažby a podkladních vrstev vč. odstranění nerovností a vyrovnání </t>
  </si>
  <si>
    <t>Bourání příček z CP do tl. 150 mm</t>
  </si>
  <si>
    <t>Demontáž stávajících rozvodů elektro vč. svítidel a ovládacích prvků</t>
  </si>
  <si>
    <t>Demontáž dávkovače mýdla, zásobníků ručníků, WC stětek, apod.</t>
  </si>
  <si>
    <t>Demontáž lepených zrcadel</t>
  </si>
  <si>
    <t>D+M Potrubí HT odpadní svislé DN 125 x 3,2 mm, včetně všech tvarovek potrubního systému</t>
  </si>
  <si>
    <t>Demontáž potrubí kanalizačního do DN 200, vč. všech prvků a větracích hlavic</t>
  </si>
  <si>
    <t>D+M Potrubí KG svodné (ležaté) a svislé DN 150 , vč. D+M chrániček a utěsnění prostupů, včetně všech tvarovek potrubního systému, vč. D+M všech stavebních úprav a dopojení na stávající potrubí</t>
  </si>
  <si>
    <t>D+M Čisticí kus, potrubí odpadní svislé do DN125</t>
  </si>
  <si>
    <t>D+M Hlavice odvětrávací DN 125 nad střešní rovinou, včetně úprav střešního pláště při prostupu</t>
  </si>
  <si>
    <t>D+M Dvířka revizní plast do 250/250 mm (přístup k ČK v suterénu, 4.np a rohovým ventilům pro automaty)</t>
  </si>
  <si>
    <t>D+M Potrubí HT připojovací do DN 50 x 1,8 mm, včetně všech tvarovek potrubního systému, napojovacích a kotvících prvků</t>
  </si>
  <si>
    <t>D+M Uzávěrka zápachová pro umyvátko - chrom</t>
  </si>
  <si>
    <t>D+M Uzávěrka zápachová umyvadlová, plastová</t>
  </si>
  <si>
    <t>D+M Uzávěrka zápachová pisoárová</t>
  </si>
  <si>
    <t>D+M Uzávěrka zápachová pro výlevky, plastová</t>
  </si>
  <si>
    <t>D+M Potrubí z PP-R 80 PN 20, DN 42 - páteřní rozvody+stoupací potrubí, včetně všech tvarovek potrubního systému, napojovacích a kotvících prvků</t>
  </si>
  <si>
    <t>D+M Potrubí z PP-R 80 PN 20, do DN 25 - páteřní rozvody+stoupací potrubí, včetně všech tvarovek potrubního systému, napojovacích a kotvících prvků</t>
  </si>
  <si>
    <t>Ventil uzavírací, regulační a vypouštěcí DN20/DN25/DN32/DN40 - páteřní rozvody</t>
  </si>
  <si>
    <t>D+M Potrubí z PP-R 80 PN 20, DN 25 STUDENÁ, TEPLÁ, včetně všech tvarovek potrubního systému - připojovací potrubí , napojovacích a kotvících prvků</t>
  </si>
  <si>
    <t>Montáž vodovodních armatur - ventil rohový (umyvadla, automat na kávu, ventil pro hadici, apod.)</t>
  </si>
  <si>
    <t>D+M nivelační stěrka pro položení keramické dlažby</t>
  </si>
  <si>
    <t>D+M Příčky z porobetonových tvárnic tl. 5 cm - obezdívky a zaplentování stoupacích potrubí, dozdívky, vč. pomocného lešení</t>
  </si>
  <si>
    <t>D+M Příčky z porobetonových tvárnic do tl. 15 cm, vč. pomocného lešení</t>
  </si>
  <si>
    <t xml:space="preserve">Hrubá výplň rýh ve stěnách a stropech - elektro </t>
  </si>
  <si>
    <t>Hrubá výplň rýh ve stěnách - ZTI, vč. zaplentování potrubí</t>
  </si>
  <si>
    <t>D+M Vyspravení omítek stropů -  ručně, včetně penetrací, lepidla a výztužné tkaniny, přeštukování štukem a pomocného lešení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</si>
  <si>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</si>
  <si>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</si>
  <si>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</si>
  <si>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</si>
  <si>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</si>
  <si>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</si>
  <si>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</si>
  <si>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</si>
  <si>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</si>
  <si>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</si>
  <si>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</si>
  <si>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</si>
  <si>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</si>
  <si>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</si>
  <si>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</si>
  <si>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</si>
  <si>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</si>
  <si>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</si>
  <si>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</si>
  <si>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32</t>
  </si>
  <si>
    <t>33</t>
  </si>
  <si>
    <t>36</t>
  </si>
  <si>
    <t>37</t>
  </si>
  <si>
    <t>38</t>
  </si>
  <si>
    <t>52</t>
  </si>
  <si>
    <t>53</t>
  </si>
  <si>
    <t>54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</si>
  <si>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</si>
  <si>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</si>
  <si>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</si>
  <si>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</si>
  <si>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</si>
  <si>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</si>
  <si>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</si>
  <si>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</si>
  <si>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</si>
  <si>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</si>
  <si>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</si>
  <si>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</si>
  <si>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</si>
  <si>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</si>
  <si>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</si>
  <si>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</si>
  <si>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</si>
  <si>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</si>
  <si>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</si>
  <si>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</si>
  <si>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</si>
  <si>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</si>
  <si>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</si>
  <si>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</si>
  <si>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</si>
  <si>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</si>
  <si>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</si>
  <si>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</si>
  <si>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</si>
  <si>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</si>
  <si>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</si>
  <si>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</si>
  <si>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105</t>
  </si>
  <si>
    <t>106</t>
  </si>
  <si>
    <t>107</t>
  </si>
  <si>
    <t>109</t>
  </si>
  <si>
    <t>110</t>
  </si>
  <si>
    <t>111</t>
  </si>
  <si>
    <t>112</t>
  </si>
  <si>
    <t>D+M stěrka hydroizolační těsnicí hmotou - přetaženo 150mm nad čistou podlahu, vč. D+M bandáže rohů (prostory s pisoáry a podlah. vpustěmi)</t>
  </si>
  <si>
    <t>D+M Odpadkový koš uzavřený, s víkem, bílý (do hygienických kabin)</t>
  </si>
  <si>
    <t>Vyspravení povrchů podlah - nové betonové mazaniny+doplnění podlahy v místech prostupů stropem a ve 5.NP v místě vedení ležatého potrubí, vč. výztuže</t>
  </si>
  <si>
    <t>Bourání podlahových konstrukcí v místě prostupů stoupacího potrubí a v 5.NP  v místě vedení ležatých rozvodů pro položení potrubí, vč. betonových mazanin</t>
  </si>
  <si>
    <t>Obkládačka kombinace barev, lesk do 40x40 cm (cenová úroveň 450 Kč/m2) + lepidlo + spárovačka - vč. 15% prořez</t>
  </si>
  <si>
    <t>113</t>
  </si>
  <si>
    <t>D+M ukončovací lišta plastová bílá (vnější rohy stěn, horní ukončení obkladu) - vč. 15% prořez</t>
  </si>
  <si>
    <t>D+M dveře otočné jednokřídlé, HPL 0,8 mm, vylehčená dřevotříska, 600/1970 mm, barva pastelová RAL, vložka cylindrická, systém generálního klíče (stávající), kování česaný nerez-rozetové, vč. D+M 2x2 ks mřížka elox. hliník 150/400 mm</t>
  </si>
  <si>
    <t>D+M zárubně obložkové, HPL 0,8 mm, pro šířku dveří 600 mm, tloušťka stěny 330-400mm, barva pastelová RAL, závěsy stavitelné, provedení nerez</t>
  </si>
  <si>
    <t xml:space="preserve">D+M dveře posuvné jednokřídlé, HPL 0,8 mm, vylehčená dřevotříska, š. otvoru do 750 mm, výška otvoru do 2300 mm, barva pastelová RAL, pojez. kolejnice zavěšená a předsazená před stěnu, obložená v pouzdře (garnýž) v barvě výplně, vč. D+M dorazového hranolu v barvě výplně, uzamykatelné - WC zámek, kování chrom, vč. D+M 2x mřížka elox. hliník 150/400 mm, vč. D+M tichého dorazu a podlahové zarážky sousedních dveří </t>
  </si>
  <si>
    <t>D+M dveře otočné jednokřídlé, HPL 0,8 mm, vylehčená dřevotříska, 600/1970 mm, barva pastelová RAL, uzamykatelné - WC zámek, kování česaný nerez-rozetové, vč. D+M 2x mřížka elox. hliník 150/400 mm</t>
  </si>
  <si>
    <t>Bourání zdiva a zazdívek z cihel pálených na MVC, vybourání nik pro osazení ventilů, vybourání zrcátek v místě dveřních zárubní</t>
  </si>
  <si>
    <t>Vybourání ocelových zárubní do š. 800 mm, vč. vysazení dveřních křídel</t>
  </si>
  <si>
    <t>D+M Stěny z porobetonových tvárnic do tl. 40 cm, vč. pomocného lešení - snížení zrcátka pro osazení obložkových zárubní</t>
  </si>
  <si>
    <t>Dodatečné osazení překladů z válcované oceli L 60/60, vč. dodávky profilů, vytvoření kapes a podmazání překladů maltou</t>
  </si>
  <si>
    <t>Vzduchotěsné zakrytí vyústek VZT při provádění stavebních prací, vč. demontáže a očištění po skončení prací</t>
  </si>
  <si>
    <t>D+M Zavěšené zrcadlo o rozměrech 1200/800 mm, vč. kovového rámu</t>
  </si>
  <si>
    <t>D+M Zavěšené zrcadlo o rozměrech 600/800 mm, vč. kovového rámu</t>
  </si>
  <si>
    <t>Odborná demontáž otopného tělesa</t>
  </si>
  <si>
    <t>D+M  Otopné těleso VK20-h=600mm/d=400mm, boční připojení, ventil kompakt rohový (napojení přes stěnu), vč. D+M připojovacích a ovládacích armatur, a kotvících prvků , vč. D+M termostatického ventilu a hlavice, vč. úpravy připojovacího potrubí do 1,0m</t>
  </si>
  <si>
    <t>D+M  Otopné těleso VK20-h=600mm/d=800mm, boční připojení, ventil kompakt rohový (napojení přes stěnu), vč. D+M připojovacích a ovládacích armatur, a kotvících prvků , vč. D+M termostatického ventilu a hlavice, vč. úpravy připojovacího potrubí do 1,0m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</si>
  <si>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</si>
  <si>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</si>
  <si>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</si>
  <si>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</si>
  <si>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</si>
  <si>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</si>
  <si>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</si>
  <si>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</si>
  <si>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</si>
  <si>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</si>
  <si>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D+M Zásobník na toaletní papír, střední, plast bílý (kotoučový toaletní papír)</t>
  </si>
  <si>
    <t>SOUPIS STAVEBNÍCH PRACÍ, DODÁVEK A SLUŽEB</t>
  </si>
  <si>
    <t xml:space="preserve">KRYCÍ LIST - SOUPIS STAVEBNÍCH PRACÍ, DODÁVEK A SLUŽEB </t>
  </si>
  <si>
    <t>Výměna stávajícího střešního ventilátoru (RHM 250, 0,11 kW / 1100 Otáček, výrobce Janka Radotín, rok výroby 1986) za ventilátor s min. stejnými parametry,vč. časovače a vč. úpravy napojení a připojovacích prvků a zařízení</t>
  </si>
  <si>
    <t>Dodavatel předloží objednateli předem k odsouhlasení typ zařizovacích předmětů, obkladů, dlažby, ostatních povrchových úprav (resp.všech předmětů a  a vybraných konstrukcí či materiálů) - ke schválení před vlastní instalací.</t>
  </si>
  <si>
    <t>podpisem SoD</t>
  </si>
  <si>
    <t>max. do 31.7.2017</t>
  </si>
  <si>
    <t>72496991</t>
  </si>
  <si>
    <t>14.10.2016, 10.04.2017</t>
  </si>
  <si>
    <t xml:space="preserve">podpisem SoD </t>
  </si>
  <si>
    <t>cca 6 týdnů</t>
  </si>
  <si>
    <t>ÚP ČR KrP pro hl.m.Prahu</t>
  </si>
  <si>
    <t>73275361</t>
  </si>
  <si>
    <t>max. do 20.10.2017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</si>
</sst>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  <numFmt numFmtId="167" formatCode="#,##0.0000"/>
    <numFmt numFmtId="168" formatCode="#,##0.0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22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4" fontId="6" fillId="33" borderId="21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4" fontId="5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" fontId="3" fillId="33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" fontId="55" fillId="0" borderId="0" xfId="0" applyNumberFormat="1" applyFont="1" applyFill="1" applyBorder="1" applyAlignment="1" applyProtection="1">
      <alignment horizontal="right" vertical="center"/>
      <protection locked="0"/>
    </xf>
    <xf numFmtId="4" fontId="5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 locked="0"/>
    </xf>
    <xf numFmtId="4" fontId="15" fillId="33" borderId="0" xfId="0" applyNumberFormat="1" applyFont="1" applyFill="1" applyBorder="1" applyAlignment="1" applyProtection="1">
      <alignment horizontal="right" vertical="center"/>
      <protection locked="0"/>
    </xf>
    <xf numFmtId="49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49" fontId="56" fillId="0" borderId="0" xfId="0" applyNumberFormat="1" applyFont="1" applyFill="1" applyBorder="1" applyAlignment="1" applyProtection="1">
      <alignment horizontal="right" vertical="center"/>
      <protection locked="0"/>
    </xf>
    <xf numFmtId="4" fontId="56" fillId="0" borderId="0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4" fontId="15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0" borderId="0" xfId="46" applyFont="1" applyAlignment="1" applyProtection="1">
      <alignment vertical="center"/>
      <protection locked="0"/>
    </xf>
    <xf numFmtId="0" fontId="1" fillId="0" borderId="0" xfId="46" applyFont="1" applyAlignment="1" applyProtection="1">
      <alignment vertical="center"/>
      <protection locked="0"/>
    </xf>
    <xf numFmtId="0" fontId="3" fillId="0" borderId="0" xfId="46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32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 locked="0"/>
    </xf>
    <xf numFmtId="0" fontId="15" fillId="33" borderId="0" xfId="0" applyNumberFormat="1" applyFont="1" applyFill="1" applyBorder="1" applyAlignment="1" applyProtection="1">
      <alignment horizontal="left" vertical="center"/>
      <protection locked="0"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14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6" fillId="0" borderId="41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49" fontId="6" fillId="33" borderId="41" xfId="0" applyNumberFormat="1" applyFont="1" applyFill="1" applyBorder="1" applyAlignment="1" applyProtection="1">
      <alignment horizontal="left" vertical="center"/>
      <protection/>
    </xf>
    <xf numFmtId="0" fontId="6" fillId="33" borderId="16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2" xfId="0" applyNumberFormat="1" applyFont="1" applyFill="1" applyBorder="1" applyAlignment="1" applyProtection="1">
      <alignment horizontal="left" vertical="center"/>
      <protection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O181"/>
  <sheetViews>
    <sheetView tabSelected="1" zoomScale="85" zoomScaleNormal="85" workbookViewId="0" topLeftCell="A1">
      <pane ySplit="11" topLeftCell="A12" activePane="bottomLeft" state="frozen"/>
      <selection pane="topLeft" activeCell="A1" sqref="A1"/>
      <selection pane="bottomLeft" activeCell="G6" sqref="G6:H7"/>
    </sheetView>
  </sheetViews>
  <sheetFormatPr defaultColWidth="11.421875" defaultRowHeight="12.75" outlineLevelRow="1"/>
  <cols>
    <col min="1" max="1" width="4.57421875" style="26" customWidth="1"/>
    <col min="2" max="2" width="3.7109375" style="26" customWidth="1"/>
    <col min="3" max="3" width="15.57421875" style="26" customWidth="1"/>
    <col min="4" max="4" width="100.140625" style="26" customWidth="1"/>
    <col min="5" max="5" width="7.00390625" style="26" customWidth="1"/>
    <col min="6" max="6" width="10.8515625" style="26" customWidth="1"/>
    <col min="7" max="7" width="12.00390625" style="26" customWidth="1"/>
    <col min="8" max="9" width="13.140625" style="26" customWidth="1"/>
    <col min="10" max="10" width="13.28125" style="26" customWidth="1"/>
    <col min="11" max="12" width="11.7109375" style="26" customWidth="1"/>
    <col min="13" max="13" width="11.421875" style="25" customWidth="1"/>
    <col min="14" max="37" width="12.140625" style="26" hidden="1" customWidth="1"/>
    <col min="38" max="38" width="11.421875" style="26" customWidth="1"/>
    <col min="39" max="39" width="5.57421875" style="26" customWidth="1"/>
    <col min="40" max="16384" width="11.421875" style="26" customWidth="1"/>
  </cols>
  <sheetData>
    <row r="1" spans="1:12" ht="21.75" customHeight="1">
      <c r="A1" s="82" t="s">
        <v>372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2.75">
      <c r="A2" s="84" t="s">
        <v>0</v>
      </c>
      <c r="B2" s="85"/>
      <c r="C2" s="85"/>
      <c r="D2" s="91" t="s">
        <v>208</v>
      </c>
      <c r="E2" s="96" t="s">
        <v>44</v>
      </c>
      <c r="F2" s="85"/>
      <c r="G2" s="96" t="s">
        <v>381</v>
      </c>
      <c r="H2" s="85"/>
      <c r="I2" s="96" t="s">
        <v>59</v>
      </c>
      <c r="J2" s="96" t="s">
        <v>382</v>
      </c>
      <c r="K2" s="85"/>
      <c r="L2" s="98"/>
      <c r="M2" s="27"/>
    </row>
    <row r="3" spans="1:13" ht="12.75">
      <c r="A3" s="86"/>
      <c r="B3" s="87"/>
      <c r="C3" s="87"/>
      <c r="D3" s="92"/>
      <c r="E3" s="87"/>
      <c r="F3" s="87"/>
      <c r="G3" s="87"/>
      <c r="H3" s="87"/>
      <c r="I3" s="87"/>
      <c r="J3" s="87"/>
      <c r="K3" s="87"/>
      <c r="L3" s="99"/>
      <c r="M3" s="27"/>
    </row>
    <row r="4" spans="1:13" ht="12.75">
      <c r="A4" s="88" t="s">
        <v>1</v>
      </c>
      <c r="B4" s="87"/>
      <c r="C4" s="87"/>
      <c r="D4" s="93" t="s">
        <v>209</v>
      </c>
      <c r="E4" s="95" t="s">
        <v>45</v>
      </c>
      <c r="F4" s="87"/>
      <c r="G4" s="97" t="s">
        <v>376</v>
      </c>
      <c r="H4" s="87"/>
      <c r="I4" s="95" t="s">
        <v>60</v>
      </c>
      <c r="J4" s="95" t="s">
        <v>207</v>
      </c>
      <c r="K4" s="87"/>
      <c r="L4" s="99"/>
      <c r="M4" s="27"/>
    </row>
    <row r="5" spans="1:13" ht="12.75">
      <c r="A5" s="86"/>
      <c r="B5" s="87"/>
      <c r="C5" s="87"/>
      <c r="D5" s="94"/>
      <c r="E5" s="87"/>
      <c r="F5" s="87"/>
      <c r="G5" s="87"/>
      <c r="H5" s="87"/>
      <c r="I5" s="87"/>
      <c r="J5" s="87"/>
      <c r="K5" s="87"/>
      <c r="L5" s="99"/>
      <c r="M5" s="27"/>
    </row>
    <row r="6" spans="1:13" ht="12.75">
      <c r="A6" s="88" t="s">
        <v>2</v>
      </c>
      <c r="B6" s="87"/>
      <c r="C6" s="87"/>
      <c r="D6" s="95" t="s">
        <v>211</v>
      </c>
      <c r="E6" s="95" t="s">
        <v>46</v>
      </c>
      <c r="F6" s="87"/>
      <c r="G6" s="87" t="s">
        <v>384</v>
      </c>
      <c r="H6" s="87"/>
      <c r="I6" s="95" t="s">
        <v>61</v>
      </c>
      <c r="J6" s="95"/>
      <c r="K6" s="87"/>
      <c r="L6" s="99"/>
      <c r="M6" s="27"/>
    </row>
    <row r="7" spans="1:13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99"/>
      <c r="M7" s="27"/>
    </row>
    <row r="8" spans="1:38" ht="12.75">
      <c r="A8" s="88" t="s">
        <v>3</v>
      </c>
      <c r="B8" s="87"/>
      <c r="C8" s="87"/>
      <c r="D8" s="95"/>
      <c r="E8" s="95" t="s">
        <v>47</v>
      </c>
      <c r="F8" s="87"/>
      <c r="G8" s="97" t="s">
        <v>379</v>
      </c>
      <c r="H8" s="87"/>
      <c r="I8" s="95" t="s">
        <v>62</v>
      </c>
      <c r="J8" s="95" t="s">
        <v>207</v>
      </c>
      <c r="K8" s="87"/>
      <c r="L8" s="99"/>
      <c r="M8" s="2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3.5" thickBo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100"/>
      <c r="M9" s="2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2.75">
      <c r="A10" s="29" t="s">
        <v>4</v>
      </c>
      <c r="B10" s="30" t="s">
        <v>4</v>
      </c>
      <c r="C10" s="30" t="s">
        <v>4</v>
      </c>
      <c r="D10" s="30" t="s">
        <v>4</v>
      </c>
      <c r="E10" s="30" t="s">
        <v>4</v>
      </c>
      <c r="F10" s="30" t="s">
        <v>4</v>
      </c>
      <c r="G10" s="31" t="s">
        <v>54</v>
      </c>
      <c r="H10" s="101" t="s">
        <v>56</v>
      </c>
      <c r="I10" s="102"/>
      <c r="J10" s="103"/>
      <c r="K10" s="101" t="s">
        <v>65</v>
      </c>
      <c r="L10" s="103"/>
      <c r="M10" s="3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9" ht="13.5" thickBot="1">
      <c r="A11" s="33" t="s">
        <v>5</v>
      </c>
      <c r="B11" s="34" t="s">
        <v>12</v>
      </c>
      <c r="C11" s="34" t="s">
        <v>13</v>
      </c>
      <c r="D11" s="34" t="s">
        <v>24</v>
      </c>
      <c r="E11" s="34" t="s">
        <v>48</v>
      </c>
      <c r="F11" s="35" t="s">
        <v>53</v>
      </c>
      <c r="G11" s="36" t="s">
        <v>55</v>
      </c>
      <c r="H11" s="37" t="s">
        <v>57</v>
      </c>
      <c r="I11" s="38" t="s">
        <v>63</v>
      </c>
      <c r="J11" s="39" t="s">
        <v>64</v>
      </c>
      <c r="K11" s="37" t="s">
        <v>54</v>
      </c>
      <c r="L11" s="39" t="s">
        <v>64</v>
      </c>
      <c r="M11" s="32"/>
      <c r="N11" s="25"/>
      <c r="O11" s="25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2.75">
      <c r="A12" s="41"/>
      <c r="B12" s="41"/>
      <c r="C12" s="42" t="s">
        <v>7</v>
      </c>
      <c r="D12" s="104" t="s">
        <v>25</v>
      </c>
      <c r="E12" s="105"/>
      <c r="F12" s="105"/>
      <c r="G12" s="105"/>
      <c r="H12" s="43">
        <f>SUM(H13:H18)</f>
        <v>0</v>
      </c>
      <c r="I12" s="43">
        <f>SUM(I13:I18)</f>
        <v>0</v>
      </c>
      <c r="J12" s="43">
        <f>H12+I12</f>
        <v>0</v>
      </c>
      <c r="K12" s="44"/>
      <c r="L12" s="43">
        <f>SUM(L13:L18)</f>
        <v>0</v>
      </c>
      <c r="N12" s="25"/>
      <c r="O12" s="25"/>
      <c r="P12" s="45"/>
      <c r="Q12" s="40"/>
      <c r="R12" s="45"/>
      <c r="S12" s="45"/>
      <c r="T12" s="45"/>
      <c r="U12" s="45"/>
      <c r="V12" s="45"/>
      <c r="W12" s="45"/>
      <c r="X12" s="45"/>
      <c r="Y12" s="40"/>
      <c r="Z12" s="25"/>
      <c r="AA12" s="25"/>
      <c r="AB12" s="25"/>
      <c r="AC12" s="25"/>
      <c r="AD12" s="25"/>
      <c r="AE12" s="25"/>
      <c r="AF12" s="25"/>
      <c r="AG12" s="25"/>
      <c r="AH12" s="25"/>
      <c r="AI12" s="45"/>
      <c r="AJ12" s="45"/>
      <c r="AK12" s="45"/>
      <c r="AL12" s="25"/>
      <c r="AM12" s="25"/>
    </row>
    <row r="13" spans="1:39" s="52" customFormat="1" ht="25.5" outlineLevel="1">
      <c r="A13" s="46" t="s">
        <v>274</v>
      </c>
      <c r="B13" s="46"/>
      <c r="C13" s="46"/>
      <c r="D13" s="22" t="s">
        <v>269</v>
      </c>
      <c r="E13" s="21" t="s">
        <v>49</v>
      </c>
      <c r="F13" s="20">
        <v>36</v>
      </c>
      <c r="G13" s="47">
        <v>0</v>
      </c>
      <c r="H13" s="47">
        <v>0</v>
      </c>
      <c r="I13" s="48">
        <f aca="true" t="shared" si="0" ref="I13:I18">J13-H13</f>
        <v>0</v>
      </c>
      <c r="J13" s="48">
        <f aca="true" t="shared" si="1" ref="J13:J18">ROUND(F13*G13,2)</f>
        <v>0</v>
      </c>
      <c r="K13" s="47">
        <v>0</v>
      </c>
      <c r="L13" s="48">
        <f aca="true" t="shared" si="2" ref="L13:L18">F13*K13</f>
        <v>0</v>
      </c>
      <c r="M13" s="49"/>
      <c r="N13" s="50"/>
      <c r="O13" s="51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1"/>
      <c r="AA13" s="51"/>
      <c r="AB13" s="51"/>
      <c r="AC13" s="49"/>
      <c r="AD13" s="51"/>
      <c r="AE13" s="51"/>
      <c r="AF13" s="51"/>
      <c r="AG13" s="49"/>
      <c r="AH13" s="49"/>
      <c r="AI13" s="49"/>
      <c r="AJ13" s="49"/>
      <c r="AK13" s="49"/>
      <c r="AL13" s="49"/>
      <c r="AM13" s="49"/>
    </row>
    <row r="14" spans="1:39" s="52" customFormat="1" ht="12.75" outlineLevel="1">
      <c r="A14" s="46" t="s">
        <v>275</v>
      </c>
      <c r="B14" s="46"/>
      <c r="C14" s="46"/>
      <c r="D14" s="22" t="s">
        <v>270</v>
      </c>
      <c r="E14" s="21" t="s">
        <v>49</v>
      </c>
      <c r="F14" s="20">
        <v>7.5</v>
      </c>
      <c r="G14" s="47">
        <v>0</v>
      </c>
      <c r="H14" s="47">
        <v>0</v>
      </c>
      <c r="I14" s="48">
        <f t="shared" si="0"/>
        <v>0</v>
      </c>
      <c r="J14" s="48">
        <f t="shared" si="1"/>
        <v>0</v>
      </c>
      <c r="K14" s="47">
        <v>0</v>
      </c>
      <c r="L14" s="48">
        <f t="shared" si="2"/>
        <v>0</v>
      </c>
      <c r="M14" s="49"/>
      <c r="N14" s="50"/>
      <c r="O14" s="51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1"/>
      <c r="AA14" s="51"/>
      <c r="AB14" s="51"/>
      <c r="AC14" s="49"/>
      <c r="AD14" s="51"/>
      <c r="AE14" s="51"/>
      <c r="AF14" s="51"/>
      <c r="AG14" s="49"/>
      <c r="AH14" s="49"/>
      <c r="AI14" s="49"/>
      <c r="AJ14" s="49"/>
      <c r="AK14" s="49"/>
      <c r="AL14" s="49"/>
      <c r="AM14" s="49"/>
    </row>
    <row r="15" spans="1:39" s="52" customFormat="1" ht="25.5" outlineLevel="1">
      <c r="A15" s="46" t="s">
        <v>130</v>
      </c>
      <c r="B15" s="46"/>
      <c r="C15" s="46"/>
      <c r="D15" s="22" t="s">
        <v>353</v>
      </c>
      <c r="E15" s="21" t="s">
        <v>49</v>
      </c>
      <c r="F15" s="20">
        <v>2.5</v>
      </c>
      <c r="G15" s="47">
        <v>0</v>
      </c>
      <c r="H15" s="47">
        <v>0</v>
      </c>
      <c r="I15" s="48">
        <f t="shared" si="0"/>
        <v>0</v>
      </c>
      <c r="J15" s="48">
        <f t="shared" si="1"/>
        <v>0</v>
      </c>
      <c r="K15" s="47">
        <v>0</v>
      </c>
      <c r="L15" s="48">
        <f t="shared" si="2"/>
        <v>0</v>
      </c>
      <c r="M15" s="49"/>
      <c r="N15" s="50"/>
      <c r="O15" s="51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1"/>
      <c r="AA15" s="51"/>
      <c r="AB15" s="51"/>
      <c r="AC15" s="49"/>
      <c r="AD15" s="51"/>
      <c r="AE15" s="51"/>
      <c r="AF15" s="51"/>
      <c r="AG15" s="49"/>
      <c r="AH15" s="49"/>
      <c r="AI15" s="49"/>
      <c r="AJ15" s="49"/>
      <c r="AK15" s="49"/>
      <c r="AL15" s="49"/>
      <c r="AM15" s="49"/>
    </row>
    <row r="16" spans="1:39" s="52" customFormat="1" ht="25.5" outlineLevel="1">
      <c r="A16" s="46" t="s">
        <v>276</v>
      </c>
      <c r="B16" s="46"/>
      <c r="C16" s="46"/>
      <c r="D16" s="22" t="s">
        <v>354</v>
      </c>
      <c r="E16" s="21" t="s">
        <v>52</v>
      </c>
      <c r="F16" s="20">
        <v>0.12</v>
      </c>
      <c r="G16" s="47">
        <v>0</v>
      </c>
      <c r="H16" s="47">
        <v>0</v>
      </c>
      <c r="I16" s="48">
        <f t="shared" si="0"/>
        <v>0</v>
      </c>
      <c r="J16" s="48">
        <f t="shared" si="1"/>
        <v>0</v>
      </c>
      <c r="K16" s="47">
        <v>0</v>
      </c>
      <c r="L16" s="48">
        <f t="shared" si="2"/>
        <v>0</v>
      </c>
      <c r="M16" s="49"/>
      <c r="N16" s="50"/>
      <c r="O16" s="51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1"/>
      <c r="AA16" s="51"/>
      <c r="AB16" s="51"/>
      <c r="AC16" s="49"/>
      <c r="AD16" s="51"/>
      <c r="AE16" s="51"/>
      <c r="AF16" s="51"/>
      <c r="AG16" s="49"/>
      <c r="AH16" s="49"/>
      <c r="AI16" s="49"/>
      <c r="AJ16" s="49"/>
      <c r="AK16" s="49"/>
      <c r="AL16" s="49"/>
      <c r="AM16" s="49"/>
    </row>
    <row r="17" spans="1:39" ht="12.75" outlineLevel="1">
      <c r="A17" s="46" t="s">
        <v>277</v>
      </c>
      <c r="B17" s="46"/>
      <c r="C17" s="46"/>
      <c r="D17" s="21" t="s">
        <v>272</v>
      </c>
      <c r="E17" s="21" t="s">
        <v>50</v>
      </c>
      <c r="F17" s="23">
        <f>F45+F60/2</f>
        <v>217.45</v>
      </c>
      <c r="G17" s="47">
        <v>0</v>
      </c>
      <c r="H17" s="47">
        <v>0</v>
      </c>
      <c r="I17" s="48">
        <f t="shared" si="0"/>
        <v>0</v>
      </c>
      <c r="J17" s="48">
        <f t="shared" si="1"/>
        <v>0</v>
      </c>
      <c r="K17" s="47">
        <v>0</v>
      </c>
      <c r="L17" s="48">
        <f t="shared" si="2"/>
        <v>0</v>
      </c>
      <c r="M17" s="53"/>
      <c r="N17" s="54"/>
      <c r="O17" s="5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55"/>
      <c r="AA17" s="55"/>
      <c r="AB17" s="55"/>
      <c r="AC17" s="25"/>
      <c r="AD17" s="55"/>
      <c r="AE17" s="55"/>
      <c r="AF17" s="55"/>
      <c r="AG17" s="25"/>
      <c r="AH17" s="25"/>
      <c r="AI17" s="25"/>
      <c r="AJ17" s="25"/>
      <c r="AK17" s="25"/>
      <c r="AL17" s="56"/>
      <c r="AM17" s="25"/>
    </row>
    <row r="18" spans="1:39" ht="12.75" outlineLevel="1">
      <c r="A18" s="46" t="s">
        <v>278</v>
      </c>
      <c r="B18" s="46"/>
      <c r="C18" s="46"/>
      <c r="D18" s="21" t="s">
        <v>271</v>
      </c>
      <c r="E18" s="21" t="s">
        <v>117</v>
      </c>
      <c r="F18" s="20">
        <v>5</v>
      </c>
      <c r="G18" s="47">
        <v>0</v>
      </c>
      <c r="H18" s="47">
        <v>0</v>
      </c>
      <c r="I18" s="48">
        <f t="shared" si="0"/>
        <v>0</v>
      </c>
      <c r="J18" s="48">
        <f t="shared" si="1"/>
        <v>0</v>
      </c>
      <c r="K18" s="47">
        <v>0</v>
      </c>
      <c r="L18" s="48">
        <f t="shared" si="2"/>
        <v>0</v>
      </c>
      <c r="M18" s="53"/>
      <c r="N18" s="54"/>
      <c r="O18" s="5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55"/>
      <c r="AA18" s="55"/>
      <c r="AB18" s="55"/>
      <c r="AC18" s="25"/>
      <c r="AD18" s="55"/>
      <c r="AE18" s="55"/>
      <c r="AF18" s="55"/>
      <c r="AG18" s="25"/>
      <c r="AH18" s="25"/>
      <c r="AI18" s="25"/>
      <c r="AJ18" s="25"/>
      <c r="AK18" s="25"/>
      <c r="AL18" s="56"/>
      <c r="AM18" s="25"/>
    </row>
    <row r="19" spans="1:39" ht="12.75">
      <c r="A19" s="57"/>
      <c r="B19" s="57"/>
      <c r="C19" s="58" t="s">
        <v>8</v>
      </c>
      <c r="D19" s="106" t="s">
        <v>26</v>
      </c>
      <c r="E19" s="107"/>
      <c r="F19" s="107"/>
      <c r="G19" s="107"/>
      <c r="H19" s="59">
        <f>SUM(H20:H20)</f>
        <v>0</v>
      </c>
      <c r="I19" s="59">
        <f>SUM(I20:I20)</f>
        <v>0</v>
      </c>
      <c r="J19" s="59">
        <f>H19+I19</f>
        <v>0</v>
      </c>
      <c r="K19" s="60"/>
      <c r="L19" s="59">
        <f>SUM(L20:L20)</f>
        <v>0</v>
      </c>
      <c r="N19" s="25"/>
      <c r="O19" s="25"/>
      <c r="P19" s="45"/>
      <c r="Q19" s="40"/>
      <c r="R19" s="45"/>
      <c r="S19" s="45"/>
      <c r="T19" s="45"/>
      <c r="U19" s="45"/>
      <c r="V19" s="45"/>
      <c r="W19" s="45"/>
      <c r="X19" s="45"/>
      <c r="Y19" s="40"/>
      <c r="Z19" s="25"/>
      <c r="AA19" s="25"/>
      <c r="AB19" s="25"/>
      <c r="AC19" s="25"/>
      <c r="AD19" s="25"/>
      <c r="AE19" s="25"/>
      <c r="AF19" s="25"/>
      <c r="AG19" s="25"/>
      <c r="AH19" s="25"/>
      <c r="AI19" s="45"/>
      <c r="AJ19" s="45"/>
      <c r="AK19" s="45"/>
      <c r="AL19" s="25"/>
      <c r="AM19" s="25"/>
    </row>
    <row r="20" spans="1:39" ht="17.25" customHeight="1" outlineLevel="1">
      <c r="A20" s="46" t="s">
        <v>279</v>
      </c>
      <c r="B20" s="46"/>
      <c r="C20" s="46"/>
      <c r="D20" s="22" t="s">
        <v>164</v>
      </c>
      <c r="E20" s="21" t="s">
        <v>49</v>
      </c>
      <c r="F20" s="20">
        <v>4.4</v>
      </c>
      <c r="G20" s="47">
        <v>0</v>
      </c>
      <c r="H20" s="47">
        <v>0</v>
      </c>
      <c r="I20" s="48">
        <f>J20-H20</f>
        <v>0</v>
      </c>
      <c r="J20" s="48">
        <f>ROUND(F20*G20,2)</f>
        <v>0</v>
      </c>
      <c r="K20" s="47">
        <v>0</v>
      </c>
      <c r="L20" s="48">
        <f>F20*K20</f>
        <v>0</v>
      </c>
      <c r="N20" s="25"/>
      <c r="O20" s="25"/>
      <c r="P20" s="45"/>
      <c r="Q20" s="40"/>
      <c r="R20" s="45"/>
      <c r="S20" s="45"/>
      <c r="T20" s="45"/>
      <c r="U20" s="45"/>
      <c r="V20" s="45"/>
      <c r="W20" s="45"/>
      <c r="X20" s="45"/>
      <c r="Y20" s="40"/>
      <c r="Z20" s="25"/>
      <c r="AA20" s="25"/>
      <c r="AB20" s="25"/>
      <c r="AC20" s="25"/>
      <c r="AD20" s="25"/>
      <c r="AE20" s="25"/>
      <c r="AF20" s="25"/>
      <c r="AG20" s="25"/>
      <c r="AH20" s="25"/>
      <c r="AI20" s="45"/>
      <c r="AJ20" s="45"/>
      <c r="AK20" s="45"/>
      <c r="AL20" s="25"/>
      <c r="AM20" s="25"/>
    </row>
    <row r="21" spans="1:39" ht="12.75">
      <c r="A21" s="57"/>
      <c r="B21" s="57"/>
      <c r="C21" s="58" t="s">
        <v>10</v>
      </c>
      <c r="D21" s="106" t="s">
        <v>122</v>
      </c>
      <c r="E21" s="107"/>
      <c r="F21" s="107"/>
      <c r="G21" s="107"/>
      <c r="H21" s="59">
        <f>SUM(H22:H27)</f>
        <v>0</v>
      </c>
      <c r="I21" s="59">
        <f>SUM(I22:I27)</f>
        <v>0</v>
      </c>
      <c r="J21" s="59">
        <f>H21+I21</f>
        <v>0</v>
      </c>
      <c r="K21" s="60"/>
      <c r="L21" s="59">
        <f>SUM(L22:L27)</f>
        <v>0</v>
      </c>
      <c r="M21" s="53"/>
      <c r="N21" s="25"/>
      <c r="O21" s="25"/>
      <c r="P21" s="45"/>
      <c r="Q21" s="40"/>
      <c r="R21" s="45"/>
      <c r="S21" s="45"/>
      <c r="T21" s="45"/>
      <c r="U21" s="45"/>
      <c r="V21" s="45"/>
      <c r="W21" s="45"/>
      <c r="X21" s="45"/>
      <c r="Y21" s="40"/>
      <c r="Z21" s="25"/>
      <c r="AA21" s="25"/>
      <c r="AB21" s="25"/>
      <c r="AC21" s="25"/>
      <c r="AD21" s="25"/>
      <c r="AE21" s="25"/>
      <c r="AF21" s="25"/>
      <c r="AG21" s="25"/>
      <c r="AH21" s="25"/>
      <c r="AI21" s="45"/>
      <c r="AJ21" s="45"/>
      <c r="AK21" s="45"/>
      <c r="AL21" s="25"/>
      <c r="AM21" s="25"/>
    </row>
    <row r="22" spans="1:39" ht="30.75" customHeight="1" outlineLevel="1">
      <c r="A22" s="46" t="s">
        <v>280</v>
      </c>
      <c r="B22" s="61"/>
      <c r="C22" s="46"/>
      <c r="D22" s="22" t="s">
        <v>185</v>
      </c>
      <c r="E22" s="21" t="s">
        <v>49</v>
      </c>
      <c r="F22" s="20">
        <f>F118-F25+15</f>
        <v>210.70000000000002</v>
      </c>
      <c r="G22" s="47">
        <v>0</v>
      </c>
      <c r="H22" s="47">
        <v>0</v>
      </c>
      <c r="I22" s="48">
        <f aca="true" t="shared" si="3" ref="I22:I27">J22-H22</f>
        <v>0</v>
      </c>
      <c r="J22" s="48">
        <f aca="true" t="shared" si="4" ref="J22:J27">ROUND(F22*G22,2)</f>
        <v>0</v>
      </c>
      <c r="K22" s="47">
        <v>0</v>
      </c>
      <c r="L22" s="48">
        <f aca="true" t="shared" si="5" ref="L22:L27">F22*K22</f>
        <v>0</v>
      </c>
      <c r="N22" s="54"/>
      <c r="O22" s="5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55"/>
      <c r="AA22" s="55"/>
      <c r="AB22" s="55"/>
      <c r="AC22" s="25"/>
      <c r="AD22" s="55"/>
      <c r="AE22" s="55"/>
      <c r="AF22" s="55"/>
      <c r="AG22" s="25"/>
      <c r="AH22" s="25"/>
      <c r="AI22" s="25"/>
      <c r="AJ22" s="25"/>
      <c r="AK22" s="25"/>
      <c r="AL22" s="25"/>
      <c r="AM22" s="62"/>
    </row>
    <row r="23" spans="1:38" ht="25.5" customHeight="1" outlineLevel="1">
      <c r="A23" s="46" t="s">
        <v>281</v>
      </c>
      <c r="B23" s="61"/>
      <c r="C23" s="46"/>
      <c r="D23" s="22" t="s">
        <v>273</v>
      </c>
      <c r="E23" s="21" t="s">
        <v>49</v>
      </c>
      <c r="F23" s="20">
        <f>F119</f>
        <v>56.25</v>
      </c>
      <c r="G23" s="47">
        <v>0</v>
      </c>
      <c r="H23" s="47">
        <v>0</v>
      </c>
      <c r="I23" s="48">
        <f t="shared" si="3"/>
        <v>0</v>
      </c>
      <c r="J23" s="48">
        <f t="shared" si="4"/>
        <v>0</v>
      </c>
      <c r="K23" s="47">
        <v>0</v>
      </c>
      <c r="L23" s="48">
        <f t="shared" si="5"/>
        <v>0</v>
      </c>
      <c r="N23" s="54"/>
      <c r="O23" s="5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55"/>
      <c r="AA23" s="55"/>
      <c r="AB23" s="55"/>
      <c r="AC23" s="25"/>
      <c r="AD23" s="55"/>
      <c r="AE23" s="55"/>
      <c r="AF23" s="55"/>
      <c r="AG23" s="25"/>
      <c r="AH23" s="25"/>
      <c r="AI23" s="25"/>
      <c r="AJ23" s="25"/>
      <c r="AK23" s="25"/>
      <c r="AL23" s="25"/>
    </row>
    <row r="24" spans="1:39" ht="25.5" outlineLevel="1">
      <c r="A24" s="46" t="s">
        <v>282</v>
      </c>
      <c r="B24" s="46"/>
      <c r="C24" s="46"/>
      <c r="D24" s="22" t="s">
        <v>123</v>
      </c>
      <c r="E24" s="21" t="s">
        <v>49</v>
      </c>
      <c r="F24" s="20">
        <f>F13+F14+F15</f>
        <v>46</v>
      </c>
      <c r="G24" s="47">
        <v>0</v>
      </c>
      <c r="H24" s="47">
        <v>0</v>
      </c>
      <c r="I24" s="48">
        <f t="shared" si="3"/>
        <v>0</v>
      </c>
      <c r="J24" s="48">
        <f t="shared" si="4"/>
        <v>0</v>
      </c>
      <c r="K24" s="47">
        <v>0</v>
      </c>
      <c r="L24" s="48">
        <f t="shared" si="5"/>
        <v>0</v>
      </c>
      <c r="N24" s="54"/>
      <c r="O24" s="5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55"/>
      <c r="AA24" s="55"/>
      <c r="AB24" s="55"/>
      <c r="AC24" s="25"/>
      <c r="AD24" s="55"/>
      <c r="AE24" s="55"/>
      <c r="AF24" s="55"/>
      <c r="AG24" s="25"/>
      <c r="AH24" s="25"/>
      <c r="AI24" s="25"/>
      <c r="AJ24" s="25"/>
      <c r="AK24" s="25"/>
      <c r="AL24" s="56"/>
      <c r="AM24" s="25"/>
    </row>
    <row r="25" spans="1:39" ht="12.75" outlineLevel="1">
      <c r="A25" s="46" t="s">
        <v>131</v>
      </c>
      <c r="B25" s="46"/>
      <c r="C25" s="46"/>
      <c r="D25" s="21" t="s">
        <v>121</v>
      </c>
      <c r="E25" s="21" t="s">
        <v>49</v>
      </c>
      <c r="F25" s="20">
        <f>F99</f>
        <v>205.70000000000002</v>
      </c>
      <c r="G25" s="47">
        <v>0</v>
      </c>
      <c r="H25" s="47">
        <v>0</v>
      </c>
      <c r="I25" s="48">
        <f t="shared" si="3"/>
        <v>0</v>
      </c>
      <c r="J25" s="48">
        <f t="shared" si="4"/>
        <v>0</v>
      </c>
      <c r="K25" s="47">
        <v>0</v>
      </c>
      <c r="L25" s="48">
        <f t="shared" si="5"/>
        <v>0</v>
      </c>
      <c r="N25" s="54"/>
      <c r="O25" s="5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55"/>
      <c r="AA25" s="55"/>
      <c r="AB25" s="55"/>
      <c r="AC25" s="25"/>
      <c r="AD25" s="55"/>
      <c r="AE25" s="55"/>
      <c r="AF25" s="55"/>
      <c r="AG25" s="25"/>
      <c r="AH25" s="25"/>
      <c r="AI25" s="25"/>
      <c r="AJ25" s="25"/>
      <c r="AK25" s="25"/>
      <c r="AL25" s="25"/>
      <c r="AM25" s="25"/>
    </row>
    <row r="26" spans="1:39" s="52" customFormat="1" ht="25.5" outlineLevel="1">
      <c r="A26" s="46" t="s">
        <v>283</v>
      </c>
      <c r="B26" s="46"/>
      <c r="C26" s="46"/>
      <c r="D26" s="22" t="s">
        <v>342</v>
      </c>
      <c r="E26" s="21" t="s">
        <v>49</v>
      </c>
      <c r="F26" s="20">
        <v>15</v>
      </c>
      <c r="G26" s="47">
        <v>0</v>
      </c>
      <c r="H26" s="47">
        <v>0</v>
      </c>
      <c r="I26" s="48">
        <f t="shared" si="3"/>
        <v>0</v>
      </c>
      <c r="J26" s="48">
        <f t="shared" si="4"/>
        <v>0</v>
      </c>
      <c r="K26" s="47">
        <v>0</v>
      </c>
      <c r="L26" s="48">
        <f t="shared" si="5"/>
        <v>0</v>
      </c>
      <c r="M26" s="49"/>
      <c r="N26" s="50"/>
      <c r="O26" s="51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1"/>
      <c r="AA26" s="51"/>
      <c r="AB26" s="51"/>
      <c r="AC26" s="49"/>
      <c r="AD26" s="51"/>
      <c r="AE26" s="51"/>
      <c r="AF26" s="51"/>
      <c r="AG26" s="49"/>
      <c r="AH26" s="49"/>
      <c r="AI26" s="49"/>
      <c r="AJ26" s="49"/>
      <c r="AK26" s="49"/>
      <c r="AL26" s="49"/>
      <c r="AM26" s="49"/>
    </row>
    <row r="27" spans="1:39" ht="12.75" outlineLevel="1">
      <c r="A27" s="46" t="s">
        <v>284</v>
      </c>
      <c r="B27" s="46"/>
      <c r="C27" s="46"/>
      <c r="D27" s="22" t="s">
        <v>268</v>
      </c>
      <c r="E27" s="21" t="s">
        <v>49</v>
      </c>
      <c r="F27" s="20">
        <v>45</v>
      </c>
      <c r="G27" s="47">
        <v>0</v>
      </c>
      <c r="H27" s="47">
        <v>0</v>
      </c>
      <c r="I27" s="48">
        <f t="shared" si="3"/>
        <v>0</v>
      </c>
      <c r="J27" s="48">
        <f t="shared" si="4"/>
        <v>0</v>
      </c>
      <c r="K27" s="47">
        <v>0</v>
      </c>
      <c r="L27" s="48">
        <f t="shared" si="5"/>
        <v>0</v>
      </c>
      <c r="N27" s="54"/>
      <c r="O27" s="5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55"/>
      <c r="AA27" s="55"/>
      <c r="AB27" s="55"/>
      <c r="AC27" s="25"/>
      <c r="AD27" s="55"/>
      <c r="AE27" s="55"/>
      <c r="AF27" s="55"/>
      <c r="AG27" s="25"/>
      <c r="AH27" s="25"/>
      <c r="AI27" s="25"/>
      <c r="AJ27" s="25"/>
      <c r="AK27" s="25"/>
      <c r="AL27" s="25"/>
      <c r="AM27" s="25"/>
    </row>
    <row r="28" spans="1:39" ht="12.75">
      <c r="A28" s="57"/>
      <c r="B28" s="57"/>
      <c r="C28" s="58" t="s">
        <v>101</v>
      </c>
      <c r="D28" s="106" t="s">
        <v>102</v>
      </c>
      <c r="E28" s="107"/>
      <c r="F28" s="107"/>
      <c r="G28" s="107"/>
      <c r="H28" s="59">
        <f>SUM(H29:H29)</f>
        <v>0</v>
      </c>
      <c r="I28" s="59">
        <f>SUM(I29:I29)</f>
        <v>0</v>
      </c>
      <c r="J28" s="59">
        <f>H28+I28</f>
        <v>0</v>
      </c>
      <c r="K28" s="60"/>
      <c r="L28" s="59">
        <f>SUM(L29:L29)</f>
        <v>0</v>
      </c>
      <c r="N28" s="54"/>
      <c r="O28" s="5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55"/>
      <c r="AA28" s="55"/>
      <c r="AB28" s="55"/>
      <c r="AC28" s="25"/>
      <c r="AD28" s="55"/>
      <c r="AE28" s="55"/>
      <c r="AF28" s="55"/>
      <c r="AG28" s="25"/>
      <c r="AH28" s="25"/>
      <c r="AI28" s="25"/>
      <c r="AJ28" s="25"/>
      <c r="AK28" s="25"/>
      <c r="AL28" s="25"/>
      <c r="AM28" s="25"/>
    </row>
    <row r="29" spans="1:39" ht="25.5" outlineLevel="1">
      <c r="A29" s="46" t="s">
        <v>285</v>
      </c>
      <c r="B29" s="46"/>
      <c r="C29" s="46"/>
      <c r="D29" s="22" t="s">
        <v>340</v>
      </c>
      <c r="E29" s="21" t="s">
        <v>49</v>
      </c>
      <c r="F29" s="20">
        <v>9.5</v>
      </c>
      <c r="G29" s="47">
        <v>0</v>
      </c>
      <c r="H29" s="47">
        <v>0</v>
      </c>
      <c r="I29" s="48">
        <f>J29-H29</f>
        <v>0</v>
      </c>
      <c r="J29" s="48">
        <f>ROUND(F29*G29,2)</f>
        <v>0</v>
      </c>
      <c r="K29" s="47">
        <v>0</v>
      </c>
      <c r="L29" s="48">
        <f>F29*K29</f>
        <v>0</v>
      </c>
      <c r="N29" s="54"/>
      <c r="O29" s="5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5"/>
      <c r="AA29" s="55"/>
      <c r="AB29" s="55"/>
      <c r="AC29" s="25"/>
      <c r="AD29" s="55"/>
      <c r="AE29" s="55"/>
      <c r="AF29" s="55"/>
      <c r="AG29" s="25"/>
      <c r="AH29" s="25"/>
      <c r="AI29" s="25"/>
      <c r="AJ29" s="25"/>
      <c r="AK29" s="25"/>
      <c r="AL29" s="25"/>
      <c r="AM29" s="25"/>
    </row>
    <row r="30" spans="1:39" ht="12.75">
      <c r="A30" s="57"/>
      <c r="B30" s="57"/>
      <c r="C30" s="58" t="s">
        <v>14</v>
      </c>
      <c r="D30" s="106" t="s">
        <v>27</v>
      </c>
      <c r="E30" s="107"/>
      <c r="F30" s="107"/>
      <c r="G30" s="107"/>
      <c r="H30" s="59">
        <f>SUM(H31:H45)</f>
        <v>0</v>
      </c>
      <c r="I30" s="59">
        <f>SUM(I31:I45)</f>
        <v>0</v>
      </c>
      <c r="J30" s="59">
        <f>H30+I30</f>
        <v>0</v>
      </c>
      <c r="K30" s="60"/>
      <c r="L30" s="59">
        <f>SUM(L31:L45)</f>
        <v>0</v>
      </c>
      <c r="N30" s="25"/>
      <c r="O30" s="25"/>
      <c r="P30" s="45"/>
      <c r="Q30" s="40"/>
      <c r="R30" s="45"/>
      <c r="S30" s="45"/>
      <c r="T30" s="45"/>
      <c r="U30" s="45"/>
      <c r="V30" s="45"/>
      <c r="W30" s="45"/>
      <c r="X30" s="45"/>
      <c r="Y30" s="40"/>
      <c r="Z30" s="25"/>
      <c r="AA30" s="25"/>
      <c r="AB30" s="25"/>
      <c r="AC30" s="25"/>
      <c r="AD30" s="25"/>
      <c r="AE30" s="25"/>
      <c r="AF30" s="25"/>
      <c r="AG30" s="25"/>
      <c r="AH30" s="25"/>
      <c r="AI30" s="45"/>
      <c r="AJ30" s="45"/>
      <c r="AK30" s="45"/>
      <c r="AL30" s="25"/>
      <c r="AM30" s="25"/>
    </row>
    <row r="31" spans="1:39" ht="12.75" outlineLevel="1">
      <c r="A31" s="46" t="s">
        <v>286</v>
      </c>
      <c r="B31" s="46"/>
      <c r="C31" s="46"/>
      <c r="D31" s="21" t="s">
        <v>252</v>
      </c>
      <c r="E31" s="21" t="s">
        <v>50</v>
      </c>
      <c r="F31" s="20">
        <v>24.8</v>
      </c>
      <c r="G31" s="47">
        <v>0</v>
      </c>
      <c r="H31" s="47">
        <v>0</v>
      </c>
      <c r="I31" s="48">
        <f aca="true" t="shared" si="6" ref="I31:I45">J31-H31</f>
        <v>0</v>
      </c>
      <c r="J31" s="48">
        <f aca="true" t="shared" si="7" ref="J31:J45">ROUND(F31*G31,2)</f>
        <v>0</v>
      </c>
      <c r="K31" s="47">
        <v>0</v>
      </c>
      <c r="L31" s="48">
        <f aca="true" t="shared" si="8" ref="L31:L45">F31*K31</f>
        <v>0</v>
      </c>
      <c r="N31" s="54"/>
      <c r="O31" s="5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5"/>
      <c r="AA31" s="55"/>
      <c r="AB31" s="55"/>
      <c r="AC31" s="25"/>
      <c r="AD31" s="55"/>
      <c r="AE31" s="55"/>
      <c r="AF31" s="55"/>
      <c r="AG31" s="25"/>
      <c r="AH31" s="25"/>
      <c r="AI31" s="25"/>
      <c r="AJ31" s="25"/>
      <c r="AK31" s="25"/>
      <c r="AL31" s="25"/>
      <c r="AM31" s="25"/>
    </row>
    <row r="32" spans="1:39" ht="12.75" outlineLevel="1">
      <c r="A32" s="46" t="s">
        <v>170</v>
      </c>
      <c r="B32" s="46"/>
      <c r="C32" s="46"/>
      <c r="D32" s="21" t="s">
        <v>161</v>
      </c>
      <c r="E32" s="21" t="s">
        <v>50</v>
      </c>
      <c r="F32" s="20">
        <v>24.8</v>
      </c>
      <c r="G32" s="47">
        <v>0</v>
      </c>
      <c r="H32" s="47">
        <v>0</v>
      </c>
      <c r="I32" s="48">
        <f t="shared" si="6"/>
        <v>0</v>
      </c>
      <c r="J32" s="48">
        <f t="shared" si="7"/>
        <v>0</v>
      </c>
      <c r="K32" s="47">
        <v>0</v>
      </c>
      <c r="L32" s="48">
        <f t="shared" si="8"/>
        <v>0</v>
      </c>
      <c r="N32" s="54"/>
      <c r="O32" s="5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55"/>
      <c r="AA32" s="55"/>
      <c r="AB32" s="55"/>
      <c r="AC32" s="25"/>
      <c r="AD32" s="55"/>
      <c r="AE32" s="55"/>
      <c r="AF32" s="55"/>
      <c r="AG32" s="25"/>
      <c r="AH32" s="25"/>
      <c r="AI32" s="25"/>
      <c r="AJ32" s="25"/>
      <c r="AK32" s="25"/>
      <c r="AL32" s="25"/>
      <c r="AM32" s="25"/>
    </row>
    <row r="33" spans="1:39" ht="25.5" outlineLevel="1">
      <c r="A33" s="46" t="s">
        <v>287</v>
      </c>
      <c r="B33" s="46"/>
      <c r="C33" s="46"/>
      <c r="D33" s="22" t="s">
        <v>254</v>
      </c>
      <c r="E33" s="21" t="s">
        <v>50</v>
      </c>
      <c r="F33" s="20">
        <v>3.5</v>
      </c>
      <c r="G33" s="47">
        <v>0</v>
      </c>
      <c r="H33" s="47">
        <v>0</v>
      </c>
      <c r="I33" s="48">
        <f t="shared" si="6"/>
        <v>0</v>
      </c>
      <c r="J33" s="48">
        <f t="shared" si="7"/>
        <v>0</v>
      </c>
      <c r="K33" s="47">
        <v>0</v>
      </c>
      <c r="L33" s="48">
        <f t="shared" si="8"/>
        <v>0</v>
      </c>
      <c r="N33" s="54"/>
      <c r="O33" s="5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55"/>
      <c r="AA33" s="55"/>
      <c r="AB33" s="55"/>
      <c r="AC33" s="25"/>
      <c r="AD33" s="55"/>
      <c r="AE33" s="55"/>
      <c r="AF33" s="55"/>
      <c r="AG33" s="25"/>
      <c r="AH33" s="25"/>
      <c r="AI33" s="25"/>
      <c r="AJ33" s="25"/>
      <c r="AK33" s="25"/>
      <c r="AL33" s="25"/>
      <c r="AM33" s="25"/>
    </row>
    <row r="34" spans="1:39" s="52" customFormat="1" ht="12.75" outlineLevel="1">
      <c r="A34" s="46" t="s">
        <v>288</v>
      </c>
      <c r="B34" s="46"/>
      <c r="C34" s="46"/>
      <c r="D34" s="21" t="s">
        <v>255</v>
      </c>
      <c r="E34" s="21" t="s">
        <v>51</v>
      </c>
      <c r="F34" s="20">
        <v>3</v>
      </c>
      <c r="G34" s="47">
        <v>0</v>
      </c>
      <c r="H34" s="47">
        <v>0</v>
      </c>
      <c r="I34" s="48">
        <f t="shared" si="6"/>
        <v>0</v>
      </c>
      <c r="J34" s="48">
        <f t="shared" si="7"/>
        <v>0</v>
      </c>
      <c r="K34" s="47">
        <v>0</v>
      </c>
      <c r="L34" s="48">
        <f t="shared" si="8"/>
        <v>0</v>
      </c>
      <c r="M34" s="49"/>
      <c r="N34" s="50"/>
      <c r="O34" s="51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1"/>
      <c r="AA34" s="51"/>
      <c r="AB34" s="51"/>
      <c r="AC34" s="49"/>
      <c r="AD34" s="51"/>
      <c r="AE34" s="51"/>
      <c r="AF34" s="51"/>
      <c r="AG34" s="49"/>
      <c r="AH34" s="49"/>
      <c r="AI34" s="49"/>
      <c r="AJ34" s="49"/>
      <c r="AK34" s="49"/>
      <c r="AL34" s="49"/>
      <c r="AM34" s="49"/>
    </row>
    <row r="35" spans="1:39" ht="12.75" outlineLevel="1">
      <c r="A35" s="46" t="s">
        <v>289</v>
      </c>
      <c r="B35" s="46"/>
      <c r="C35" s="46"/>
      <c r="D35" s="21" t="s">
        <v>175</v>
      </c>
      <c r="E35" s="21" t="s">
        <v>51</v>
      </c>
      <c r="F35" s="20">
        <v>1</v>
      </c>
      <c r="G35" s="47">
        <v>0</v>
      </c>
      <c r="H35" s="47">
        <v>0</v>
      </c>
      <c r="I35" s="48">
        <f t="shared" si="6"/>
        <v>0</v>
      </c>
      <c r="J35" s="48">
        <f t="shared" si="7"/>
        <v>0</v>
      </c>
      <c r="K35" s="47">
        <v>0</v>
      </c>
      <c r="L35" s="48">
        <f t="shared" si="8"/>
        <v>0</v>
      </c>
      <c r="N35" s="54"/>
      <c r="O35" s="5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55"/>
      <c r="AA35" s="55"/>
      <c r="AB35" s="55"/>
      <c r="AC35" s="25"/>
      <c r="AD35" s="55"/>
      <c r="AE35" s="55"/>
      <c r="AF35" s="55"/>
      <c r="AG35" s="25"/>
      <c r="AH35" s="25"/>
      <c r="AI35" s="25"/>
      <c r="AJ35" s="25"/>
      <c r="AK35" s="25"/>
      <c r="AL35" s="25"/>
      <c r="AM35" s="63"/>
    </row>
    <row r="36" spans="1:39" ht="12.75" outlineLevel="1">
      <c r="A36" s="46" t="s">
        <v>290</v>
      </c>
      <c r="B36" s="46"/>
      <c r="C36" s="46"/>
      <c r="D36" s="21" t="s">
        <v>256</v>
      </c>
      <c r="E36" s="21" t="s">
        <v>51</v>
      </c>
      <c r="F36" s="20">
        <v>1</v>
      </c>
      <c r="G36" s="47">
        <v>0</v>
      </c>
      <c r="H36" s="47">
        <v>0</v>
      </c>
      <c r="I36" s="48">
        <f t="shared" si="6"/>
        <v>0</v>
      </c>
      <c r="J36" s="48">
        <f t="shared" si="7"/>
        <v>0</v>
      </c>
      <c r="K36" s="47">
        <v>0</v>
      </c>
      <c r="L36" s="48">
        <f t="shared" si="8"/>
        <v>0</v>
      </c>
      <c r="N36" s="54"/>
      <c r="O36" s="5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55"/>
      <c r="AA36" s="55"/>
      <c r="AB36" s="55"/>
      <c r="AC36" s="25"/>
      <c r="AD36" s="55"/>
      <c r="AE36" s="55"/>
      <c r="AF36" s="55"/>
      <c r="AG36" s="25"/>
      <c r="AH36" s="25"/>
      <c r="AI36" s="25"/>
      <c r="AJ36" s="25"/>
      <c r="AK36" s="25"/>
      <c r="AL36" s="25"/>
      <c r="AM36" s="63"/>
    </row>
    <row r="37" spans="1:39" ht="12.75" outlineLevel="1">
      <c r="A37" s="46" t="s">
        <v>132</v>
      </c>
      <c r="B37" s="46"/>
      <c r="C37" s="46"/>
      <c r="D37" s="21" t="s">
        <v>258</v>
      </c>
      <c r="E37" s="21" t="s">
        <v>50</v>
      </c>
      <c r="F37" s="20">
        <f>1.5+9+9.5+9.5+9.5</f>
        <v>39</v>
      </c>
      <c r="G37" s="47">
        <v>0</v>
      </c>
      <c r="H37" s="47">
        <v>0</v>
      </c>
      <c r="I37" s="48">
        <f t="shared" si="6"/>
        <v>0</v>
      </c>
      <c r="J37" s="48">
        <f t="shared" si="7"/>
        <v>0</v>
      </c>
      <c r="K37" s="47">
        <v>0</v>
      </c>
      <c r="L37" s="48">
        <f t="shared" si="8"/>
        <v>0</v>
      </c>
      <c r="N37" s="54"/>
      <c r="O37" s="5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5"/>
      <c r="AA37" s="55"/>
      <c r="AB37" s="55"/>
      <c r="AC37" s="25"/>
      <c r="AD37" s="55"/>
      <c r="AE37" s="55"/>
      <c r="AF37" s="55"/>
      <c r="AG37" s="25"/>
      <c r="AH37" s="25"/>
      <c r="AI37" s="25"/>
      <c r="AJ37" s="25"/>
      <c r="AK37" s="25"/>
      <c r="AL37" s="25"/>
      <c r="AM37" s="25"/>
    </row>
    <row r="38" spans="1:39" ht="12.75" outlineLevel="1">
      <c r="A38" s="46" t="s">
        <v>133</v>
      </c>
      <c r="B38" s="46"/>
      <c r="C38" s="46"/>
      <c r="D38" s="21" t="s">
        <v>168</v>
      </c>
      <c r="E38" s="21" t="s">
        <v>50</v>
      </c>
      <c r="F38" s="20">
        <f>1.8+3.9+3.9+3.9</f>
        <v>13.5</v>
      </c>
      <c r="G38" s="47">
        <v>0</v>
      </c>
      <c r="H38" s="47">
        <v>0</v>
      </c>
      <c r="I38" s="48">
        <f t="shared" si="6"/>
        <v>0</v>
      </c>
      <c r="J38" s="48">
        <f t="shared" si="7"/>
        <v>0</v>
      </c>
      <c r="K38" s="47">
        <v>0</v>
      </c>
      <c r="L38" s="48">
        <f t="shared" si="8"/>
        <v>0</v>
      </c>
      <c r="N38" s="54"/>
      <c r="O38" s="5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55"/>
      <c r="AA38" s="55"/>
      <c r="AB38" s="55"/>
      <c r="AC38" s="25"/>
      <c r="AD38" s="55"/>
      <c r="AE38" s="55"/>
      <c r="AF38" s="55"/>
      <c r="AG38" s="25"/>
      <c r="AH38" s="25"/>
      <c r="AI38" s="25"/>
      <c r="AJ38" s="25"/>
      <c r="AK38" s="25"/>
      <c r="AL38" s="25"/>
      <c r="AM38" s="25"/>
    </row>
    <row r="39" spans="1:39" ht="12.75" outlineLevel="1">
      <c r="A39" s="46" t="s">
        <v>171</v>
      </c>
      <c r="B39" s="46"/>
      <c r="C39" s="46"/>
      <c r="D39" s="21" t="s">
        <v>169</v>
      </c>
      <c r="E39" s="21" t="s">
        <v>50</v>
      </c>
      <c r="F39" s="20">
        <f>2+2+2.2+2.2+2.2</f>
        <v>10.600000000000001</v>
      </c>
      <c r="G39" s="47">
        <v>0</v>
      </c>
      <c r="H39" s="47">
        <v>0</v>
      </c>
      <c r="I39" s="48">
        <f t="shared" si="6"/>
        <v>0</v>
      </c>
      <c r="J39" s="48">
        <f t="shared" si="7"/>
        <v>0</v>
      </c>
      <c r="K39" s="47">
        <v>0</v>
      </c>
      <c r="L39" s="48">
        <f t="shared" si="8"/>
        <v>0</v>
      </c>
      <c r="N39" s="54"/>
      <c r="O39" s="5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55"/>
      <c r="AA39" s="55"/>
      <c r="AB39" s="55"/>
      <c r="AC39" s="25"/>
      <c r="AD39" s="55"/>
      <c r="AE39" s="55"/>
      <c r="AF39" s="55"/>
      <c r="AG39" s="25"/>
      <c r="AH39" s="25"/>
      <c r="AI39" s="25"/>
      <c r="AJ39" s="25"/>
      <c r="AK39" s="25"/>
      <c r="AL39" s="25"/>
      <c r="AM39" s="25"/>
    </row>
    <row r="40" spans="1:39" ht="12.75" outlineLevel="1">
      <c r="A40" s="46" t="s">
        <v>134</v>
      </c>
      <c r="B40" s="46"/>
      <c r="C40" s="46"/>
      <c r="D40" s="21" t="s">
        <v>107</v>
      </c>
      <c r="E40" s="21" t="s">
        <v>51</v>
      </c>
      <c r="F40" s="20">
        <v>30</v>
      </c>
      <c r="G40" s="47">
        <v>0</v>
      </c>
      <c r="H40" s="47">
        <v>0</v>
      </c>
      <c r="I40" s="48">
        <f t="shared" si="6"/>
        <v>0</v>
      </c>
      <c r="J40" s="48">
        <f t="shared" si="7"/>
        <v>0</v>
      </c>
      <c r="K40" s="47">
        <v>0</v>
      </c>
      <c r="L40" s="48">
        <f t="shared" si="8"/>
        <v>0</v>
      </c>
      <c r="N40" s="54"/>
      <c r="O40" s="5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55"/>
      <c r="AA40" s="55"/>
      <c r="AB40" s="55"/>
      <c r="AC40" s="25"/>
      <c r="AD40" s="55"/>
      <c r="AE40" s="55"/>
      <c r="AF40" s="55"/>
      <c r="AG40" s="25"/>
      <c r="AH40" s="25"/>
      <c r="AI40" s="25"/>
      <c r="AJ40" s="25"/>
      <c r="AK40" s="25"/>
      <c r="AL40" s="56"/>
      <c r="AM40" s="25"/>
    </row>
    <row r="41" spans="1:39" ht="12.75" outlineLevel="1">
      <c r="A41" s="46" t="s">
        <v>172</v>
      </c>
      <c r="B41" s="46"/>
      <c r="C41" s="46"/>
      <c r="D41" s="21" t="s">
        <v>260</v>
      </c>
      <c r="E41" s="21" t="s">
        <v>51</v>
      </c>
      <c r="F41" s="20">
        <v>12</v>
      </c>
      <c r="G41" s="47">
        <v>0</v>
      </c>
      <c r="H41" s="47">
        <v>0</v>
      </c>
      <c r="I41" s="48">
        <f t="shared" si="6"/>
        <v>0</v>
      </c>
      <c r="J41" s="48">
        <f t="shared" si="7"/>
        <v>0</v>
      </c>
      <c r="K41" s="47">
        <v>0</v>
      </c>
      <c r="L41" s="48">
        <f t="shared" si="8"/>
        <v>0</v>
      </c>
      <c r="N41" s="54"/>
      <c r="O41" s="5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55"/>
      <c r="AA41" s="55"/>
      <c r="AB41" s="55"/>
      <c r="AC41" s="25"/>
      <c r="AD41" s="55"/>
      <c r="AE41" s="55"/>
      <c r="AF41" s="55"/>
      <c r="AG41" s="25"/>
      <c r="AH41" s="25"/>
      <c r="AI41" s="25"/>
      <c r="AJ41" s="25"/>
      <c r="AK41" s="25"/>
      <c r="AL41" s="25"/>
      <c r="AM41" s="25"/>
    </row>
    <row r="42" spans="1:39" ht="12.75" outlineLevel="1">
      <c r="A42" s="46" t="s">
        <v>135</v>
      </c>
      <c r="B42" s="46"/>
      <c r="C42" s="46"/>
      <c r="D42" s="21" t="s">
        <v>262</v>
      </c>
      <c r="E42" s="21" t="s">
        <v>51</v>
      </c>
      <c r="F42" s="20">
        <v>2</v>
      </c>
      <c r="G42" s="47">
        <v>0</v>
      </c>
      <c r="H42" s="47">
        <v>0</v>
      </c>
      <c r="I42" s="48">
        <f t="shared" si="6"/>
        <v>0</v>
      </c>
      <c r="J42" s="48">
        <f t="shared" si="7"/>
        <v>0</v>
      </c>
      <c r="K42" s="47">
        <v>0</v>
      </c>
      <c r="L42" s="48">
        <f t="shared" si="8"/>
        <v>0</v>
      </c>
      <c r="N42" s="54"/>
      <c r="O42" s="5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55"/>
      <c r="AA42" s="55"/>
      <c r="AB42" s="55"/>
      <c r="AC42" s="25"/>
      <c r="AD42" s="55"/>
      <c r="AE42" s="55"/>
      <c r="AF42" s="55"/>
      <c r="AG42" s="25"/>
      <c r="AH42" s="25"/>
      <c r="AI42" s="25"/>
      <c r="AJ42" s="25"/>
      <c r="AK42" s="25"/>
      <c r="AL42" s="25"/>
      <c r="AM42" s="25"/>
    </row>
    <row r="43" spans="1:39" ht="12.75" outlineLevel="1">
      <c r="A43" s="46" t="s">
        <v>6</v>
      </c>
      <c r="B43" s="46"/>
      <c r="C43" s="46"/>
      <c r="D43" s="21" t="s">
        <v>261</v>
      </c>
      <c r="E43" s="21" t="s">
        <v>51</v>
      </c>
      <c r="F43" s="20">
        <v>4</v>
      </c>
      <c r="G43" s="47">
        <v>0</v>
      </c>
      <c r="H43" s="47">
        <v>0</v>
      </c>
      <c r="I43" s="48">
        <f t="shared" si="6"/>
        <v>0</v>
      </c>
      <c r="J43" s="48">
        <f t="shared" si="7"/>
        <v>0</v>
      </c>
      <c r="K43" s="47">
        <v>0</v>
      </c>
      <c r="L43" s="48">
        <f t="shared" si="8"/>
        <v>0</v>
      </c>
      <c r="N43" s="54"/>
      <c r="O43" s="5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55"/>
      <c r="AA43" s="55"/>
      <c r="AB43" s="55"/>
      <c r="AC43" s="25"/>
      <c r="AD43" s="55"/>
      <c r="AE43" s="55"/>
      <c r="AF43" s="55"/>
      <c r="AG43" s="25"/>
      <c r="AH43" s="25"/>
      <c r="AI43" s="25"/>
      <c r="AJ43" s="25"/>
      <c r="AK43" s="25"/>
      <c r="AL43" s="25"/>
      <c r="AM43" s="25"/>
    </row>
    <row r="44" spans="1:39" ht="12.75" outlineLevel="1">
      <c r="A44" s="46" t="s">
        <v>136</v>
      </c>
      <c r="B44" s="46"/>
      <c r="C44" s="46"/>
      <c r="D44" s="21" t="s">
        <v>259</v>
      </c>
      <c r="E44" s="21" t="s">
        <v>51</v>
      </c>
      <c r="F44" s="20">
        <v>1</v>
      </c>
      <c r="G44" s="47">
        <v>0</v>
      </c>
      <c r="H44" s="47">
        <v>0</v>
      </c>
      <c r="I44" s="48">
        <f t="shared" si="6"/>
        <v>0</v>
      </c>
      <c r="J44" s="48">
        <f t="shared" si="7"/>
        <v>0</v>
      </c>
      <c r="K44" s="47">
        <v>0</v>
      </c>
      <c r="L44" s="48">
        <f t="shared" si="8"/>
        <v>0</v>
      </c>
      <c r="N44" s="54"/>
      <c r="O44" s="5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5"/>
      <c r="AA44" s="55"/>
      <c r="AB44" s="55"/>
      <c r="AC44" s="25"/>
      <c r="AD44" s="55"/>
      <c r="AE44" s="55"/>
      <c r="AF44" s="55"/>
      <c r="AG44" s="25"/>
      <c r="AH44" s="25"/>
      <c r="AI44" s="25"/>
      <c r="AJ44" s="25"/>
      <c r="AK44" s="25"/>
      <c r="AL44" s="25"/>
      <c r="AM44" s="25"/>
    </row>
    <row r="45" spans="1:39" ht="12.75" outlineLevel="1">
      <c r="A45" s="46" t="s">
        <v>291</v>
      </c>
      <c r="B45" s="46"/>
      <c r="C45" s="46"/>
      <c r="D45" s="21" t="s">
        <v>120</v>
      </c>
      <c r="E45" s="21" t="s">
        <v>50</v>
      </c>
      <c r="F45" s="20">
        <f>F31+F32+F37+F38+F39+F33</f>
        <v>116.19999999999999</v>
      </c>
      <c r="G45" s="47">
        <v>0</v>
      </c>
      <c r="H45" s="47">
        <v>0</v>
      </c>
      <c r="I45" s="48">
        <f t="shared" si="6"/>
        <v>0</v>
      </c>
      <c r="J45" s="48">
        <f t="shared" si="7"/>
        <v>0</v>
      </c>
      <c r="K45" s="47">
        <v>0</v>
      </c>
      <c r="L45" s="48">
        <f t="shared" si="8"/>
        <v>0</v>
      </c>
      <c r="N45" s="54"/>
      <c r="O45" s="5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55"/>
      <c r="AA45" s="55"/>
      <c r="AB45" s="55"/>
      <c r="AC45" s="25"/>
      <c r="AD45" s="55"/>
      <c r="AE45" s="55"/>
      <c r="AF45" s="55"/>
      <c r="AG45" s="25"/>
      <c r="AH45" s="25"/>
      <c r="AI45" s="25"/>
      <c r="AJ45" s="25"/>
      <c r="AK45" s="25"/>
      <c r="AL45" s="25"/>
      <c r="AM45" s="25"/>
    </row>
    <row r="46" spans="1:39" ht="12.75">
      <c r="A46" s="57"/>
      <c r="B46" s="57"/>
      <c r="C46" s="58" t="s">
        <v>15</v>
      </c>
      <c r="D46" s="106" t="s">
        <v>28</v>
      </c>
      <c r="E46" s="107"/>
      <c r="F46" s="107"/>
      <c r="G46" s="107"/>
      <c r="H46" s="59">
        <f>SUM(H47:H61)</f>
        <v>0</v>
      </c>
      <c r="I46" s="59">
        <f>SUM(I47:I61)</f>
        <v>0</v>
      </c>
      <c r="J46" s="59">
        <f>H46+I46</f>
        <v>0</v>
      </c>
      <c r="K46" s="60"/>
      <c r="L46" s="59">
        <f>SUM(L47:L61)</f>
        <v>0</v>
      </c>
      <c r="N46" s="25"/>
      <c r="O46" s="25"/>
      <c r="P46" s="45"/>
      <c r="Q46" s="40"/>
      <c r="R46" s="45"/>
      <c r="S46" s="45"/>
      <c r="T46" s="45"/>
      <c r="U46" s="45"/>
      <c r="V46" s="45"/>
      <c r="W46" s="45"/>
      <c r="X46" s="45"/>
      <c r="Y46" s="40"/>
      <c r="Z46" s="25"/>
      <c r="AA46" s="25"/>
      <c r="AB46" s="25"/>
      <c r="AC46" s="25"/>
      <c r="AD46" s="25"/>
      <c r="AE46" s="25"/>
      <c r="AF46" s="25"/>
      <c r="AG46" s="25"/>
      <c r="AH46" s="25"/>
      <c r="AI46" s="45"/>
      <c r="AJ46" s="45"/>
      <c r="AK46" s="45"/>
      <c r="AL46" s="25"/>
      <c r="AM46" s="25"/>
    </row>
    <row r="47" spans="1:39" ht="25.5" outlineLevel="1">
      <c r="A47" s="46" t="s">
        <v>292</v>
      </c>
      <c r="B47" s="46"/>
      <c r="C47" s="46"/>
      <c r="D47" s="22" t="s">
        <v>264</v>
      </c>
      <c r="E47" s="21" t="s">
        <v>50</v>
      </c>
      <c r="F47" s="20">
        <f>13+8+5+4.5+4.5+4.5+6.5+4+5</f>
        <v>55</v>
      </c>
      <c r="G47" s="47">
        <v>0</v>
      </c>
      <c r="H47" s="47">
        <v>0</v>
      </c>
      <c r="I47" s="48">
        <f aca="true" t="shared" si="9" ref="I47:I61">J47-H47</f>
        <v>0</v>
      </c>
      <c r="J47" s="48">
        <f aca="true" t="shared" si="10" ref="J47:J61">ROUND(F47*G47,2)</f>
        <v>0</v>
      </c>
      <c r="K47" s="47">
        <v>0</v>
      </c>
      <c r="L47" s="48">
        <f aca="true" t="shared" si="11" ref="L47:L61">F47*K47</f>
        <v>0</v>
      </c>
      <c r="N47" s="54"/>
      <c r="O47" s="5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55"/>
      <c r="AA47" s="55"/>
      <c r="AB47" s="55"/>
      <c r="AC47" s="25"/>
      <c r="AD47" s="55"/>
      <c r="AE47" s="55"/>
      <c r="AF47" s="55"/>
      <c r="AG47" s="25"/>
      <c r="AH47" s="25"/>
      <c r="AI47" s="25"/>
      <c r="AJ47" s="25"/>
      <c r="AK47" s="25"/>
      <c r="AL47" s="25"/>
      <c r="AM47" s="25"/>
    </row>
    <row r="48" spans="1:39" ht="25.5" outlineLevel="1">
      <c r="A48" s="46" t="s">
        <v>137</v>
      </c>
      <c r="B48" s="46"/>
      <c r="C48" s="46"/>
      <c r="D48" s="22" t="s">
        <v>180</v>
      </c>
      <c r="E48" s="21" t="s">
        <v>50</v>
      </c>
      <c r="F48" s="20">
        <f>5+9+9+5</f>
        <v>28</v>
      </c>
      <c r="G48" s="47">
        <v>0</v>
      </c>
      <c r="H48" s="47">
        <v>0</v>
      </c>
      <c r="I48" s="48">
        <f t="shared" si="9"/>
        <v>0</v>
      </c>
      <c r="J48" s="48">
        <f t="shared" si="10"/>
        <v>0</v>
      </c>
      <c r="K48" s="47">
        <v>0</v>
      </c>
      <c r="L48" s="48">
        <f t="shared" si="11"/>
        <v>0</v>
      </c>
      <c r="N48" s="54"/>
      <c r="O48" s="5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55"/>
      <c r="AA48" s="55"/>
      <c r="AB48" s="55"/>
      <c r="AC48" s="25"/>
      <c r="AD48" s="55"/>
      <c r="AE48" s="55"/>
      <c r="AF48" s="55"/>
      <c r="AG48" s="25"/>
      <c r="AH48" s="25"/>
      <c r="AI48" s="25"/>
      <c r="AJ48" s="25"/>
      <c r="AK48" s="25"/>
      <c r="AL48" s="25"/>
      <c r="AM48" s="25"/>
    </row>
    <row r="49" spans="1:39" ht="25.5" outlineLevel="1">
      <c r="A49" s="46" t="s">
        <v>293</v>
      </c>
      <c r="B49" s="46"/>
      <c r="C49" s="46"/>
      <c r="D49" s="22" t="s">
        <v>263</v>
      </c>
      <c r="E49" s="21" t="s">
        <v>50</v>
      </c>
      <c r="F49" s="20">
        <f>9+5</f>
        <v>14</v>
      </c>
      <c r="G49" s="47">
        <v>0</v>
      </c>
      <c r="H49" s="47">
        <v>0</v>
      </c>
      <c r="I49" s="48">
        <f t="shared" si="9"/>
        <v>0</v>
      </c>
      <c r="J49" s="48">
        <f t="shared" si="10"/>
        <v>0</v>
      </c>
      <c r="K49" s="47">
        <v>0</v>
      </c>
      <c r="L49" s="48">
        <f t="shared" si="11"/>
        <v>0</v>
      </c>
      <c r="N49" s="54"/>
      <c r="O49" s="5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55"/>
      <c r="AA49" s="55"/>
      <c r="AB49" s="55"/>
      <c r="AC49" s="25"/>
      <c r="AD49" s="55"/>
      <c r="AE49" s="55"/>
      <c r="AF49" s="55"/>
      <c r="AG49" s="25"/>
      <c r="AH49" s="25"/>
      <c r="AI49" s="25"/>
      <c r="AJ49" s="25"/>
      <c r="AK49" s="25"/>
      <c r="AL49" s="25"/>
      <c r="AM49" s="25"/>
    </row>
    <row r="50" spans="1:39" ht="12.75" outlineLevel="1">
      <c r="A50" s="46" t="s">
        <v>294</v>
      </c>
      <c r="B50" s="46"/>
      <c r="C50" s="46"/>
      <c r="D50" s="22" t="s">
        <v>29</v>
      </c>
      <c r="E50" s="21" t="s">
        <v>51</v>
      </c>
      <c r="F50" s="20">
        <f>F51</f>
        <v>9</v>
      </c>
      <c r="G50" s="47">
        <v>0</v>
      </c>
      <c r="H50" s="47">
        <v>0</v>
      </c>
      <c r="I50" s="48">
        <f t="shared" si="9"/>
        <v>0</v>
      </c>
      <c r="J50" s="48">
        <f t="shared" si="10"/>
        <v>0</v>
      </c>
      <c r="K50" s="47">
        <v>0</v>
      </c>
      <c r="L50" s="48">
        <f t="shared" si="11"/>
        <v>0</v>
      </c>
      <c r="N50" s="54"/>
      <c r="O50" s="5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5"/>
      <c r="AA50" s="55"/>
      <c r="AB50" s="55"/>
      <c r="AC50" s="25"/>
      <c r="AD50" s="55"/>
      <c r="AE50" s="55"/>
      <c r="AF50" s="55"/>
      <c r="AG50" s="25"/>
      <c r="AH50" s="25"/>
      <c r="AI50" s="25"/>
      <c r="AJ50" s="25"/>
      <c r="AK50" s="25"/>
      <c r="AL50" s="25"/>
      <c r="AM50" s="25"/>
    </row>
    <row r="51" spans="1:39" ht="12.75" outlineLevel="1">
      <c r="A51" s="46" t="s">
        <v>7</v>
      </c>
      <c r="B51" s="46"/>
      <c r="C51" s="46"/>
      <c r="D51" s="22" t="s">
        <v>265</v>
      </c>
      <c r="E51" s="21" t="s">
        <v>51</v>
      </c>
      <c r="F51" s="20">
        <v>9</v>
      </c>
      <c r="G51" s="47">
        <v>0</v>
      </c>
      <c r="H51" s="47">
        <v>0</v>
      </c>
      <c r="I51" s="48">
        <f t="shared" si="9"/>
        <v>0</v>
      </c>
      <c r="J51" s="48">
        <f t="shared" si="10"/>
        <v>0</v>
      </c>
      <c r="K51" s="47">
        <v>0</v>
      </c>
      <c r="L51" s="48">
        <f t="shared" si="11"/>
        <v>0</v>
      </c>
      <c r="N51" s="54"/>
      <c r="O51" s="5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5"/>
      <c r="AA51" s="55"/>
      <c r="AB51" s="55"/>
      <c r="AC51" s="25"/>
      <c r="AD51" s="55"/>
      <c r="AE51" s="55"/>
      <c r="AF51" s="55"/>
      <c r="AG51" s="25"/>
      <c r="AH51" s="25"/>
      <c r="AI51" s="25"/>
      <c r="AJ51" s="25"/>
      <c r="AK51" s="25"/>
      <c r="AL51" s="25"/>
      <c r="AM51" s="25"/>
    </row>
    <row r="52" spans="1:39" ht="26.25" customHeight="1" outlineLevel="1">
      <c r="A52" s="46" t="s">
        <v>173</v>
      </c>
      <c r="B52" s="46"/>
      <c r="C52" s="46"/>
      <c r="D52" s="22" t="s">
        <v>266</v>
      </c>
      <c r="E52" s="21" t="s">
        <v>50</v>
      </c>
      <c r="F52" s="20">
        <f>4*8</f>
        <v>32</v>
      </c>
      <c r="G52" s="47">
        <v>0</v>
      </c>
      <c r="H52" s="47">
        <v>0</v>
      </c>
      <c r="I52" s="48">
        <f t="shared" si="9"/>
        <v>0</v>
      </c>
      <c r="J52" s="48">
        <f t="shared" si="10"/>
        <v>0</v>
      </c>
      <c r="K52" s="47">
        <v>0</v>
      </c>
      <c r="L52" s="48">
        <f t="shared" si="11"/>
        <v>0</v>
      </c>
      <c r="N52" s="54"/>
      <c r="O52" s="5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5"/>
      <c r="AA52" s="55"/>
      <c r="AB52" s="55"/>
      <c r="AC52" s="25"/>
      <c r="AD52" s="55"/>
      <c r="AE52" s="55"/>
      <c r="AF52" s="55"/>
      <c r="AG52" s="25"/>
      <c r="AH52" s="25"/>
      <c r="AI52" s="25"/>
      <c r="AJ52" s="25"/>
      <c r="AK52" s="25"/>
      <c r="AL52" s="25"/>
      <c r="AM52" s="25"/>
    </row>
    <row r="53" spans="1:39" ht="29.25" customHeight="1" outlineLevel="1">
      <c r="A53" s="46" t="s">
        <v>295</v>
      </c>
      <c r="B53" s="46"/>
      <c r="C53" s="46"/>
      <c r="D53" s="22" t="s">
        <v>181</v>
      </c>
      <c r="E53" s="21" t="s">
        <v>50</v>
      </c>
      <c r="F53" s="20">
        <f>4*9+1</f>
        <v>37</v>
      </c>
      <c r="G53" s="47">
        <v>0</v>
      </c>
      <c r="H53" s="47">
        <v>0</v>
      </c>
      <c r="I53" s="48">
        <f t="shared" si="9"/>
        <v>0</v>
      </c>
      <c r="J53" s="48">
        <f t="shared" si="10"/>
        <v>0</v>
      </c>
      <c r="K53" s="47">
        <v>0</v>
      </c>
      <c r="L53" s="48">
        <f t="shared" si="11"/>
        <v>0</v>
      </c>
      <c r="N53" s="54"/>
      <c r="O53" s="5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5"/>
      <c r="AA53" s="55"/>
      <c r="AB53" s="55"/>
      <c r="AC53" s="25"/>
      <c r="AD53" s="55"/>
      <c r="AE53" s="55"/>
      <c r="AF53" s="55"/>
      <c r="AG53" s="25"/>
      <c r="AH53" s="25"/>
      <c r="AI53" s="25"/>
      <c r="AJ53" s="25"/>
      <c r="AK53" s="25"/>
      <c r="AL53" s="25"/>
      <c r="AM53" s="25"/>
    </row>
    <row r="54" spans="1:39" ht="25.5" outlineLevel="1">
      <c r="A54" s="46" t="s">
        <v>296</v>
      </c>
      <c r="B54" s="46"/>
      <c r="C54" s="46"/>
      <c r="D54" s="22" t="s">
        <v>182</v>
      </c>
      <c r="E54" s="21" t="s">
        <v>50</v>
      </c>
      <c r="F54" s="20">
        <f>4*8.5+2.5</f>
        <v>36.5</v>
      </c>
      <c r="G54" s="47">
        <v>0</v>
      </c>
      <c r="H54" s="47">
        <v>0</v>
      </c>
      <c r="I54" s="48">
        <f t="shared" si="9"/>
        <v>0</v>
      </c>
      <c r="J54" s="48">
        <f t="shared" si="10"/>
        <v>0</v>
      </c>
      <c r="K54" s="47">
        <v>0</v>
      </c>
      <c r="L54" s="48">
        <f t="shared" si="11"/>
        <v>0</v>
      </c>
      <c r="N54" s="54"/>
      <c r="O54" s="5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5"/>
      <c r="AA54" s="55"/>
      <c r="AB54" s="55"/>
      <c r="AC54" s="25"/>
      <c r="AD54" s="55"/>
      <c r="AE54" s="55"/>
      <c r="AF54" s="55"/>
      <c r="AG54" s="25"/>
      <c r="AH54" s="25"/>
      <c r="AI54" s="25"/>
      <c r="AJ54" s="25"/>
      <c r="AK54" s="25"/>
      <c r="AL54" s="63"/>
      <c r="AM54" s="25"/>
    </row>
    <row r="55" spans="1:39" ht="12.75" outlineLevel="1">
      <c r="A55" s="46" t="s">
        <v>297</v>
      </c>
      <c r="B55" s="46"/>
      <c r="C55" s="46"/>
      <c r="D55" s="21" t="s">
        <v>108</v>
      </c>
      <c r="E55" s="21" t="s">
        <v>51</v>
      </c>
      <c r="F55" s="20">
        <v>49</v>
      </c>
      <c r="G55" s="47">
        <v>0</v>
      </c>
      <c r="H55" s="47">
        <v>0</v>
      </c>
      <c r="I55" s="48">
        <f t="shared" si="9"/>
        <v>0</v>
      </c>
      <c r="J55" s="48">
        <f t="shared" si="10"/>
        <v>0</v>
      </c>
      <c r="K55" s="47">
        <v>0</v>
      </c>
      <c r="L55" s="48">
        <f t="shared" si="11"/>
        <v>0</v>
      </c>
      <c r="N55" s="54"/>
      <c r="O55" s="5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5"/>
      <c r="AA55" s="55"/>
      <c r="AB55" s="55"/>
      <c r="AC55" s="25"/>
      <c r="AD55" s="55"/>
      <c r="AE55" s="55"/>
      <c r="AF55" s="55"/>
      <c r="AG55" s="25"/>
      <c r="AH55" s="25"/>
      <c r="AI55" s="25"/>
      <c r="AJ55" s="25"/>
      <c r="AK55" s="25"/>
      <c r="AL55" s="25"/>
      <c r="AM55" s="25"/>
    </row>
    <row r="56" spans="1:39" ht="12.75" outlineLevel="1">
      <c r="A56" s="46" t="s">
        <v>138</v>
      </c>
      <c r="B56" s="46"/>
      <c r="C56" s="46"/>
      <c r="D56" s="21" t="s">
        <v>30</v>
      </c>
      <c r="E56" s="21" t="s">
        <v>51</v>
      </c>
      <c r="F56" s="20">
        <f>F55</f>
        <v>49</v>
      </c>
      <c r="G56" s="47">
        <v>0</v>
      </c>
      <c r="H56" s="47">
        <v>0</v>
      </c>
      <c r="I56" s="48">
        <f t="shared" si="9"/>
        <v>0</v>
      </c>
      <c r="J56" s="48">
        <f t="shared" si="10"/>
        <v>0</v>
      </c>
      <c r="K56" s="47">
        <v>0</v>
      </c>
      <c r="L56" s="48">
        <f t="shared" si="11"/>
        <v>0</v>
      </c>
      <c r="N56" s="54"/>
      <c r="O56" s="5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5"/>
      <c r="AA56" s="55"/>
      <c r="AB56" s="55"/>
      <c r="AC56" s="25"/>
      <c r="AD56" s="55"/>
      <c r="AE56" s="55"/>
      <c r="AF56" s="55"/>
      <c r="AG56" s="25"/>
      <c r="AH56" s="25"/>
      <c r="AI56" s="25"/>
      <c r="AJ56" s="25"/>
      <c r="AK56" s="25"/>
      <c r="AL56" s="25"/>
      <c r="AM56" s="25"/>
    </row>
    <row r="57" spans="1:39" ht="12.75" outlineLevel="1">
      <c r="A57" s="46" t="s">
        <v>139</v>
      </c>
      <c r="B57" s="46"/>
      <c r="C57" s="46"/>
      <c r="D57" s="21" t="s">
        <v>32</v>
      </c>
      <c r="E57" s="21" t="s">
        <v>51</v>
      </c>
      <c r="F57" s="20">
        <v>32</v>
      </c>
      <c r="G57" s="47">
        <v>0</v>
      </c>
      <c r="H57" s="47">
        <v>0</v>
      </c>
      <c r="I57" s="48">
        <f t="shared" si="9"/>
        <v>0</v>
      </c>
      <c r="J57" s="48">
        <f t="shared" si="10"/>
        <v>0</v>
      </c>
      <c r="K57" s="47">
        <v>0</v>
      </c>
      <c r="L57" s="48">
        <f t="shared" si="11"/>
        <v>0</v>
      </c>
      <c r="N57" s="54"/>
      <c r="O57" s="5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5"/>
      <c r="AA57" s="55"/>
      <c r="AB57" s="55"/>
      <c r="AC57" s="25"/>
      <c r="AD57" s="55"/>
      <c r="AE57" s="55"/>
      <c r="AF57" s="55"/>
      <c r="AG57" s="25"/>
      <c r="AH57" s="25"/>
      <c r="AI57" s="25"/>
      <c r="AJ57" s="25"/>
      <c r="AK57" s="25"/>
      <c r="AL57" s="25"/>
      <c r="AM57" s="25"/>
    </row>
    <row r="58" spans="1:39" ht="12.75" outlineLevel="1">
      <c r="A58" s="46" t="s">
        <v>8</v>
      </c>
      <c r="B58" s="46"/>
      <c r="C58" s="46"/>
      <c r="D58" s="21" t="s">
        <v>267</v>
      </c>
      <c r="E58" s="21" t="s">
        <v>51</v>
      </c>
      <c r="F58" s="20">
        <f>F57</f>
        <v>32</v>
      </c>
      <c r="G58" s="47">
        <v>0</v>
      </c>
      <c r="H58" s="47">
        <v>0</v>
      </c>
      <c r="I58" s="48">
        <f t="shared" si="9"/>
        <v>0</v>
      </c>
      <c r="J58" s="48">
        <f t="shared" si="10"/>
        <v>0</v>
      </c>
      <c r="K58" s="47">
        <v>0</v>
      </c>
      <c r="L58" s="48">
        <f t="shared" si="11"/>
        <v>0</v>
      </c>
      <c r="N58" s="54"/>
      <c r="O58" s="5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55"/>
      <c r="AA58" s="55"/>
      <c r="AB58" s="55"/>
      <c r="AC58" s="25"/>
      <c r="AD58" s="55"/>
      <c r="AE58" s="55"/>
      <c r="AF58" s="55"/>
      <c r="AG58" s="25"/>
      <c r="AH58" s="25"/>
      <c r="AI58" s="25"/>
      <c r="AJ58" s="25"/>
      <c r="AK58" s="25"/>
      <c r="AL58" s="25"/>
      <c r="AM58" s="25"/>
    </row>
    <row r="59" spans="1:39" ht="12.75" outlineLevel="1">
      <c r="A59" s="46" t="s">
        <v>140</v>
      </c>
      <c r="B59" s="46"/>
      <c r="C59" s="46"/>
      <c r="D59" s="21" t="s">
        <v>31</v>
      </c>
      <c r="E59" s="21" t="s">
        <v>117</v>
      </c>
      <c r="F59" s="20">
        <v>2</v>
      </c>
      <c r="G59" s="47">
        <v>0</v>
      </c>
      <c r="H59" s="47">
        <v>0</v>
      </c>
      <c r="I59" s="48">
        <f t="shared" si="9"/>
        <v>0</v>
      </c>
      <c r="J59" s="48">
        <f t="shared" si="10"/>
        <v>0</v>
      </c>
      <c r="K59" s="47">
        <v>0</v>
      </c>
      <c r="L59" s="48">
        <f t="shared" si="11"/>
        <v>0</v>
      </c>
      <c r="N59" s="54"/>
      <c r="O59" s="5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55"/>
      <c r="AA59" s="55"/>
      <c r="AB59" s="55"/>
      <c r="AC59" s="25"/>
      <c r="AD59" s="55"/>
      <c r="AE59" s="55"/>
      <c r="AF59" s="55"/>
      <c r="AG59" s="25"/>
      <c r="AH59" s="25"/>
      <c r="AI59" s="25"/>
      <c r="AJ59" s="25"/>
      <c r="AK59" s="25"/>
      <c r="AL59" s="25"/>
      <c r="AM59" s="25"/>
    </row>
    <row r="60" spans="1:39" ht="12.75" outlineLevel="1">
      <c r="A60" s="46" t="s">
        <v>141</v>
      </c>
      <c r="B60" s="46"/>
      <c r="C60" s="46"/>
      <c r="D60" s="21" t="s">
        <v>119</v>
      </c>
      <c r="E60" s="21" t="s">
        <v>50</v>
      </c>
      <c r="F60" s="20">
        <f>F47+F48+F53+F54+F49+F52</f>
        <v>202.5</v>
      </c>
      <c r="G60" s="47">
        <v>0</v>
      </c>
      <c r="H60" s="47">
        <v>0</v>
      </c>
      <c r="I60" s="48">
        <f t="shared" si="9"/>
        <v>0</v>
      </c>
      <c r="J60" s="48">
        <f t="shared" si="10"/>
        <v>0</v>
      </c>
      <c r="K60" s="47">
        <v>0</v>
      </c>
      <c r="L60" s="48">
        <f t="shared" si="11"/>
        <v>0</v>
      </c>
      <c r="N60" s="54"/>
      <c r="O60" s="5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55"/>
      <c r="AA60" s="55"/>
      <c r="AB60" s="55"/>
      <c r="AC60" s="25"/>
      <c r="AD60" s="55"/>
      <c r="AE60" s="55"/>
      <c r="AF60" s="55"/>
      <c r="AG60" s="25"/>
      <c r="AH60" s="25"/>
      <c r="AI60" s="25"/>
      <c r="AJ60" s="25"/>
      <c r="AK60" s="25"/>
      <c r="AL60" s="25"/>
      <c r="AM60" s="25"/>
    </row>
    <row r="61" spans="1:39" ht="12.75" outlineLevel="1">
      <c r="A61" s="46" t="s">
        <v>174</v>
      </c>
      <c r="B61" s="46"/>
      <c r="C61" s="46"/>
      <c r="D61" s="21" t="s">
        <v>115</v>
      </c>
      <c r="E61" s="21" t="s">
        <v>50</v>
      </c>
      <c r="F61" s="20">
        <f>F60</f>
        <v>202.5</v>
      </c>
      <c r="G61" s="47">
        <v>0</v>
      </c>
      <c r="H61" s="47">
        <v>0</v>
      </c>
      <c r="I61" s="48">
        <f t="shared" si="9"/>
        <v>0</v>
      </c>
      <c r="J61" s="48">
        <f t="shared" si="10"/>
        <v>0</v>
      </c>
      <c r="K61" s="47">
        <v>0</v>
      </c>
      <c r="L61" s="48">
        <f t="shared" si="11"/>
        <v>0</v>
      </c>
      <c r="N61" s="54"/>
      <c r="O61" s="5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5"/>
      <c r="AA61" s="55"/>
      <c r="AB61" s="55"/>
      <c r="AC61" s="25"/>
      <c r="AD61" s="55"/>
      <c r="AE61" s="55"/>
      <c r="AF61" s="55"/>
      <c r="AG61" s="25"/>
      <c r="AH61" s="25"/>
      <c r="AI61" s="25"/>
      <c r="AJ61" s="25"/>
      <c r="AK61" s="25"/>
      <c r="AL61" s="25"/>
      <c r="AM61" s="25"/>
    </row>
    <row r="62" spans="1:39" ht="12.75">
      <c r="A62" s="57"/>
      <c r="B62" s="57"/>
      <c r="C62" s="58" t="s">
        <v>16</v>
      </c>
      <c r="D62" s="108" t="s">
        <v>33</v>
      </c>
      <c r="E62" s="109"/>
      <c r="F62" s="109"/>
      <c r="G62" s="109"/>
      <c r="H62" s="59">
        <f>SUM(H63:H75)</f>
        <v>0</v>
      </c>
      <c r="I62" s="59">
        <f>SUM(I63:I75)</f>
        <v>0</v>
      </c>
      <c r="J62" s="59">
        <f>H62+I62</f>
        <v>0</v>
      </c>
      <c r="K62" s="60"/>
      <c r="L62" s="59">
        <f>SUM(L63:L75)</f>
        <v>0</v>
      </c>
      <c r="N62" s="25"/>
      <c r="O62" s="25"/>
      <c r="P62" s="45"/>
      <c r="Q62" s="40"/>
      <c r="R62" s="45"/>
      <c r="S62" s="45"/>
      <c r="T62" s="45"/>
      <c r="U62" s="45"/>
      <c r="V62" s="45"/>
      <c r="W62" s="45"/>
      <c r="X62" s="45"/>
      <c r="Y62" s="40"/>
      <c r="Z62" s="25"/>
      <c r="AA62" s="25"/>
      <c r="AB62" s="25"/>
      <c r="AC62" s="25"/>
      <c r="AD62" s="25"/>
      <c r="AE62" s="25"/>
      <c r="AF62" s="25"/>
      <c r="AG62" s="25"/>
      <c r="AH62" s="25"/>
      <c r="AI62" s="45"/>
      <c r="AJ62" s="45"/>
      <c r="AK62" s="45"/>
      <c r="AL62" s="25"/>
      <c r="AM62" s="25"/>
    </row>
    <row r="63" spans="1:39" ht="12.75" outlineLevel="1">
      <c r="A63" s="46" t="s">
        <v>142</v>
      </c>
      <c r="B63" s="46"/>
      <c r="C63" s="46"/>
      <c r="D63" s="21" t="s">
        <v>235</v>
      </c>
      <c r="E63" s="21" t="s">
        <v>51</v>
      </c>
      <c r="F63" s="20">
        <v>12</v>
      </c>
      <c r="G63" s="47">
        <v>0</v>
      </c>
      <c r="H63" s="47">
        <v>0</v>
      </c>
      <c r="I63" s="48">
        <f aca="true" t="shared" si="12" ref="I63:I75">J63-H63</f>
        <v>0</v>
      </c>
      <c r="J63" s="48">
        <f aca="true" t="shared" si="13" ref="J63:J75">ROUND(F63*G63,2)</f>
        <v>0</v>
      </c>
      <c r="K63" s="47">
        <v>0</v>
      </c>
      <c r="L63" s="48">
        <f aca="true" t="shared" si="14" ref="L63:L75">F63*K63</f>
        <v>0</v>
      </c>
      <c r="N63" s="54"/>
      <c r="O63" s="5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5"/>
      <c r="AA63" s="55"/>
      <c r="AB63" s="55"/>
      <c r="AC63" s="25"/>
      <c r="AD63" s="55"/>
      <c r="AE63" s="55"/>
      <c r="AF63" s="55"/>
      <c r="AG63" s="25"/>
      <c r="AH63" s="25"/>
      <c r="AI63" s="25"/>
      <c r="AJ63" s="25"/>
      <c r="AK63" s="25"/>
      <c r="AL63" s="25"/>
      <c r="AM63" s="25"/>
    </row>
    <row r="64" spans="1:39" ht="12.75" outlineLevel="1">
      <c r="A64" s="46" t="s">
        <v>143</v>
      </c>
      <c r="B64" s="46"/>
      <c r="C64" s="46"/>
      <c r="D64" s="21" t="s">
        <v>234</v>
      </c>
      <c r="E64" s="21" t="s">
        <v>51</v>
      </c>
      <c r="F64" s="20">
        <v>12</v>
      </c>
      <c r="G64" s="47">
        <v>0</v>
      </c>
      <c r="H64" s="47">
        <v>0</v>
      </c>
      <c r="I64" s="48">
        <f t="shared" si="12"/>
        <v>0</v>
      </c>
      <c r="J64" s="48">
        <f t="shared" si="13"/>
        <v>0</v>
      </c>
      <c r="K64" s="47">
        <v>0</v>
      </c>
      <c r="L64" s="48">
        <f t="shared" si="14"/>
        <v>0</v>
      </c>
      <c r="N64" s="54"/>
      <c r="O64" s="5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5"/>
      <c r="AA64" s="55"/>
      <c r="AB64" s="55"/>
      <c r="AC64" s="25"/>
      <c r="AD64" s="55"/>
      <c r="AE64" s="55"/>
      <c r="AF64" s="55"/>
      <c r="AG64" s="25"/>
      <c r="AH64" s="25"/>
      <c r="AI64" s="25"/>
      <c r="AJ64" s="25"/>
      <c r="AK64" s="25"/>
      <c r="AL64" s="25"/>
      <c r="AM64" s="25"/>
    </row>
    <row r="65" spans="1:39" ht="12.75" outlineLevel="1">
      <c r="A65" s="46" t="s">
        <v>144</v>
      </c>
      <c r="B65" s="46"/>
      <c r="C65" s="46"/>
      <c r="D65" s="21" t="s">
        <v>232</v>
      </c>
      <c r="E65" s="21" t="s">
        <v>51</v>
      </c>
      <c r="F65" s="20">
        <v>1</v>
      </c>
      <c r="G65" s="47">
        <v>0</v>
      </c>
      <c r="H65" s="47">
        <v>0</v>
      </c>
      <c r="I65" s="48">
        <f t="shared" si="12"/>
        <v>0</v>
      </c>
      <c r="J65" s="48">
        <f t="shared" si="13"/>
        <v>0</v>
      </c>
      <c r="K65" s="47">
        <v>0</v>
      </c>
      <c r="L65" s="48">
        <f t="shared" si="14"/>
        <v>0</v>
      </c>
      <c r="N65" s="54"/>
      <c r="O65" s="5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5"/>
      <c r="AA65" s="55"/>
      <c r="AB65" s="55"/>
      <c r="AC65" s="25"/>
      <c r="AD65" s="55"/>
      <c r="AE65" s="55"/>
      <c r="AF65" s="55"/>
      <c r="AG65" s="25"/>
      <c r="AH65" s="25"/>
      <c r="AI65" s="25"/>
      <c r="AJ65" s="25"/>
      <c r="AK65" s="25"/>
      <c r="AL65" s="25"/>
      <c r="AM65" s="25"/>
    </row>
    <row r="66" spans="1:39" ht="12.75" outlineLevel="1">
      <c r="A66" s="46" t="s">
        <v>145</v>
      </c>
      <c r="B66" s="46"/>
      <c r="C66" s="46"/>
      <c r="D66" s="21" t="s">
        <v>233</v>
      </c>
      <c r="E66" s="21" t="s">
        <v>51</v>
      </c>
      <c r="F66" s="20">
        <v>2</v>
      </c>
      <c r="G66" s="47">
        <v>0</v>
      </c>
      <c r="H66" s="47">
        <v>0</v>
      </c>
      <c r="I66" s="48">
        <f t="shared" si="12"/>
        <v>0</v>
      </c>
      <c r="J66" s="48">
        <f t="shared" si="13"/>
        <v>0</v>
      </c>
      <c r="K66" s="47">
        <v>0</v>
      </c>
      <c r="L66" s="48">
        <f t="shared" si="14"/>
        <v>0</v>
      </c>
      <c r="N66" s="54"/>
      <c r="O66" s="5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5"/>
      <c r="AA66" s="55"/>
      <c r="AB66" s="55"/>
      <c r="AC66" s="25"/>
      <c r="AD66" s="55"/>
      <c r="AE66" s="55"/>
      <c r="AF66" s="55"/>
      <c r="AG66" s="25"/>
      <c r="AH66" s="25"/>
      <c r="AI66" s="25"/>
      <c r="AJ66" s="25"/>
      <c r="AK66" s="25"/>
      <c r="AL66" s="25"/>
      <c r="AM66" s="25"/>
    </row>
    <row r="67" spans="1:39" ht="12.75" outlineLevel="1">
      <c r="A67" s="46" t="s">
        <v>146</v>
      </c>
      <c r="B67" s="46"/>
      <c r="C67" s="46"/>
      <c r="D67" s="21" t="s">
        <v>236</v>
      </c>
      <c r="E67" s="21" t="s">
        <v>51</v>
      </c>
      <c r="F67" s="20">
        <v>13</v>
      </c>
      <c r="G67" s="47">
        <v>0</v>
      </c>
      <c r="H67" s="47">
        <v>0</v>
      </c>
      <c r="I67" s="48">
        <f t="shared" si="12"/>
        <v>0</v>
      </c>
      <c r="J67" s="48">
        <f t="shared" si="13"/>
        <v>0</v>
      </c>
      <c r="K67" s="47">
        <v>0</v>
      </c>
      <c r="L67" s="48">
        <f t="shared" si="14"/>
        <v>0</v>
      </c>
      <c r="N67" s="54"/>
      <c r="O67" s="5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5"/>
      <c r="AA67" s="55"/>
      <c r="AB67" s="55"/>
      <c r="AC67" s="25"/>
      <c r="AD67" s="55"/>
      <c r="AE67" s="55"/>
      <c r="AF67" s="55"/>
      <c r="AG67" s="25"/>
      <c r="AH67" s="25"/>
      <c r="AI67" s="25"/>
      <c r="AJ67" s="25"/>
      <c r="AK67" s="25"/>
      <c r="AL67" s="25"/>
      <c r="AM67" s="25"/>
    </row>
    <row r="68" spans="1:39" ht="12.75" outlineLevel="1">
      <c r="A68" s="46" t="s">
        <v>147</v>
      </c>
      <c r="B68" s="46"/>
      <c r="C68" s="46"/>
      <c r="D68" s="21" t="s">
        <v>244</v>
      </c>
      <c r="E68" s="21" t="s">
        <v>51</v>
      </c>
      <c r="F68" s="20">
        <v>2</v>
      </c>
      <c r="G68" s="47">
        <v>0</v>
      </c>
      <c r="H68" s="47">
        <v>0</v>
      </c>
      <c r="I68" s="48">
        <f t="shared" si="12"/>
        <v>0</v>
      </c>
      <c r="J68" s="48">
        <f t="shared" si="13"/>
        <v>0</v>
      </c>
      <c r="K68" s="47">
        <v>0</v>
      </c>
      <c r="L68" s="48">
        <f t="shared" si="14"/>
        <v>0</v>
      </c>
      <c r="N68" s="54"/>
      <c r="O68" s="5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5"/>
      <c r="AA68" s="55"/>
      <c r="AB68" s="55"/>
      <c r="AC68" s="25"/>
      <c r="AD68" s="55"/>
      <c r="AE68" s="55"/>
      <c r="AF68" s="55"/>
      <c r="AG68" s="25"/>
      <c r="AH68" s="25"/>
      <c r="AI68" s="25"/>
      <c r="AJ68" s="25"/>
      <c r="AK68" s="25"/>
      <c r="AL68" s="25"/>
      <c r="AM68" s="25"/>
    </row>
    <row r="69" spans="1:39" ht="15" customHeight="1" outlineLevel="1">
      <c r="A69" s="46" t="s">
        <v>148</v>
      </c>
      <c r="B69" s="46"/>
      <c r="C69" s="46"/>
      <c r="D69" s="22" t="s">
        <v>240</v>
      </c>
      <c r="E69" s="21" t="s">
        <v>51</v>
      </c>
      <c r="F69" s="20">
        <v>9</v>
      </c>
      <c r="G69" s="47">
        <v>0</v>
      </c>
      <c r="H69" s="47">
        <v>0</v>
      </c>
      <c r="I69" s="48">
        <f t="shared" si="12"/>
        <v>0</v>
      </c>
      <c r="J69" s="48">
        <f t="shared" si="13"/>
        <v>0</v>
      </c>
      <c r="K69" s="47">
        <v>0</v>
      </c>
      <c r="L69" s="48">
        <f t="shared" si="14"/>
        <v>0</v>
      </c>
      <c r="N69" s="54"/>
      <c r="O69" s="5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55"/>
      <c r="AA69" s="55"/>
      <c r="AB69" s="55"/>
      <c r="AC69" s="25"/>
      <c r="AD69" s="55"/>
      <c r="AE69" s="55"/>
      <c r="AF69" s="55"/>
      <c r="AG69" s="25"/>
      <c r="AH69" s="25"/>
      <c r="AI69" s="25"/>
      <c r="AJ69" s="25"/>
      <c r="AK69" s="25"/>
      <c r="AL69" s="25"/>
      <c r="AM69" s="25"/>
    </row>
    <row r="70" spans="1:39" ht="15" customHeight="1" outlineLevel="1">
      <c r="A70" s="46" t="s">
        <v>298</v>
      </c>
      <c r="B70" s="46"/>
      <c r="C70" s="46"/>
      <c r="D70" s="22" t="s">
        <v>237</v>
      </c>
      <c r="E70" s="21" t="s">
        <v>51</v>
      </c>
      <c r="F70" s="20">
        <v>9</v>
      </c>
      <c r="G70" s="47">
        <v>0</v>
      </c>
      <c r="H70" s="47">
        <v>0</v>
      </c>
      <c r="I70" s="48">
        <f t="shared" si="12"/>
        <v>0</v>
      </c>
      <c r="J70" s="48">
        <f t="shared" si="13"/>
        <v>0</v>
      </c>
      <c r="K70" s="47">
        <v>0</v>
      </c>
      <c r="L70" s="48">
        <f t="shared" si="14"/>
        <v>0</v>
      </c>
      <c r="N70" s="54"/>
      <c r="O70" s="5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55"/>
      <c r="AA70" s="55"/>
      <c r="AB70" s="55"/>
      <c r="AC70" s="25"/>
      <c r="AD70" s="55"/>
      <c r="AE70" s="55"/>
      <c r="AF70" s="55"/>
      <c r="AG70" s="25"/>
      <c r="AH70" s="25"/>
      <c r="AI70" s="25"/>
      <c r="AJ70" s="25"/>
      <c r="AK70" s="25"/>
      <c r="AL70" s="25"/>
      <c r="AM70" s="25"/>
    </row>
    <row r="71" spans="1:39" ht="15" customHeight="1" outlineLevel="1">
      <c r="A71" s="46" t="s">
        <v>299</v>
      </c>
      <c r="B71" s="46"/>
      <c r="C71" s="46"/>
      <c r="D71" s="22" t="s">
        <v>241</v>
      </c>
      <c r="E71" s="21" t="s">
        <v>51</v>
      </c>
      <c r="F71" s="20">
        <v>9</v>
      </c>
      <c r="G71" s="47">
        <v>0</v>
      </c>
      <c r="H71" s="47">
        <v>0</v>
      </c>
      <c r="I71" s="48">
        <f t="shared" si="12"/>
        <v>0</v>
      </c>
      <c r="J71" s="48">
        <f t="shared" si="13"/>
        <v>0</v>
      </c>
      <c r="K71" s="47">
        <v>0</v>
      </c>
      <c r="L71" s="48">
        <f t="shared" si="14"/>
        <v>0</v>
      </c>
      <c r="N71" s="54"/>
      <c r="O71" s="5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55"/>
      <c r="AA71" s="55"/>
      <c r="AB71" s="55"/>
      <c r="AC71" s="25"/>
      <c r="AD71" s="55"/>
      <c r="AE71" s="55"/>
      <c r="AF71" s="55"/>
      <c r="AG71" s="25"/>
      <c r="AH71" s="25"/>
      <c r="AI71" s="25"/>
      <c r="AJ71" s="25"/>
      <c r="AK71" s="25"/>
      <c r="AL71" s="25"/>
      <c r="AM71" s="25"/>
    </row>
    <row r="72" spans="1:39" ht="15" customHeight="1" outlineLevel="1">
      <c r="A72" s="46" t="s">
        <v>300</v>
      </c>
      <c r="B72" s="46"/>
      <c r="C72" s="46"/>
      <c r="D72" s="22" t="s">
        <v>238</v>
      </c>
      <c r="E72" s="21" t="s">
        <v>51</v>
      </c>
      <c r="F72" s="20">
        <v>4</v>
      </c>
      <c r="G72" s="47">
        <v>0</v>
      </c>
      <c r="H72" s="47">
        <v>0</v>
      </c>
      <c r="I72" s="48">
        <f t="shared" si="12"/>
        <v>0</v>
      </c>
      <c r="J72" s="48">
        <f t="shared" si="13"/>
        <v>0</v>
      </c>
      <c r="K72" s="47">
        <v>0</v>
      </c>
      <c r="L72" s="48">
        <f t="shared" si="14"/>
        <v>0</v>
      </c>
      <c r="N72" s="54"/>
      <c r="O72" s="5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55"/>
      <c r="AA72" s="55"/>
      <c r="AB72" s="55"/>
      <c r="AC72" s="25"/>
      <c r="AD72" s="55"/>
      <c r="AE72" s="55"/>
      <c r="AF72" s="55"/>
      <c r="AG72" s="25"/>
      <c r="AH72" s="25"/>
      <c r="AI72" s="25"/>
      <c r="AJ72" s="25"/>
      <c r="AK72" s="25"/>
      <c r="AL72" s="25"/>
      <c r="AM72" s="25"/>
    </row>
    <row r="73" spans="1:39" ht="15" customHeight="1" outlineLevel="1">
      <c r="A73" s="46" t="s">
        <v>149</v>
      </c>
      <c r="B73" s="46"/>
      <c r="C73" s="46"/>
      <c r="D73" s="22" t="s">
        <v>239</v>
      </c>
      <c r="E73" s="21" t="s">
        <v>51</v>
      </c>
      <c r="F73" s="20">
        <v>2</v>
      </c>
      <c r="G73" s="47">
        <v>0</v>
      </c>
      <c r="H73" s="47">
        <v>0</v>
      </c>
      <c r="I73" s="48">
        <f t="shared" si="12"/>
        <v>0</v>
      </c>
      <c r="J73" s="48">
        <f t="shared" si="13"/>
        <v>0</v>
      </c>
      <c r="K73" s="47">
        <v>0</v>
      </c>
      <c r="L73" s="48">
        <f t="shared" si="14"/>
        <v>0</v>
      </c>
      <c r="N73" s="54"/>
      <c r="O73" s="5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55"/>
      <c r="AA73" s="55"/>
      <c r="AB73" s="55"/>
      <c r="AC73" s="25"/>
      <c r="AD73" s="55"/>
      <c r="AE73" s="55"/>
      <c r="AF73" s="55"/>
      <c r="AG73" s="25"/>
      <c r="AH73" s="25"/>
      <c r="AI73" s="25"/>
      <c r="AJ73" s="25"/>
      <c r="AK73" s="25"/>
      <c r="AL73" s="25"/>
      <c r="AM73" s="25"/>
    </row>
    <row r="74" spans="1:39" ht="12.75" outlineLevel="1">
      <c r="A74" s="46" t="s">
        <v>150</v>
      </c>
      <c r="B74" s="46"/>
      <c r="C74" s="46"/>
      <c r="D74" s="21" t="s">
        <v>242</v>
      </c>
      <c r="E74" s="21" t="s">
        <v>51</v>
      </c>
      <c r="F74" s="20">
        <v>2</v>
      </c>
      <c r="G74" s="47">
        <v>0</v>
      </c>
      <c r="H74" s="47">
        <v>0</v>
      </c>
      <c r="I74" s="48">
        <f t="shared" si="12"/>
        <v>0</v>
      </c>
      <c r="J74" s="48">
        <f t="shared" si="13"/>
        <v>0</v>
      </c>
      <c r="K74" s="47">
        <v>0</v>
      </c>
      <c r="L74" s="48">
        <f t="shared" si="14"/>
        <v>0</v>
      </c>
      <c r="N74" s="54"/>
      <c r="O74" s="5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55"/>
      <c r="AA74" s="55"/>
      <c r="AB74" s="55"/>
      <c r="AC74" s="25"/>
      <c r="AD74" s="55"/>
      <c r="AE74" s="55"/>
      <c r="AF74" s="55"/>
      <c r="AG74" s="25"/>
      <c r="AH74" s="25"/>
      <c r="AI74" s="25"/>
      <c r="AJ74" s="25"/>
      <c r="AK74" s="25"/>
      <c r="AL74" s="25"/>
      <c r="AM74" s="25"/>
    </row>
    <row r="75" spans="1:39" ht="12.75" outlineLevel="1">
      <c r="A75" s="46" t="s">
        <v>151</v>
      </c>
      <c r="B75" s="46"/>
      <c r="C75" s="46"/>
      <c r="D75" s="22" t="s">
        <v>243</v>
      </c>
      <c r="E75" s="21" t="s">
        <v>51</v>
      </c>
      <c r="F75" s="20">
        <v>4</v>
      </c>
      <c r="G75" s="47">
        <v>0</v>
      </c>
      <c r="H75" s="47">
        <v>0</v>
      </c>
      <c r="I75" s="48">
        <f t="shared" si="12"/>
        <v>0</v>
      </c>
      <c r="J75" s="48">
        <f t="shared" si="13"/>
        <v>0</v>
      </c>
      <c r="K75" s="47">
        <v>0</v>
      </c>
      <c r="L75" s="48">
        <f t="shared" si="14"/>
        <v>0</v>
      </c>
      <c r="N75" s="54"/>
      <c r="O75" s="5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55"/>
      <c r="AA75" s="55"/>
      <c r="AB75" s="55"/>
      <c r="AC75" s="25"/>
      <c r="AD75" s="55"/>
      <c r="AE75" s="55"/>
      <c r="AF75" s="55"/>
      <c r="AG75" s="25"/>
      <c r="AH75" s="25"/>
      <c r="AI75" s="25"/>
      <c r="AJ75" s="25"/>
      <c r="AK75" s="25"/>
      <c r="AL75" s="25"/>
      <c r="AM75" s="25"/>
    </row>
    <row r="76" spans="1:39" ht="12.75">
      <c r="A76" s="57"/>
      <c r="B76" s="64"/>
      <c r="C76" s="58" t="s">
        <v>165</v>
      </c>
      <c r="D76" s="106" t="s">
        <v>166</v>
      </c>
      <c r="E76" s="107"/>
      <c r="F76" s="107"/>
      <c r="G76" s="107"/>
      <c r="H76" s="59">
        <f>SUM(H77:H82)</f>
        <v>0</v>
      </c>
      <c r="I76" s="59">
        <f>SUM(I77:I82)</f>
        <v>0</v>
      </c>
      <c r="J76" s="59">
        <f>H76+I76</f>
        <v>0</v>
      </c>
      <c r="K76" s="60"/>
      <c r="L76" s="59">
        <f>SUM(L77:L81)</f>
        <v>0</v>
      </c>
      <c r="N76" s="54"/>
      <c r="O76" s="5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55"/>
      <c r="AA76" s="55"/>
      <c r="AB76" s="55"/>
      <c r="AC76" s="25"/>
      <c r="AD76" s="55"/>
      <c r="AE76" s="55"/>
      <c r="AF76" s="55"/>
      <c r="AG76" s="25"/>
      <c r="AH76" s="25"/>
      <c r="AI76" s="25"/>
      <c r="AJ76" s="25"/>
      <c r="AK76" s="25"/>
      <c r="AL76" s="25"/>
      <c r="AM76" s="25"/>
    </row>
    <row r="77" spans="1:39" ht="12.75" outlineLevel="1">
      <c r="A77" s="46" t="s">
        <v>152</v>
      </c>
      <c r="B77" s="61"/>
      <c r="C77" s="46"/>
      <c r="D77" s="22" t="s">
        <v>358</v>
      </c>
      <c r="E77" s="21" t="s">
        <v>117</v>
      </c>
      <c r="F77" s="20">
        <v>5</v>
      </c>
      <c r="G77" s="47">
        <v>0</v>
      </c>
      <c r="H77" s="47">
        <v>0</v>
      </c>
      <c r="I77" s="48">
        <f aca="true" t="shared" si="15" ref="I77:I82">J77-H77</f>
        <v>0</v>
      </c>
      <c r="J77" s="48">
        <f aca="true" t="shared" si="16" ref="J77:J82">ROUND(F77*G77,2)</f>
        <v>0</v>
      </c>
      <c r="K77" s="47">
        <v>0</v>
      </c>
      <c r="L77" s="48">
        <f aca="true" t="shared" si="17" ref="L77:L82">F77*K77</f>
        <v>0</v>
      </c>
      <c r="N77" s="54"/>
      <c r="O77" s="5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55"/>
      <c r="AA77" s="55"/>
      <c r="AB77" s="55"/>
      <c r="AC77" s="25"/>
      <c r="AD77" s="55"/>
      <c r="AE77" s="55"/>
      <c r="AF77" s="55"/>
      <c r="AG77" s="25"/>
      <c r="AH77" s="25"/>
      <c r="AI77" s="25"/>
      <c r="AJ77" s="25"/>
      <c r="AK77" s="25"/>
      <c r="AL77" s="25"/>
      <c r="AM77" s="25"/>
    </row>
    <row r="78" spans="1:39" ht="12.75" outlineLevel="1">
      <c r="A78" s="46" t="s">
        <v>9</v>
      </c>
      <c r="B78" s="61"/>
      <c r="C78" s="46"/>
      <c r="D78" s="21" t="s">
        <v>219</v>
      </c>
      <c r="E78" s="21" t="s">
        <v>51</v>
      </c>
      <c r="F78" s="20">
        <v>10</v>
      </c>
      <c r="G78" s="47">
        <v>0</v>
      </c>
      <c r="H78" s="47">
        <v>0</v>
      </c>
      <c r="I78" s="48">
        <f t="shared" si="15"/>
        <v>0</v>
      </c>
      <c r="J78" s="48">
        <f t="shared" si="16"/>
        <v>0</v>
      </c>
      <c r="K78" s="47">
        <v>0</v>
      </c>
      <c r="L78" s="48">
        <f t="shared" si="17"/>
        <v>0</v>
      </c>
      <c r="N78" s="54"/>
      <c r="O78" s="5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55"/>
      <c r="AA78" s="55"/>
      <c r="AB78" s="55"/>
      <c r="AC78" s="25"/>
      <c r="AD78" s="55"/>
      <c r="AE78" s="55"/>
      <c r="AF78" s="55"/>
      <c r="AG78" s="25"/>
      <c r="AH78" s="25"/>
      <c r="AI78" s="25"/>
      <c r="AJ78" s="25"/>
      <c r="AK78" s="25"/>
      <c r="AL78" s="25"/>
      <c r="AM78" s="25"/>
    </row>
    <row r="79" spans="1:39" s="68" customFormat="1" ht="38.25" outlineLevel="1">
      <c r="A79" s="46" t="s">
        <v>153</v>
      </c>
      <c r="B79" s="61"/>
      <c r="C79" s="46"/>
      <c r="D79" s="22" t="s">
        <v>360</v>
      </c>
      <c r="E79" s="21" t="s">
        <v>51</v>
      </c>
      <c r="F79" s="20">
        <v>4</v>
      </c>
      <c r="G79" s="47">
        <v>0</v>
      </c>
      <c r="H79" s="47">
        <v>0</v>
      </c>
      <c r="I79" s="48">
        <f t="shared" si="15"/>
        <v>0</v>
      </c>
      <c r="J79" s="48">
        <f t="shared" si="16"/>
        <v>0</v>
      </c>
      <c r="K79" s="47">
        <v>0</v>
      </c>
      <c r="L79" s="48">
        <f t="shared" si="17"/>
        <v>0</v>
      </c>
      <c r="M79" s="65"/>
      <c r="N79" s="66"/>
      <c r="O79" s="67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7"/>
      <c r="AA79" s="67"/>
      <c r="AB79" s="67"/>
      <c r="AC79" s="65"/>
      <c r="AD79" s="67"/>
      <c r="AE79" s="67"/>
      <c r="AF79" s="67"/>
      <c r="AG79" s="65"/>
      <c r="AH79" s="65"/>
      <c r="AI79" s="65"/>
      <c r="AJ79" s="65"/>
      <c r="AK79" s="65"/>
      <c r="AL79" s="65"/>
      <c r="AM79" s="65"/>
    </row>
    <row r="80" spans="1:39" s="68" customFormat="1" ht="38.25" outlineLevel="1">
      <c r="A80" s="46" t="s">
        <v>10</v>
      </c>
      <c r="B80" s="61"/>
      <c r="C80" s="46"/>
      <c r="D80" s="22" t="s">
        <v>359</v>
      </c>
      <c r="E80" s="21" t="s">
        <v>51</v>
      </c>
      <c r="F80" s="20">
        <v>1</v>
      </c>
      <c r="G80" s="47">
        <v>0</v>
      </c>
      <c r="H80" s="47">
        <v>0</v>
      </c>
      <c r="I80" s="48">
        <f t="shared" si="15"/>
        <v>0</v>
      </c>
      <c r="J80" s="48">
        <f t="shared" si="16"/>
        <v>0</v>
      </c>
      <c r="K80" s="47">
        <v>0</v>
      </c>
      <c r="L80" s="48">
        <f t="shared" si="17"/>
        <v>0</v>
      </c>
      <c r="M80" s="65"/>
      <c r="N80" s="66"/>
      <c r="O80" s="67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7"/>
      <c r="AA80" s="67"/>
      <c r="AB80" s="67"/>
      <c r="AC80" s="65"/>
      <c r="AD80" s="67"/>
      <c r="AE80" s="67"/>
      <c r="AF80" s="67"/>
      <c r="AG80" s="65"/>
      <c r="AH80" s="65"/>
      <c r="AI80" s="65"/>
      <c r="AJ80" s="65"/>
      <c r="AK80" s="65"/>
      <c r="AL80" s="65"/>
      <c r="AM80" s="65"/>
    </row>
    <row r="81" spans="1:39" ht="12.75" outlineLevel="1">
      <c r="A81" s="46" t="s">
        <v>301</v>
      </c>
      <c r="B81" s="61"/>
      <c r="C81" s="46"/>
      <c r="D81" s="21" t="s">
        <v>220</v>
      </c>
      <c r="E81" s="21" t="s">
        <v>51</v>
      </c>
      <c r="F81" s="20">
        <v>2</v>
      </c>
      <c r="G81" s="47">
        <v>0</v>
      </c>
      <c r="H81" s="47">
        <v>0</v>
      </c>
      <c r="I81" s="48">
        <f t="shared" si="15"/>
        <v>0</v>
      </c>
      <c r="J81" s="48">
        <f t="shared" si="16"/>
        <v>0</v>
      </c>
      <c r="K81" s="47">
        <v>0</v>
      </c>
      <c r="L81" s="48">
        <f t="shared" si="17"/>
        <v>0</v>
      </c>
      <c r="N81" s="54"/>
      <c r="O81" s="5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55"/>
      <c r="AA81" s="55"/>
      <c r="AB81" s="55"/>
      <c r="AC81" s="25"/>
      <c r="AD81" s="55"/>
      <c r="AE81" s="55"/>
      <c r="AF81" s="55"/>
      <c r="AG81" s="25"/>
      <c r="AH81" s="25"/>
      <c r="AI81" s="25"/>
      <c r="AJ81" s="25"/>
      <c r="AK81" s="25"/>
      <c r="AL81" s="25"/>
      <c r="AM81" s="25"/>
    </row>
    <row r="82" spans="1:39" ht="12.75" outlineLevel="1">
      <c r="A82" s="46" t="s">
        <v>302</v>
      </c>
      <c r="B82" s="61"/>
      <c r="C82" s="46"/>
      <c r="D82" s="21" t="s">
        <v>167</v>
      </c>
      <c r="E82" s="21" t="s">
        <v>52</v>
      </c>
      <c r="F82" s="24">
        <f>L76</f>
        <v>0</v>
      </c>
      <c r="G82" s="47">
        <v>0</v>
      </c>
      <c r="H82" s="47">
        <v>0</v>
      </c>
      <c r="I82" s="48">
        <f t="shared" si="15"/>
        <v>0</v>
      </c>
      <c r="J82" s="48">
        <f t="shared" si="16"/>
        <v>0</v>
      </c>
      <c r="K82" s="47">
        <v>0</v>
      </c>
      <c r="L82" s="48">
        <f t="shared" si="17"/>
        <v>0</v>
      </c>
      <c r="N82" s="54"/>
      <c r="O82" s="5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55"/>
      <c r="AA82" s="55"/>
      <c r="AB82" s="55"/>
      <c r="AC82" s="25"/>
      <c r="AD82" s="55"/>
      <c r="AE82" s="55"/>
      <c r="AF82" s="55"/>
      <c r="AG82" s="25"/>
      <c r="AH82" s="25"/>
      <c r="AI82" s="25"/>
      <c r="AJ82" s="25"/>
      <c r="AK82" s="25"/>
      <c r="AL82" s="25"/>
      <c r="AM82" s="25"/>
    </row>
    <row r="83" spans="1:39" ht="12.75">
      <c r="A83" s="57"/>
      <c r="B83" s="57"/>
      <c r="C83" s="58" t="s">
        <v>103</v>
      </c>
      <c r="D83" s="106" t="s">
        <v>104</v>
      </c>
      <c r="E83" s="107"/>
      <c r="F83" s="107"/>
      <c r="G83" s="107"/>
      <c r="H83" s="59">
        <f>SUM(H84:H86)</f>
        <v>0</v>
      </c>
      <c r="I83" s="59">
        <f>SUM(I84:I86)</f>
        <v>0</v>
      </c>
      <c r="J83" s="59">
        <f>H83+I83</f>
        <v>0</v>
      </c>
      <c r="K83" s="60"/>
      <c r="L83" s="59">
        <f>SUM(L84:L86)</f>
        <v>0</v>
      </c>
      <c r="N83" s="54"/>
      <c r="O83" s="5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55"/>
      <c r="AA83" s="55"/>
      <c r="AB83" s="55"/>
      <c r="AC83" s="25"/>
      <c r="AD83" s="55"/>
      <c r="AE83" s="55"/>
      <c r="AF83" s="55"/>
      <c r="AG83" s="25"/>
      <c r="AH83" s="25"/>
      <c r="AI83" s="25"/>
      <c r="AJ83" s="25"/>
      <c r="AK83" s="25"/>
      <c r="AL83" s="25"/>
      <c r="AM83" s="25"/>
    </row>
    <row r="84" spans="1:39" s="52" customFormat="1" ht="38.25" outlineLevel="1">
      <c r="A84" s="46" t="s">
        <v>303</v>
      </c>
      <c r="B84" s="46"/>
      <c r="C84" s="46"/>
      <c r="D84" s="22" t="s">
        <v>221</v>
      </c>
      <c r="E84" s="21" t="s">
        <v>117</v>
      </c>
      <c r="F84" s="20">
        <v>4</v>
      </c>
      <c r="G84" s="47">
        <v>0</v>
      </c>
      <c r="H84" s="47">
        <v>0</v>
      </c>
      <c r="I84" s="48">
        <f>J84-H84</f>
        <v>0</v>
      </c>
      <c r="J84" s="48">
        <f>ROUND(F84*G84,2)</f>
        <v>0</v>
      </c>
      <c r="K84" s="47">
        <v>0</v>
      </c>
      <c r="L84" s="48">
        <f>F84*K84</f>
        <v>0</v>
      </c>
      <c r="M84" s="49"/>
      <c r="N84" s="50"/>
      <c r="O84" s="51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51"/>
      <c r="AA84" s="51"/>
      <c r="AB84" s="51"/>
      <c r="AC84" s="49"/>
      <c r="AD84" s="51"/>
      <c r="AE84" s="51"/>
      <c r="AF84" s="51"/>
      <c r="AG84" s="49"/>
      <c r="AH84" s="49"/>
      <c r="AI84" s="49"/>
      <c r="AJ84" s="49"/>
      <c r="AK84" s="49"/>
      <c r="AL84" s="49"/>
      <c r="AM84" s="49"/>
    </row>
    <row r="85" spans="1:39" s="52" customFormat="1" ht="38.25" outlineLevel="1">
      <c r="A85" s="46" t="s">
        <v>304</v>
      </c>
      <c r="B85" s="46"/>
      <c r="C85" s="46"/>
      <c r="D85" s="22" t="s">
        <v>222</v>
      </c>
      <c r="E85" s="21" t="s">
        <v>117</v>
      </c>
      <c r="F85" s="20">
        <v>1</v>
      </c>
      <c r="G85" s="47">
        <v>0</v>
      </c>
      <c r="H85" s="47">
        <v>0</v>
      </c>
      <c r="I85" s="48">
        <f>J85-H85</f>
        <v>0</v>
      </c>
      <c r="J85" s="48">
        <f>ROUND(F85*G85,2)</f>
        <v>0</v>
      </c>
      <c r="K85" s="47">
        <v>0</v>
      </c>
      <c r="L85" s="48">
        <f>F85*K85</f>
        <v>0</v>
      </c>
      <c r="M85" s="49"/>
      <c r="N85" s="50"/>
      <c r="O85" s="51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51"/>
      <c r="AA85" s="51"/>
      <c r="AB85" s="51"/>
      <c r="AC85" s="49"/>
      <c r="AD85" s="51"/>
      <c r="AE85" s="51"/>
      <c r="AF85" s="51"/>
      <c r="AG85" s="49"/>
      <c r="AH85" s="49"/>
      <c r="AI85" s="49"/>
      <c r="AJ85" s="49"/>
      <c r="AK85" s="49"/>
      <c r="AL85" s="49"/>
      <c r="AM85" s="49"/>
    </row>
    <row r="86" spans="1:39" s="52" customFormat="1" ht="12.75" outlineLevel="1">
      <c r="A86" s="46" t="s">
        <v>305</v>
      </c>
      <c r="B86" s="46"/>
      <c r="C86" s="46"/>
      <c r="D86" s="22" t="s">
        <v>179</v>
      </c>
      <c r="E86" s="21" t="s">
        <v>51</v>
      </c>
      <c r="F86" s="20">
        <v>1</v>
      </c>
      <c r="G86" s="47">
        <v>0</v>
      </c>
      <c r="H86" s="47">
        <v>0</v>
      </c>
      <c r="I86" s="48">
        <f>J86-H86</f>
        <v>0</v>
      </c>
      <c r="J86" s="48">
        <f>ROUND(F86*G86,2)</f>
        <v>0</v>
      </c>
      <c r="K86" s="47">
        <v>0</v>
      </c>
      <c r="L86" s="48">
        <f>F86*K86</f>
        <v>0</v>
      </c>
      <c r="M86" s="56"/>
      <c r="N86" s="50"/>
      <c r="O86" s="51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51"/>
      <c r="AA86" s="51"/>
      <c r="AB86" s="51"/>
      <c r="AC86" s="49"/>
      <c r="AD86" s="51"/>
      <c r="AE86" s="51"/>
      <c r="AF86" s="51"/>
      <c r="AG86" s="49"/>
      <c r="AH86" s="49"/>
      <c r="AI86" s="49"/>
      <c r="AJ86" s="49"/>
      <c r="AK86" s="49"/>
      <c r="AL86" s="49"/>
      <c r="AM86" s="49"/>
    </row>
    <row r="87" spans="1:39" ht="12.75">
      <c r="A87" s="57"/>
      <c r="B87" s="57"/>
      <c r="C87" s="58" t="s">
        <v>17</v>
      </c>
      <c r="D87" s="106" t="s">
        <v>230</v>
      </c>
      <c r="E87" s="107"/>
      <c r="F87" s="107"/>
      <c r="G87" s="107"/>
      <c r="H87" s="59">
        <f>SUM(H88:H93)</f>
        <v>0</v>
      </c>
      <c r="I87" s="59">
        <f>SUM(I88:I93)</f>
        <v>0</v>
      </c>
      <c r="J87" s="59">
        <f>H87+I87</f>
        <v>0</v>
      </c>
      <c r="K87" s="60"/>
      <c r="L87" s="59">
        <f>SUM(L88:L93)</f>
        <v>0</v>
      </c>
      <c r="N87" s="25"/>
      <c r="O87" s="25"/>
      <c r="P87" s="45"/>
      <c r="Q87" s="40"/>
      <c r="R87" s="45"/>
      <c r="S87" s="45"/>
      <c r="T87" s="45"/>
      <c r="U87" s="45"/>
      <c r="V87" s="45"/>
      <c r="W87" s="45"/>
      <c r="X87" s="45"/>
      <c r="Y87" s="40"/>
      <c r="Z87" s="25"/>
      <c r="AA87" s="25"/>
      <c r="AB87" s="25"/>
      <c r="AC87" s="25"/>
      <c r="AD87" s="25"/>
      <c r="AE87" s="25"/>
      <c r="AF87" s="25"/>
      <c r="AG87" s="25"/>
      <c r="AH87" s="25"/>
      <c r="AI87" s="45"/>
      <c r="AJ87" s="45"/>
      <c r="AK87" s="45"/>
      <c r="AL87" s="25"/>
      <c r="AM87" s="25"/>
    </row>
    <row r="88" spans="1:39" s="52" customFormat="1" ht="58.5" customHeight="1" outlineLevel="1">
      <c r="A88" s="46" t="s">
        <v>306</v>
      </c>
      <c r="B88" s="46"/>
      <c r="C88" s="46"/>
      <c r="D88" s="22" t="s">
        <v>349</v>
      </c>
      <c r="E88" s="21" t="s">
        <v>51</v>
      </c>
      <c r="F88" s="20">
        <v>4</v>
      </c>
      <c r="G88" s="47">
        <v>0</v>
      </c>
      <c r="H88" s="47">
        <v>0</v>
      </c>
      <c r="I88" s="48">
        <f aca="true" t="shared" si="18" ref="I88:I93">J88-H88</f>
        <v>0</v>
      </c>
      <c r="J88" s="48">
        <f aca="true" t="shared" si="19" ref="J88:J93">ROUND(F88*G88,2)</f>
        <v>0</v>
      </c>
      <c r="K88" s="47">
        <v>0</v>
      </c>
      <c r="L88" s="48">
        <f aca="true" t="shared" si="20" ref="L88:L93">F88*K88</f>
        <v>0</v>
      </c>
      <c r="M88" s="49"/>
      <c r="N88" s="50"/>
      <c r="O88" s="51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51"/>
      <c r="AA88" s="51"/>
      <c r="AB88" s="51"/>
      <c r="AC88" s="49"/>
      <c r="AD88" s="51"/>
      <c r="AE88" s="51"/>
      <c r="AF88" s="51"/>
      <c r="AG88" s="49"/>
      <c r="AH88" s="49"/>
      <c r="AI88" s="49"/>
      <c r="AJ88" s="49"/>
      <c r="AK88" s="49"/>
      <c r="AL88" s="49"/>
      <c r="AM88" s="49"/>
    </row>
    <row r="89" spans="1:39" s="52" customFormat="1" ht="35.25" customHeight="1" outlineLevel="1">
      <c r="A89" s="46" t="s">
        <v>307</v>
      </c>
      <c r="B89" s="46"/>
      <c r="C89" s="46"/>
      <c r="D89" s="22" t="s">
        <v>350</v>
      </c>
      <c r="E89" s="21" t="s">
        <v>51</v>
      </c>
      <c r="F89" s="20">
        <v>4</v>
      </c>
      <c r="G89" s="47">
        <v>0</v>
      </c>
      <c r="H89" s="47">
        <v>0</v>
      </c>
      <c r="I89" s="48">
        <f t="shared" si="18"/>
        <v>0</v>
      </c>
      <c r="J89" s="48">
        <f t="shared" si="19"/>
        <v>0</v>
      </c>
      <c r="K89" s="47">
        <v>0</v>
      </c>
      <c r="L89" s="48">
        <f t="shared" si="20"/>
        <v>0</v>
      </c>
      <c r="M89" s="49"/>
      <c r="N89" s="50"/>
      <c r="O89" s="51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51"/>
      <c r="AA89" s="51"/>
      <c r="AB89" s="51"/>
      <c r="AC89" s="49"/>
      <c r="AD89" s="51"/>
      <c r="AE89" s="51"/>
      <c r="AF89" s="51"/>
      <c r="AG89" s="49"/>
      <c r="AH89" s="49"/>
      <c r="AI89" s="49"/>
      <c r="AJ89" s="49"/>
      <c r="AK89" s="49"/>
      <c r="AL89" s="49"/>
      <c r="AM89" s="49"/>
    </row>
    <row r="90" spans="1:39" s="52" customFormat="1" ht="35.25" customHeight="1" outlineLevel="1">
      <c r="A90" s="46" t="s">
        <v>308</v>
      </c>
      <c r="B90" s="46"/>
      <c r="C90" s="46"/>
      <c r="D90" s="22" t="s">
        <v>347</v>
      </c>
      <c r="E90" s="21" t="s">
        <v>51</v>
      </c>
      <c r="F90" s="20">
        <v>2</v>
      </c>
      <c r="G90" s="47">
        <v>0</v>
      </c>
      <c r="H90" s="47">
        <v>0</v>
      </c>
      <c r="I90" s="48">
        <f t="shared" si="18"/>
        <v>0</v>
      </c>
      <c r="J90" s="48">
        <f t="shared" si="19"/>
        <v>0</v>
      </c>
      <c r="K90" s="47">
        <v>0</v>
      </c>
      <c r="L90" s="48">
        <f t="shared" si="20"/>
        <v>0</v>
      </c>
      <c r="M90" s="49"/>
      <c r="N90" s="50"/>
      <c r="O90" s="51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51"/>
      <c r="AA90" s="51"/>
      <c r="AB90" s="51"/>
      <c r="AC90" s="49"/>
      <c r="AD90" s="51"/>
      <c r="AE90" s="51"/>
      <c r="AF90" s="51"/>
      <c r="AG90" s="49"/>
      <c r="AH90" s="49"/>
      <c r="AI90" s="49"/>
      <c r="AJ90" s="49"/>
      <c r="AK90" s="49"/>
      <c r="AL90" s="49"/>
      <c r="AM90" s="49"/>
    </row>
    <row r="91" spans="1:39" s="52" customFormat="1" ht="35.25" customHeight="1" outlineLevel="1">
      <c r="A91" s="46" t="s">
        <v>309</v>
      </c>
      <c r="B91" s="46"/>
      <c r="C91" s="46"/>
      <c r="D91" s="22" t="s">
        <v>348</v>
      </c>
      <c r="E91" s="21" t="s">
        <v>51</v>
      </c>
      <c r="F91" s="20">
        <v>6</v>
      </c>
      <c r="G91" s="47">
        <v>0</v>
      </c>
      <c r="H91" s="47">
        <v>0</v>
      </c>
      <c r="I91" s="48">
        <f t="shared" si="18"/>
        <v>0</v>
      </c>
      <c r="J91" s="48">
        <f t="shared" si="19"/>
        <v>0</v>
      </c>
      <c r="K91" s="47">
        <v>0</v>
      </c>
      <c r="L91" s="48">
        <f t="shared" si="20"/>
        <v>0</v>
      </c>
      <c r="M91" s="49"/>
      <c r="N91" s="50"/>
      <c r="O91" s="51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51"/>
      <c r="AA91" s="51"/>
      <c r="AB91" s="51"/>
      <c r="AC91" s="49"/>
      <c r="AD91" s="51"/>
      <c r="AE91" s="51"/>
      <c r="AF91" s="51"/>
      <c r="AG91" s="49"/>
      <c r="AH91" s="49"/>
      <c r="AI91" s="49"/>
      <c r="AJ91" s="49"/>
      <c r="AK91" s="49"/>
      <c r="AL91" s="49"/>
      <c r="AM91" s="49"/>
    </row>
    <row r="92" spans="1:39" s="52" customFormat="1" ht="25.5" outlineLevel="1">
      <c r="A92" s="46" t="s">
        <v>310</v>
      </c>
      <c r="B92" s="46"/>
      <c r="C92" s="46"/>
      <c r="D92" s="22" t="s">
        <v>223</v>
      </c>
      <c r="E92" s="21" t="s">
        <v>51</v>
      </c>
      <c r="F92" s="20">
        <v>2</v>
      </c>
      <c r="G92" s="47">
        <v>0</v>
      </c>
      <c r="H92" s="47">
        <v>0</v>
      </c>
      <c r="I92" s="48">
        <f t="shared" si="18"/>
        <v>0</v>
      </c>
      <c r="J92" s="48">
        <f t="shared" si="19"/>
        <v>0</v>
      </c>
      <c r="K92" s="47">
        <v>0</v>
      </c>
      <c r="L92" s="48">
        <f t="shared" si="20"/>
        <v>0</v>
      </c>
      <c r="M92" s="49"/>
      <c r="N92" s="50"/>
      <c r="O92" s="51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51"/>
      <c r="AA92" s="51"/>
      <c r="AB92" s="51"/>
      <c r="AC92" s="49"/>
      <c r="AD92" s="51"/>
      <c r="AE92" s="51"/>
      <c r="AF92" s="51"/>
      <c r="AG92" s="49"/>
      <c r="AH92" s="49"/>
      <c r="AI92" s="49"/>
      <c r="AJ92" s="49"/>
      <c r="AK92" s="49"/>
      <c r="AL92" s="49"/>
      <c r="AM92" s="49"/>
    </row>
    <row r="93" spans="1:39" s="52" customFormat="1" ht="12.75" outlineLevel="1">
      <c r="A93" s="46" t="s">
        <v>311</v>
      </c>
      <c r="B93" s="46"/>
      <c r="C93" s="46"/>
      <c r="D93" s="22" t="s">
        <v>224</v>
      </c>
      <c r="E93" s="21" t="s">
        <v>51</v>
      </c>
      <c r="F93" s="20">
        <v>2</v>
      </c>
      <c r="G93" s="47">
        <v>0</v>
      </c>
      <c r="H93" s="47">
        <v>0</v>
      </c>
      <c r="I93" s="48">
        <f t="shared" si="18"/>
        <v>0</v>
      </c>
      <c r="J93" s="48">
        <f t="shared" si="19"/>
        <v>0</v>
      </c>
      <c r="K93" s="47">
        <v>0</v>
      </c>
      <c r="L93" s="48">
        <f t="shared" si="20"/>
        <v>0</v>
      </c>
      <c r="M93" s="49"/>
      <c r="N93" s="50"/>
      <c r="O93" s="51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51"/>
      <c r="AA93" s="51"/>
      <c r="AB93" s="51"/>
      <c r="AC93" s="49"/>
      <c r="AD93" s="51"/>
      <c r="AE93" s="51"/>
      <c r="AF93" s="51"/>
      <c r="AG93" s="49"/>
      <c r="AH93" s="49"/>
      <c r="AI93" s="49"/>
      <c r="AJ93" s="49"/>
      <c r="AK93" s="49"/>
      <c r="AL93" s="49"/>
      <c r="AM93" s="49"/>
    </row>
    <row r="94" spans="1:39" ht="12.75">
      <c r="A94" s="57"/>
      <c r="B94" s="57"/>
      <c r="C94" s="58" t="s">
        <v>18</v>
      </c>
      <c r="D94" s="106" t="s">
        <v>34</v>
      </c>
      <c r="E94" s="107"/>
      <c r="F94" s="107"/>
      <c r="G94" s="107"/>
      <c r="H94" s="59">
        <f>SUM(H95:H97)</f>
        <v>0</v>
      </c>
      <c r="I94" s="59">
        <f>SUM(I95:I97)</f>
        <v>0</v>
      </c>
      <c r="J94" s="59">
        <f>H94+I94</f>
        <v>0</v>
      </c>
      <c r="K94" s="60"/>
      <c r="L94" s="59">
        <f>L95+L96</f>
        <v>0</v>
      </c>
      <c r="N94" s="25"/>
      <c r="O94" s="25"/>
      <c r="P94" s="45"/>
      <c r="Q94" s="40"/>
      <c r="R94" s="45"/>
      <c r="S94" s="45"/>
      <c r="T94" s="45"/>
      <c r="U94" s="45"/>
      <c r="V94" s="45"/>
      <c r="W94" s="45"/>
      <c r="X94" s="45"/>
      <c r="Y94" s="40"/>
      <c r="Z94" s="25"/>
      <c r="AA94" s="25"/>
      <c r="AB94" s="25"/>
      <c r="AC94" s="25"/>
      <c r="AD94" s="25"/>
      <c r="AE94" s="25"/>
      <c r="AF94" s="25"/>
      <c r="AG94" s="25"/>
      <c r="AH94" s="25"/>
      <c r="AI94" s="45"/>
      <c r="AJ94" s="45"/>
      <c r="AK94" s="45"/>
      <c r="AL94" s="25"/>
      <c r="AM94" s="25"/>
    </row>
    <row r="95" spans="1:39" ht="12.75" outlineLevel="1">
      <c r="A95" s="46" t="s">
        <v>312</v>
      </c>
      <c r="B95" s="46"/>
      <c r="C95" s="46"/>
      <c r="D95" s="22" t="s">
        <v>225</v>
      </c>
      <c r="E95" s="21" t="s">
        <v>49</v>
      </c>
      <c r="F95" s="20">
        <v>45</v>
      </c>
      <c r="G95" s="47">
        <v>0</v>
      </c>
      <c r="H95" s="47">
        <v>0</v>
      </c>
      <c r="I95" s="48">
        <f>J95-H95</f>
        <v>0</v>
      </c>
      <c r="J95" s="48">
        <f>ROUND(F95*G95,2)</f>
        <v>0</v>
      </c>
      <c r="K95" s="47">
        <v>0</v>
      </c>
      <c r="L95" s="48">
        <f>F95*K95</f>
        <v>0</v>
      </c>
      <c r="N95" s="54"/>
      <c r="O95" s="5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55"/>
      <c r="AA95" s="55"/>
      <c r="AB95" s="55"/>
      <c r="AC95" s="25"/>
      <c r="AD95" s="55"/>
      <c r="AE95" s="55"/>
      <c r="AF95" s="55"/>
      <c r="AG95" s="25"/>
      <c r="AH95" s="25"/>
      <c r="AI95" s="25"/>
      <c r="AJ95" s="25"/>
      <c r="AK95" s="25"/>
      <c r="AL95" s="25"/>
      <c r="AM95" s="25"/>
    </row>
    <row r="96" spans="1:39" ht="12.75" outlineLevel="1">
      <c r="A96" s="46" t="s">
        <v>313</v>
      </c>
      <c r="B96" s="46"/>
      <c r="C96" s="46"/>
      <c r="D96" s="22" t="s">
        <v>231</v>
      </c>
      <c r="E96" s="21" t="s">
        <v>49</v>
      </c>
      <c r="F96" s="20">
        <f>F95*1.15</f>
        <v>51.74999999999999</v>
      </c>
      <c r="G96" s="47">
        <v>0</v>
      </c>
      <c r="H96" s="47">
        <v>0</v>
      </c>
      <c r="I96" s="48">
        <f>J96-H96</f>
        <v>0</v>
      </c>
      <c r="J96" s="48">
        <f>ROUND(F96*G96,2)</f>
        <v>0</v>
      </c>
      <c r="K96" s="47">
        <v>0</v>
      </c>
      <c r="L96" s="48">
        <f>F96*K96</f>
        <v>0</v>
      </c>
      <c r="N96" s="54"/>
      <c r="O96" s="5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55"/>
      <c r="AA96" s="55"/>
      <c r="AB96" s="55"/>
      <c r="AC96" s="25"/>
      <c r="AD96" s="55"/>
      <c r="AE96" s="55"/>
      <c r="AF96" s="55"/>
      <c r="AG96" s="25"/>
      <c r="AH96" s="25"/>
      <c r="AI96" s="25"/>
      <c r="AJ96" s="25"/>
      <c r="AK96" s="25"/>
      <c r="AL96" s="25"/>
      <c r="AM96" s="25"/>
    </row>
    <row r="97" spans="1:39" ht="12.75" outlineLevel="1">
      <c r="A97" s="46" t="s">
        <v>314</v>
      </c>
      <c r="B97" s="46"/>
      <c r="C97" s="46"/>
      <c r="D97" s="21" t="s">
        <v>35</v>
      </c>
      <c r="E97" s="21" t="s">
        <v>52</v>
      </c>
      <c r="F97" s="24">
        <f>L94</f>
        <v>0</v>
      </c>
      <c r="G97" s="47">
        <v>0</v>
      </c>
      <c r="H97" s="47">
        <v>0</v>
      </c>
      <c r="I97" s="48">
        <f>J97-H97</f>
        <v>0</v>
      </c>
      <c r="J97" s="48">
        <f>ROUND(F97*G97,2)</f>
        <v>0</v>
      </c>
      <c r="K97" s="47">
        <v>0</v>
      </c>
      <c r="L97" s="48">
        <f>F97*K97</f>
        <v>0</v>
      </c>
      <c r="N97" s="54"/>
      <c r="O97" s="5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55"/>
      <c r="AA97" s="55"/>
      <c r="AB97" s="55"/>
      <c r="AC97" s="25"/>
      <c r="AD97" s="55"/>
      <c r="AE97" s="55"/>
      <c r="AF97" s="55"/>
      <c r="AG97" s="25"/>
      <c r="AH97" s="25"/>
      <c r="AI97" s="25"/>
      <c r="AJ97" s="25"/>
      <c r="AK97" s="25"/>
      <c r="AL97" s="25"/>
      <c r="AM97" s="25"/>
    </row>
    <row r="98" spans="1:39" ht="12.75">
      <c r="A98" s="57"/>
      <c r="B98" s="57"/>
      <c r="C98" s="58" t="s">
        <v>19</v>
      </c>
      <c r="D98" s="106" t="s">
        <v>36</v>
      </c>
      <c r="E98" s="107"/>
      <c r="F98" s="107"/>
      <c r="G98" s="107"/>
      <c r="H98" s="59">
        <f>SUM(H99:H102)</f>
        <v>0</v>
      </c>
      <c r="I98" s="59">
        <f>SUM(I99:I102)</f>
        <v>0</v>
      </c>
      <c r="J98" s="59">
        <f>H98+I98</f>
        <v>0</v>
      </c>
      <c r="K98" s="60"/>
      <c r="L98" s="59">
        <f>SUM(L99:L100)</f>
        <v>0</v>
      </c>
      <c r="N98" s="25"/>
      <c r="O98" s="25"/>
      <c r="P98" s="45"/>
      <c r="Q98" s="40"/>
      <c r="R98" s="45"/>
      <c r="S98" s="45"/>
      <c r="T98" s="45"/>
      <c r="U98" s="45"/>
      <c r="V98" s="45"/>
      <c r="W98" s="45"/>
      <c r="X98" s="45"/>
      <c r="Y98" s="40"/>
      <c r="Z98" s="25"/>
      <c r="AA98" s="25"/>
      <c r="AB98" s="25"/>
      <c r="AC98" s="25"/>
      <c r="AD98" s="25"/>
      <c r="AE98" s="25"/>
      <c r="AF98" s="25"/>
      <c r="AG98" s="25"/>
      <c r="AH98" s="25"/>
      <c r="AI98" s="45"/>
      <c r="AJ98" s="45"/>
      <c r="AK98" s="45"/>
      <c r="AL98" s="25"/>
      <c r="AM98" s="25"/>
    </row>
    <row r="99" spans="1:39" ht="12.75" outlineLevel="1">
      <c r="A99" s="46" t="s">
        <v>154</v>
      </c>
      <c r="B99" s="46"/>
      <c r="C99" s="46"/>
      <c r="D99" s="21" t="s">
        <v>226</v>
      </c>
      <c r="E99" s="21" t="s">
        <v>49</v>
      </c>
      <c r="F99" s="20">
        <f>1.8*(4.8+9.5+17+17+9.6+9.6+17+10+17)+5</f>
        <v>205.70000000000002</v>
      </c>
      <c r="G99" s="47">
        <v>0</v>
      </c>
      <c r="H99" s="47">
        <v>0</v>
      </c>
      <c r="I99" s="48">
        <f>J99-H99</f>
        <v>0</v>
      </c>
      <c r="J99" s="48">
        <f>ROUND(F99*G99,2)</f>
        <v>0</v>
      </c>
      <c r="K99" s="47">
        <v>0</v>
      </c>
      <c r="L99" s="48">
        <f>F99*K99</f>
        <v>0</v>
      </c>
      <c r="N99" s="54"/>
      <c r="O99" s="5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55"/>
      <c r="AA99" s="55"/>
      <c r="AB99" s="55"/>
      <c r="AC99" s="25"/>
      <c r="AD99" s="55"/>
      <c r="AE99" s="55"/>
      <c r="AF99" s="55"/>
      <c r="AG99" s="25"/>
      <c r="AH99" s="25"/>
      <c r="AI99" s="25"/>
      <c r="AJ99" s="25"/>
      <c r="AK99" s="25"/>
      <c r="AL99" s="56"/>
      <c r="AM99" s="25"/>
    </row>
    <row r="100" spans="1:39" ht="25.5" outlineLevel="1">
      <c r="A100" s="46" t="s">
        <v>155</v>
      </c>
      <c r="B100" s="46"/>
      <c r="C100" s="46"/>
      <c r="D100" s="22" t="s">
        <v>344</v>
      </c>
      <c r="E100" s="21" t="s">
        <v>49</v>
      </c>
      <c r="F100" s="20">
        <f>F99*1.15</f>
        <v>236.555</v>
      </c>
      <c r="G100" s="47">
        <v>0</v>
      </c>
      <c r="H100" s="47">
        <v>0</v>
      </c>
      <c r="I100" s="48">
        <f>J100-H100</f>
        <v>0</v>
      </c>
      <c r="J100" s="48">
        <f>ROUND(F100*G100,2)</f>
        <v>0</v>
      </c>
      <c r="K100" s="47">
        <v>0</v>
      </c>
      <c r="L100" s="48">
        <f>F100*K100</f>
        <v>0</v>
      </c>
      <c r="N100" s="54"/>
      <c r="O100" s="5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55"/>
      <c r="AA100" s="55"/>
      <c r="AB100" s="55"/>
      <c r="AC100" s="25"/>
      <c r="AD100" s="55"/>
      <c r="AE100" s="55"/>
      <c r="AF100" s="55"/>
      <c r="AG100" s="25"/>
      <c r="AH100" s="25"/>
      <c r="AI100" s="25"/>
      <c r="AJ100" s="25"/>
      <c r="AK100" s="25"/>
      <c r="AL100" s="25"/>
      <c r="AM100" s="25"/>
    </row>
    <row r="101" spans="1:39" ht="12.75" outlineLevel="1">
      <c r="A101" s="46" t="s">
        <v>156</v>
      </c>
      <c r="B101" s="46"/>
      <c r="C101" s="46"/>
      <c r="D101" s="22" t="s">
        <v>346</v>
      </c>
      <c r="E101" s="21" t="s">
        <v>50</v>
      </c>
      <c r="F101" s="20">
        <f>(130+80)*1.15</f>
        <v>241.49999999999997</v>
      </c>
      <c r="G101" s="47">
        <v>0</v>
      </c>
      <c r="H101" s="47">
        <v>0</v>
      </c>
      <c r="I101" s="48">
        <f>J101-H101</f>
        <v>0</v>
      </c>
      <c r="J101" s="48">
        <f>ROUND(F101*G101,2)</f>
        <v>0</v>
      </c>
      <c r="K101" s="47">
        <v>0</v>
      </c>
      <c r="L101" s="48">
        <f>F101*K101</f>
        <v>0</v>
      </c>
      <c r="N101" s="54"/>
      <c r="O101" s="5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55"/>
      <c r="AA101" s="55"/>
      <c r="AB101" s="55"/>
      <c r="AC101" s="25"/>
      <c r="AD101" s="55"/>
      <c r="AE101" s="55"/>
      <c r="AF101" s="55"/>
      <c r="AG101" s="25"/>
      <c r="AH101" s="25"/>
      <c r="AI101" s="25"/>
      <c r="AJ101" s="25"/>
      <c r="AK101" s="25"/>
      <c r="AL101" s="25"/>
      <c r="AM101" s="25"/>
    </row>
    <row r="102" spans="1:39" ht="12.75" outlineLevel="1">
      <c r="A102" s="46" t="s">
        <v>157</v>
      </c>
      <c r="B102" s="46"/>
      <c r="C102" s="46"/>
      <c r="D102" s="21" t="s">
        <v>37</v>
      </c>
      <c r="E102" s="21" t="s">
        <v>52</v>
      </c>
      <c r="F102" s="24">
        <f>L98</f>
        <v>0</v>
      </c>
      <c r="G102" s="47">
        <v>0</v>
      </c>
      <c r="H102" s="47">
        <v>0</v>
      </c>
      <c r="I102" s="48">
        <f>J102-H102</f>
        <v>0</v>
      </c>
      <c r="J102" s="48">
        <f>ROUND(F102*G102,2)</f>
        <v>0</v>
      </c>
      <c r="K102" s="47">
        <v>0</v>
      </c>
      <c r="L102" s="48">
        <f>F102*K102</f>
        <v>0</v>
      </c>
      <c r="N102" s="54"/>
      <c r="O102" s="5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55"/>
      <c r="AA102" s="55"/>
      <c r="AB102" s="55"/>
      <c r="AC102" s="25"/>
      <c r="AD102" s="55"/>
      <c r="AE102" s="55"/>
      <c r="AF102" s="55"/>
      <c r="AG102" s="25"/>
      <c r="AH102" s="25"/>
      <c r="AI102" s="25"/>
      <c r="AJ102" s="25"/>
      <c r="AK102" s="25"/>
      <c r="AL102" s="25"/>
      <c r="AM102" s="25"/>
    </row>
    <row r="103" spans="1:39" ht="12.75">
      <c r="A103" s="57"/>
      <c r="B103" s="57"/>
      <c r="C103" s="58" t="s">
        <v>20</v>
      </c>
      <c r="D103" s="106" t="s">
        <v>228</v>
      </c>
      <c r="E103" s="107"/>
      <c r="F103" s="107"/>
      <c r="G103" s="107"/>
      <c r="H103" s="59">
        <f>SUM(H104:H105)</f>
        <v>0</v>
      </c>
      <c r="I103" s="59">
        <f>SUM(I104:I105)</f>
        <v>0</v>
      </c>
      <c r="J103" s="59">
        <f>H103+I103</f>
        <v>0</v>
      </c>
      <c r="K103" s="60"/>
      <c r="L103" s="59">
        <f>SUM(L104:L105)</f>
        <v>0</v>
      </c>
      <c r="N103" s="25"/>
      <c r="O103" s="25"/>
      <c r="P103" s="45"/>
      <c r="Q103" s="40"/>
      <c r="R103" s="45"/>
      <c r="S103" s="45"/>
      <c r="T103" s="45"/>
      <c r="U103" s="45"/>
      <c r="V103" s="45"/>
      <c r="W103" s="45"/>
      <c r="X103" s="45"/>
      <c r="Y103" s="40"/>
      <c r="Z103" s="25"/>
      <c r="AA103" s="25"/>
      <c r="AB103" s="25"/>
      <c r="AC103" s="25"/>
      <c r="AD103" s="25"/>
      <c r="AE103" s="25"/>
      <c r="AF103" s="25"/>
      <c r="AG103" s="25"/>
      <c r="AH103" s="25"/>
      <c r="AI103" s="45"/>
      <c r="AJ103" s="45"/>
      <c r="AK103" s="45"/>
      <c r="AL103" s="25"/>
      <c r="AM103" s="25"/>
    </row>
    <row r="104" spans="1:39" ht="12.75" outlineLevel="1">
      <c r="A104" s="46" t="s">
        <v>158</v>
      </c>
      <c r="B104" s="46"/>
      <c r="C104" s="46"/>
      <c r="D104" s="21" t="s">
        <v>227</v>
      </c>
      <c r="E104" s="21" t="s">
        <v>49</v>
      </c>
      <c r="F104" s="20">
        <f>(4.8+9.5+17+17+9.6+9.6+17+10+17)*2+F95*1.25+50+50</f>
        <v>379.25</v>
      </c>
      <c r="G104" s="47">
        <v>0</v>
      </c>
      <c r="H104" s="47">
        <v>0</v>
      </c>
      <c r="I104" s="48">
        <f>J104-H104</f>
        <v>0</v>
      </c>
      <c r="J104" s="48">
        <f>ROUND(F104*G104,2)</f>
        <v>0</v>
      </c>
      <c r="K104" s="47">
        <v>0</v>
      </c>
      <c r="L104" s="48">
        <f>F104*K104</f>
        <v>0</v>
      </c>
      <c r="N104" s="54"/>
      <c r="O104" s="5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55"/>
      <c r="AA104" s="55"/>
      <c r="AB104" s="55"/>
      <c r="AC104" s="25"/>
      <c r="AD104" s="55"/>
      <c r="AE104" s="55"/>
      <c r="AF104" s="55"/>
      <c r="AG104" s="25"/>
      <c r="AH104" s="25"/>
      <c r="AI104" s="25"/>
      <c r="AJ104" s="25"/>
      <c r="AK104" s="25"/>
      <c r="AL104" s="25"/>
      <c r="AM104" s="25"/>
    </row>
    <row r="105" spans="1:39" ht="12.75" outlineLevel="1">
      <c r="A105" s="46" t="s">
        <v>315</v>
      </c>
      <c r="B105" s="46"/>
      <c r="C105" s="46"/>
      <c r="D105" s="22" t="s">
        <v>229</v>
      </c>
      <c r="E105" s="21" t="s">
        <v>51</v>
      </c>
      <c r="F105" s="20">
        <v>22</v>
      </c>
      <c r="G105" s="47">
        <v>0</v>
      </c>
      <c r="H105" s="47">
        <v>0</v>
      </c>
      <c r="I105" s="48">
        <f>J105-H105</f>
        <v>0</v>
      </c>
      <c r="J105" s="48">
        <f>ROUND(F105*G105,2)</f>
        <v>0</v>
      </c>
      <c r="K105" s="47">
        <v>0</v>
      </c>
      <c r="L105" s="48">
        <f>F105*K105</f>
        <v>0</v>
      </c>
      <c r="N105" s="54"/>
      <c r="O105" s="5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55"/>
      <c r="AA105" s="55"/>
      <c r="AB105" s="55"/>
      <c r="AC105" s="25"/>
      <c r="AD105" s="55"/>
      <c r="AE105" s="55"/>
      <c r="AF105" s="55"/>
      <c r="AG105" s="25"/>
      <c r="AH105" s="25"/>
      <c r="AI105" s="25"/>
      <c r="AJ105" s="25"/>
      <c r="AK105" s="25"/>
      <c r="AL105" s="25"/>
      <c r="AM105" s="25"/>
    </row>
    <row r="106" spans="1:39" ht="12.75">
      <c r="A106" s="57"/>
      <c r="B106" s="57"/>
      <c r="C106" s="58" t="s">
        <v>11</v>
      </c>
      <c r="D106" s="106" t="s">
        <v>38</v>
      </c>
      <c r="E106" s="107"/>
      <c r="F106" s="107"/>
      <c r="G106" s="107"/>
      <c r="H106" s="59">
        <f>SUM(H107:H124)</f>
        <v>0</v>
      </c>
      <c r="I106" s="59">
        <f>SUM(I107:I124)</f>
        <v>0</v>
      </c>
      <c r="J106" s="59">
        <f>H106+I106</f>
        <v>0</v>
      </c>
      <c r="K106" s="60"/>
      <c r="L106" s="59">
        <f>SUM(L107:L124)</f>
        <v>0</v>
      </c>
      <c r="N106" s="25"/>
      <c r="O106" s="25"/>
      <c r="P106" s="45"/>
      <c r="Q106" s="40"/>
      <c r="R106" s="45"/>
      <c r="S106" s="45"/>
      <c r="T106" s="45"/>
      <c r="U106" s="45"/>
      <c r="V106" s="45"/>
      <c r="W106" s="45"/>
      <c r="X106" s="45"/>
      <c r="Y106" s="40"/>
      <c r="Z106" s="25"/>
      <c r="AA106" s="25"/>
      <c r="AB106" s="25"/>
      <c r="AC106" s="25"/>
      <c r="AD106" s="25"/>
      <c r="AE106" s="25"/>
      <c r="AF106" s="25"/>
      <c r="AG106" s="25"/>
      <c r="AH106" s="25"/>
      <c r="AI106" s="45"/>
      <c r="AJ106" s="45"/>
      <c r="AK106" s="45"/>
      <c r="AL106" s="25"/>
      <c r="AM106" s="25"/>
    </row>
    <row r="107" spans="1:41" ht="12.75" outlineLevel="1">
      <c r="A107" s="46" t="s">
        <v>316</v>
      </c>
      <c r="B107" s="46"/>
      <c r="C107" s="46"/>
      <c r="D107" s="21" t="s">
        <v>39</v>
      </c>
      <c r="E107" s="21" t="s">
        <v>51</v>
      </c>
      <c r="F107" s="20">
        <v>13</v>
      </c>
      <c r="G107" s="47">
        <v>0</v>
      </c>
      <c r="H107" s="47">
        <v>0</v>
      </c>
      <c r="I107" s="48">
        <f aca="true" t="shared" si="21" ref="I107:I124">J107-H107</f>
        <v>0</v>
      </c>
      <c r="J107" s="48">
        <f aca="true" t="shared" si="22" ref="J107:J124">ROUND(F107*G107,2)</f>
        <v>0</v>
      </c>
      <c r="K107" s="47">
        <v>0</v>
      </c>
      <c r="L107" s="48">
        <f aca="true" t="shared" si="23" ref="L107:L124">F107*K107</f>
        <v>0</v>
      </c>
      <c r="N107" s="54"/>
      <c r="O107" s="5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55"/>
      <c r="AA107" s="55"/>
      <c r="AB107" s="55"/>
      <c r="AC107" s="25"/>
      <c r="AD107" s="55"/>
      <c r="AE107" s="55"/>
      <c r="AF107" s="55"/>
      <c r="AG107" s="25"/>
      <c r="AH107" s="25"/>
      <c r="AI107" s="25"/>
      <c r="AJ107" s="25"/>
      <c r="AK107" s="25"/>
      <c r="AL107" s="28"/>
      <c r="AM107" s="28"/>
      <c r="AN107" s="55"/>
      <c r="AO107" s="55"/>
    </row>
    <row r="108" spans="1:41" ht="12.75" outlineLevel="1">
      <c r="A108" s="46" t="s">
        <v>159</v>
      </c>
      <c r="B108" s="46"/>
      <c r="C108" s="46"/>
      <c r="D108" s="21" t="s">
        <v>40</v>
      </c>
      <c r="E108" s="21" t="s">
        <v>51</v>
      </c>
      <c r="F108" s="20">
        <v>9</v>
      </c>
      <c r="G108" s="47">
        <v>0</v>
      </c>
      <c r="H108" s="47">
        <v>0</v>
      </c>
      <c r="I108" s="48">
        <f t="shared" si="21"/>
        <v>0</v>
      </c>
      <c r="J108" s="48">
        <f t="shared" si="22"/>
        <v>0</v>
      </c>
      <c r="K108" s="47">
        <v>0</v>
      </c>
      <c r="L108" s="48">
        <f t="shared" si="23"/>
        <v>0</v>
      </c>
      <c r="N108" s="54"/>
      <c r="O108" s="5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55"/>
      <c r="AA108" s="55"/>
      <c r="AB108" s="55"/>
      <c r="AC108" s="25"/>
      <c r="AD108" s="55"/>
      <c r="AE108" s="55"/>
      <c r="AF108" s="55"/>
      <c r="AG108" s="25"/>
      <c r="AH108" s="25"/>
      <c r="AI108" s="25"/>
      <c r="AJ108" s="25"/>
      <c r="AK108" s="25"/>
      <c r="AL108" s="28"/>
      <c r="AM108" s="28"/>
      <c r="AN108" s="55"/>
      <c r="AO108" s="55"/>
    </row>
    <row r="109" spans="1:41" ht="12.75" outlineLevel="1">
      <c r="A109" s="46" t="s">
        <v>160</v>
      </c>
      <c r="B109" s="46"/>
      <c r="C109" s="46"/>
      <c r="D109" s="21" t="s">
        <v>245</v>
      </c>
      <c r="E109" s="21" t="s">
        <v>51</v>
      </c>
      <c r="F109" s="20">
        <v>8</v>
      </c>
      <c r="G109" s="47">
        <v>0</v>
      </c>
      <c r="H109" s="47">
        <v>0</v>
      </c>
      <c r="I109" s="48">
        <f t="shared" si="21"/>
        <v>0</v>
      </c>
      <c r="J109" s="48">
        <f t="shared" si="22"/>
        <v>0</v>
      </c>
      <c r="K109" s="47">
        <v>0</v>
      </c>
      <c r="L109" s="48">
        <f t="shared" si="23"/>
        <v>0</v>
      </c>
      <c r="N109" s="54"/>
      <c r="O109" s="5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55"/>
      <c r="AA109" s="55"/>
      <c r="AB109" s="55"/>
      <c r="AC109" s="25"/>
      <c r="AD109" s="55"/>
      <c r="AE109" s="55"/>
      <c r="AF109" s="55"/>
      <c r="AG109" s="25"/>
      <c r="AH109" s="25"/>
      <c r="AI109" s="25"/>
      <c r="AJ109" s="25"/>
      <c r="AK109" s="25"/>
      <c r="AL109" s="28"/>
      <c r="AM109" s="28"/>
      <c r="AN109" s="55"/>
      <c r="AO109" s="55"/>
    </row>
    <row r="110" spans="1:41" ht="12.75" outlineLevel="1">
      <c r="A110" s="46" t="s">
        <v>317</v>
      </c>
      <c r="B110" s="46"/>
      <c r="C110" s="46"/>
      <c r="D110" s="21" t="s">
        <v>250</v>
      </c>
      <c r="E110" s="21" t="s">
        <v>51</v>
      </c>
      <c r="F110" s="20">
        <v>36</v>
      </c>
      <c r="G110" s="47">
        <v>0</v>
      </c>
      <c r="H110" s="47">
        <v>0</v>
      </c>
      <c r="I110" s="48">
        <f t="shared" si="21"/>
        <v>0</v>
      </c>
      <c r="J110" s="48">
        <f t="shared" si="22"/>
        <v>0</v>
      </c>
      <c r="K110" s="47">
        <v>0</v>
      </c>
      <c r="L110" s="48">
        <f t="shared" si="23"/>
        <v>0</v>
      </c>
      <c r="N110" s="54"/>
      <c r="O110" s="5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55"/>
      <c r="AA110" s="55"/>
      <c r="AB110" s="55"/>
      <c r="AC110" s="25"/>
      <c r="AD110" s="55"/>
      <c r="AE110" s="55"/>
      <c r="AF110" s="55"/>
      <c r="AG110" s="25"/>
      <c r="AH110" s="25"/>
      <c r="AI110" s="25"/>
      <c r="AJ110" s="25"/>
      <c r="AK110" s="25"/>
      <c r="AL110" s="28"/>
      <c r="AM110" s="28"/>
      <c r="AN110" s="55"/>
      <c r="AO110" s="55"/>
    </row>
    <row r="111" spans="1:41" ht="12.75" outlineLevel="1">
      <c r="A111" s="46" t="s">
        <v>318</v>
      </c>
      <c r="B111" s="46"/>
      <c r="C111" s="46"/>
      <c r="D111" s="21" t="s">
        <v>251</v>
      </c>
      <c r="E111" s="21" t="s">
        <v>51</v>
      </c>
      <c r="F111" s="20">
        <v>9</v>
      </c>
      <c r="G111" s="47">
        <v>0</v>
      </c>
      <c r="H111" s="47">
        <v>0</v>
      </c>
      <c r="I111" s="48">
        <f t="shared" si="21"/>
        <v>0</v>
      </c>
      <c r="J111" s="48">
        <f t="shared" si="22"/>
        <v>0</v>
      </c>
      <c r="K111" s="47">
        <v>0</v>
      </c>
      <c r="L111" s="48">
        <f t="shared" si="23"/>
        <v>0</v>
      </c>
      <c r="N111" s="54"/>
      <c r="O111" s="5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55"/>
      <c r="AA111" s="55"/>
      <c r="AB111" s="55"/>
      <c r="AC111" s="25"/>
      <c r="AD111" s="55"/>
      <c r="AE111" s="55"/>
      <c r="AF111" s="55"/>
      <c r="AG111" s="25"/>
      <c r="AH111" s="25"/>
      <c r="AI111" s="25"/>
      <c r="AJ111" s="25"/>
      <c r="AK111" s="25"/>
      <c r="AL111" s="28"/>
      <c r="AM111" s="28"/>
      <c r="AN111" s="55"/>
      <c r="AO111" s="55"/>
    </row>
    <row r="112" spans="1:41" ht="25.5" outlineLevel="1">
      <c r="A112" s="46" t="s">
        <v>319</v>
      </c>
      <c r="B112" s="46"/>
      <c r="C112" s="46"/>
      <c r="D112" s="22" t="s">
        <v>246</v>
      </c>
      <c r="E112" s="21" t="s">
        <v>51</v>
      </c>
      <c r="F112" s="20">
        <v>9</v>
      </c>
      <c r="G112" s="47">
        <v>0</v>
      </c>
      <c r="H112" s="47">
        <v>0</v>
      </c>
      <c r="I112" s="48">
        <f t="shared" si="21"/>
        <v>0</v>
      </c>
      <c r="J112" s="48">
        <f t="shared" si="22"/>
        <v>0</v>
      </c>
      <c r="K112" s="47">
        <v>0</v>
      </c>
      <c r="L112" s="48">
        <f t="shared" si="23"/>
        <v>0</v>
      </c>
      <c r="N112" s="54"/>
      <c r="O112" s="5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55"/>
      <c r="AA112" s="55"/>
      <c r="AB112" s="55"/>
      <c r="AC112" s="25"/>
      <c r="AD112" s="55"/>
      <c r="AE112" s="55"/>
      <c r="AF112" s="55"/>
      <c r="AG112" s="25"/>
      <c r="AH112" s="25"/>
      <c r="AI112" s="25"/>
      <c r="AJ112" s="25"/>
      <c r="AK112" s="25"/>
      <c r="AL112" s="28"/>
      <c r="AM112" s="28"/>
      <c r="AN112" s="55"/>
      <c r="AO112" s="55"/>
    </row>
    <row r="113" spans="1:41" ht="12.75" outlineLevel="1">
      <c r="A113" s="46" t="s">
        <v>320</v>
      </c>
      <c r="B113" s="46"/>
      <c r="C113" s="46"/>
      <c r="D113" s="22" t="s">
        <v>352</v>
      </c>
      <c r="E113" s="21" t="s">
        <v>51</v>
      </c>
      <c r="F113" s="20">
        <v>12</v>
      </c>
      <c r="G113" s="47">
        <v>0</v>
      </c>
      <c r="H113" s="47">
        <v>0</v>
      </c>
      <c r="I113" s="48">
        <f t="shared" si="21"/>
        <v>0</v>
      </c>
      <c r="J113" s="48">
        <f t="shared" si="22"/>
        <v>0</v>
      </c>
      <c r="K113" s="47">
        <v>0</v>
      </c>
      <c r="L113" s="48">
        <f t="shared" si="23"/>
        <v>0</v>
      </c>
      <c r="N113" s="54"/>
      <c r="O113" s="5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55"/>
      <c r="AA113" s="55"/>
      <c r="AB113" s="55"/>
      <c r="AC113" s="25"/>
      <c r="AD113" s="55"/>
      <c r="AE113" s="55"/>
      <c r="AF113" s="55"/>
      <c r="AG113" s="25"/>
      <c r="AH113" s="25"/>
      <c r="AI113" s="25"/>
      <c r="AJ113" s="25"/>
      <c r="AK113" s="25"/>
      <c r="AL113" s="28"/>
      <c r="AM113" s="28"/>
      <c r="AN113" s="55"/>
      <c r="AO113" s="55"/>
    </row>
    <row r="114" spans="1:38" ht="12.75" outlineLevel="1">
      <c r="A114" s="46" t="s">
        <v>321</v>
      </c>
      <c r="B114" s="61"/>
      <c r="C114" s="46"/>
      <c r="D114" s="22" t="s">
        <v>247</v>
      </c>
      <c r="E114" s="21" t="s">
        <v>49</v>
      </c>
      <c r="F114" s="20">
        <f>F95</f>
        <v>45</v>
      </c>
      <c r="G114" s="47">
        <v>0</v>
      </c>
      <c r="H114" s="47">
        <v>0</v>
      </c>
      <c r="I114" s="48">
        <f t="shared" si="21"/>
        <v>0</v>
      </c>
      <c r="J114" s="48">
        <f t="shared" si="22"/>
        <v>0</v>
      </c>
      <c r="K114" s="47">
        <v>0</v>
      </c>
      <c r="L114" s="48">
        <f t="shared" si="23"/>
        <v>0</v>
      </c>
      <c r="M114" s="69"/>
      <c r="N114" s="54" t="s">
        <v>130</v>
      </c>
      <c r="O114" s="55">
        <f>IF(N114="5",I114,0)</f>
        <v>0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55">
        <f>IF(AD114=0,J114,0)</f>
        <v>0</v>
      </c>
      <c r="AA114" s="55">
        <f>IF(AD114=10,J114,0)</f>
        <v>0</v>
      </c>
      <c r="AB114" s="55">
        <f>IF(AD114=20,J114,0)</f>
        <v>0</v>
      </c>
      <c r="AC114" s="25"/>
      <c r="AD114" s="55">
        <v>10</v>
      </c>
      <c r="AE114" s="55">
        <f>G114*0</f>
        <v>0</v>
      </c>
      <c r="AF114" s="55">
        <f>G114*(1-0)</f>
        <v>0</v>
      </c>
      <c r="AG114" s="25"/>
      <c r="AH114" s="25"/>
      <c r="AI114" s="25"/>
      <c r="AJ114" s="25"/>
      <c r="AK114" s="25"/>
      <c r="AL114" s="25"/>
    </row>
    <row r="115" spans="1:41" ht="25.5" outlineLevel="1">
      <c r="A115" s="46" t="s">
        <v>322</v>
      </c>
      <c r="B115" s="46"/>
      <c r="C115" s="46"/>
      <c r="D115" s="22" t="s">
        <v>343</v>
      </c>
      <c r="E115" s="21" t="s">
        <v>49</v>
      </c>
      <c r="F115" s="20">
        <v>15</v>
      </c>
      <c r="G115" s="47">
        <v>0</v>
      </c>
      <c r="H115" s="47">
        <v>0</v>
      </c>
      <c r="I115" s="48">
        <f t="shared" si="21"/>
        <v>0</v>
      </c>
      <c r="J115" s="48">
        <f t="shared" si="22"/>
        <v>0</v>
      </c>
      <c r="K115" s="47">
        <v>0</v>
      </c>
      <c r="L115" s="48">
        <f t="shared" si="23"/>
        <v>0</v>
      </c>
      <c r="N115" s="54"/>
      <c r="O115" s="5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55"/>
      <c r="AA115" s="55"/>
      <c r="AB115" s="55"/>
      <c r="AC115" s="25"/>
      <c r="AD115" s="55"/>
      <c r="AE115" s="55"/>
      <c r="AF115" s="55"/>
      <c r="AG115" s="25"/>
      <c r="AH115" s="25"/>
      <c r="AI115" s="25"/>
      <c r="AJ115" s="25"/>
      <c r="AK115" s="25"/>
      <c r="AL115" s="28"/>
      <c r="AM115" s="28"/>
      <c r="AN115" s="55"/>
      <c r="AO115" s="55"/>
    </row>
    <row r="116" spans="1:41" ht="12.75" outlineLevel="1">
      <c r="A116" s="46" t="s">
        <v>323</v>
      </c>
      <c r="B116" s="46"/>
      <c r="C116" s="46"/>
      <c r="D116" s="22" t="s">
        <v>248</v>
      </c>
      <c r="E116" s="21" t="s">
        <v>49</v>
      </c>
      <c r="F116" s="20">
        <f>1.2*3</f>
        <v>3.5999999999999996</v>
      </c>
      <c r="G116" s="47">
        <v>0</v>
      </c>
      <c r="H116" s="47">
        <v>0</v>
      </c>
      <c r="I116" s="48">
        <f t="shared" si="21"/>
        <v>0</v>
      </c>
      <c r="J116" s="48">
        <f t="shared" si="22"/>
        <v>0</v>
      </c>
      <c r="K116" s="47">
        <v>0</v>
      </c>
      <c r="L116" s="48">
        <f t="shared" si="23"/>
        <v>0</v>
      </c>
      <c r="N116" s="54"/>
      <c r="O116" s="5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55"/>
      <c r="AA116" s="55"/>
      <c r="AB116" s="55"/>
      <c r="AC116" s="25"/>
      <c r="AD116" s="55"/>
      <c r="AE116" s="55"/>
      <c r="AF116" s="55"/>
      <c r="AG116" s="25"/>
      <c r="AH116" s="25"/>
      <c r="AI116" s="25"/>
      <c r="AJ116" s="25"/>
      <c r="AK116" s="25"/>
      <c r="AL116" s="28"/>
      <c r="AM116" s="28"/>
      <c r="AN116" s="55"/>
      <c r="AO116" s="55"/>
    </row>
    <row r="117" spans="1:41" ht="25.5" outlineLevel="1">
      <c r="A117" s="46" t="s">
        <v>324</v>
      </c>
      <c r="B117" s="46"/>
      <c r="C117" s="46"/>
      <c r="D117" s="22" t="s">
        <v>178</v>
      </c>
      <c r="E117" s="21" t="s">
        <v>50</v>
      </c>
      <c r="F117" s="23">
        <f>F17</f>
        <v>217.45</v>
      </c>
      <c r="G117" s="47">
        <v>0</v>
      </c>
      <c r="H117" s="47">
        <v>0</v>
      </c>
      <c r="I117" s="48">
        <f t="shared" si="21"/>
        <v>0</v>
      </c>
      <c r="J117" s="48">
        <f t="shared" si="22"/>
        <v>0</v>
      </c>
      <c r="K117" s="47">
        <v>0</v>
      </c>
      <c r="L117" s="48">
        <f t="shared" si="23"/>
        <v>0</v>
      </c>
      <c r="N117" s="54"/>
      <c r="O117" s="5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55"/>
      <c r="AA117" s="55"/>
      <c r="AB117" s="55"/>
      <c r="AC117" s="25"/>
      <c r="AD117" s="55"/>
      <c r="AE117" s="55"/>
      <c r="AF117" s="55"/>
      <c r="AG117" s="25"/>
      <c r="AH117" s="25"/>
      <c r="AI117" s="25"/>
      <c r="AJ117" s="25"/>
      <c r="AK117" s="25"/>
      <c r="AL117" s="28"/>
      <c r="AM117" s="28"/>
      <c r="AN117" s="55"/>
      <c r="AO117" s="55"/>
    </row>
    <row r="118" spans="1:38" ht="39.75" customHeight="1" outlineLevel="1">
      <c r="A118" s="46" t="s">
        <v>325</v>
      </c>
      <c r="B118" s="61"/>
      <c r="C118" s="46"/>
      <c r="D118" s="22" t="s">
        <v>183</v>
      </c>
      <c r="E118" s="21" t="s">
        <v>49</v>
      </c>
      <c r="F118" s="20">
        <f>3.6*(4.8+9.5+17+17+9.6+9.6+17+10+17)</f>
        <v>401.40000000000003</v>
      </c>
      <c r="G118" s="47">
        <v>0</v>
      </c>
      <c r="H118" s="47">
        <v>0</v>
      </c>
      <c r="I118" s="48">
        <f t="shared" si="21"/>
        <v>0</v>
      </c>
      <c r="J118" s="48">
        <f t="shared" si="22"/>
        <v>0</v>
      </c>
      <c r="K118" s="47">
        <v>0</v>
      </c>
      <c r="L118" s="48">
        <f t="shared" si="23"/>
        <v>0</v>
      </c>
      <c r="N118" s="54" t="s">
        <v>130</v>
      </c>
      <c r="O118" s="55">
        <f>IF(N118="5",I118,0)</f>
        <v>0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55">
        <f>IF(AD118=0,J118,0)</f>
        <v>0</v>
      </c>
      <c r="AA118" s="55">
        <f>IF(AD118=10,J118,0)</f>
        <v>0</v>
      </c>
      <c r="AB118" s="55">
        <f>IF(AD118=20,J118,0)</f>
        <v>0</v>
      </c>
      <c r="AC118" s="25"/>
      <c r="AD118" s="55">
        <v>10</v>
      </c>
      <c r="AE118" s="55">
        <f>G118*0.00418410041841004</f>
        <v>0</v>
      </c>
      <c r="AF118" s="55">
        <f>G118*(1-0.00418410041841004)</f>
        <v>0</v>
      </c>
      <c r="AG118" s="25"/>
      <c r="AH118" s="25"/>
      <c r="AI118" s="25"/>
      <c r="AJ118" s="25"/>
      <c r="AK118" s="25"/>
      <c r="AL118" s="25"/>
    </row>
    <row r="119" spans="1:38" ht="29.25" customHeight="1" outlineLevel="1">
      <c r="A119" s="46" t="s">
        <v>326</v>
      </c>
      <c r="B119" s="61"/>
      <c r="C119" s="46"/>
      <c r="D119" s="22" t="s">
        <v>184</v>
      </c>
      <c r="E119" s="21" t="s">
        <v>49</v>
      </c>
      <c r="F119" s="20">
        <f>F95*1.25</f>
        <v>56.25</v>
      </c>
      <c r="G119" s="47">
        <v>0</v>
      </c>
      <c r="H119" s="47">
        <v>0</v>
      </c>
      <c r="I119" s="48">
        <f t="shared" si="21"/>
        <v>0</v>
      </c>
      <c r="J119" s="48">
        <f t="shared" si="22"/>
        <v>0</v>
      </c>
      <c r="K119" s="47">
        <v>0</v>
      </c>
      <c r="L119" s="48">
        <f t="shared" si="23"/>
        <v>0</v>
      </c>
      <c r="N119" s="54" t="s">
        <v>130</v>
      </c>
      <c r="O119" s="55">
        <f>IF(N119="5",I119,0)</f>
        <v>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55">
        <f>IF(AD119=0,J119,0)</f>
        <v>0</v>
      </c>
      <c r="AA119" s="55">
        <f>IF(AD119=10,J119,0)</f>
        <v>0</v>
      </c>
      <c r="AB119" s="55">
        <f>IF(AD119=20,J119,0)</f>
        <v>0</v>
      </c>
      <c r="AC119" s="25"/>
      <c r="AD119" s="55">
        <v>10</v>
      </c>
      <c r="AE119" s="55">
        <f>G119*0.00418410041841004</f>
        <v>0</v>
      </c>
      <c r="AF119" s="55">
        <f>G119*(1-0.00418410041841004)</f>
        <v>0</v>
      </c>
      <c r="AG119" s="25"/>
      <c r="AH119" s="25"/>
      <c r="AI119" s="25"/>
      <c r="AJ119" s="25"/>
      <c r="AK119" s="25"/>
      <c r="AL119" s="25"/>
    </row>
    <row r="120" spans="1:41" ht="12.75" outlineLevel="1">
      <c r="A120" s="46" t="s">
        <v>327</v>
      </c>
      <c r="B120" s="46"/>
      <c r="C120" s="46"/>
      <c r="D120" s="21" t="s">
        <v>253</v>
      </c>
      <c r="E120" s="21" t="s">
        <v>50</v>
      </c>
      <c r="F120" s="20">
        <f>F45</f>
        <v>116.19999999999999</v>
      </c>
      <c r="G120" s="47">
        <v>0</v>
      </c>
      <c r="H120" s="47">
        <v>0</v>
      </c>
      <c r="I120" s="48">
        <f t="shared" si="21"/>
        <v>0</v>
      </c>
      <c r="J120" s="48">
        <f t="shared" si="22"/>
        <v>0</v>
      </c>
      <c r="K120" s="47">
        <v>0</v>
      </c>
      <c r="L120" s="48">
        <f t="shared" si="23"/>
        <v>0</v>
      </c>
      <c r="N120" s="54"/>
      <c r="O120" s="5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55"/>
      <c r="AA120" s="55"/>
      <c r="AB120" s="55"/>
      <c r="AC120" s="25"/>
      <c r="AD120" s="55"/>
      <c r="AE120" s="55"/>
      <c r="AF120" s="55"/>
      <c r="AG120" s="25"/>
      <c r="AH120" s="25"/>
      <c r="AI120" s="25"/>
      <c r="AJ120" s="25"/>
      <c r="AK120" s="25"/>
      <c r="AL120" s="28"/>
      <c r="AM120" s="28"/>
      <c r="AN120" s="55"/>
      <c r="AO120" s="55"/>
    </row>
    <row r="121" spans="1:41" ht="12.75" outlineLevel="1">
      <c r="A121" s="46" t="s">
        <v>11</v>
      </c>
      <c r="B121" s="46"/>
      <c r="C121" s="46"/>
      <c r="D121" s="21" t="s">
        <v>109</v>
      </c>
      <c r="E121" s="21" t="s">
        <v>50</v>
      </c>
      <c r="F121" s="20">
        <f>F61</f>
        <v>202.5</v>
      </c>
      <c r="G121" s="47">
        <v>0</v>
      </c>
      <c r="H121" s="47">
        <v>0</v>
      </c>
      <c r="I121" s="48">
        <f t="shared" si="21"/>
        <v>0</v>
      </c>
      <c r="J121" s="48">
        <f t="shared" si="22"/>
        <v>0</v>
      </c>
      <c r="K121" s="47">
        <v>0</v>
      </c>
      <c r="L121" s="48">
        <f t="shared" si="23"/>
        <v>0</v>
      </c>
      <c r="N121" s="54"/>
      <c r="O121" s="5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55"/>
      <c r="AA121" s="55"/>
      <c r="AB121" s="55"/>
      <c r="AC121" s="25"/>
      <c r="AD121" s="55"/>
      <c r="AE121" s="55"/>
      <c r="AF121" s="55"/>
      <c r="AG121" s="25"/>
      <c r="AH121" s="25"/>
      <c r="AI121" s="25"/>
      <c r="AJ121" s="25"/>
      <c r="AK121" s="25"/>
      <c r="AL121" s="28"/>
      <c r="AM121" s="28"/>
      <c r="AN121" s="55"/>
      <c r="AO121" s="55"/>
    </row>
    <row r="122" spans="1:41" ht="12.75" outlineLevel="1">
      <c r="A122" s="46" t="s">
        <v>328</v>
      </c>
      <c r="B122" s="46"/>
      <c r="C122" s="46"/>
      <c r="D122" s="21" t="s">
        <v>249</v>
      </c>
      <c r="E122" s="21" t="s">
        <v>117</v>
      </c>
      <c r="F122" s="20">
        <v>1</v>
      </c>
      <c r="G122" s="47">
        <v>0</v>
      </c>
      <c r="H122" s="47">
        <v>0</v>
      </c>
      <c r="I122" s="48">
        <f t="shared" si="21"/>
        <v>0</v>
      </c>
      <c r="J122" s="48">
        <f t="shared" si="22"/>
        <v>0</v>
      </c>
      <c r="K122" s="47">
        <v>0</v>
      </c>
      <c r="L122" s="48">
        <f t="shared" si="23"/>
        <v>0</v>
      </c>
      <c r="N122" s="54"/>
      <c r="O122" s="5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55"/>
      <c r="AA122" s="55"/>
      <c r="AB122" s="55"/>
      <c r="AC122" s="25"/>
      <c r="AD122" s="55"/>
      <c r="AE122" s="55"/>
      <c r="AF122" s="55"/>
      <c r="AG122" s="25"/>
      <c r="AH122" s="25"/>
      <c r="AI122" s="25"/>
      <c r="AJ122" s="25"/>
      <c r="AK122" s="25"/>
      <c r="AL122" s="28"/>
      <c r="AM122" s="28"/>
      <c r="AN122" s="55"/>
      <c r="AO122" s="55"/>
    </row>
    <row r="123" spans="1:41" s="52" customFormat="1" ht="12.75" outlineLevel="1">
      <c r="A123" s="46" t="s">
        <v>329</v>
      </c>
      <c r="B123" s="46"/>
      <c r="C123" s="46"/>
      <c r="D123" s="21" t="s">
        <v>177</v>
      </c>
      <c r="E123" s="21" t="s">
        <v>49</v>
      </c>
      <c r="F123" s="20">
        <f>3*22*0.5</f>
        <v>33</v>
      </c>
      <c r="G123" s="47">
        <v>0</v>
      </c>
      <c r="H123" s="47">
        <v>0</v>
      </c>
      <c r="I123" s="48">
        <f t="shared" si="21"/>
        <v>0</v>
      </c>
      <c r="J123" s="48">
        <f t="shared" si="22"/>
        <v>0</v>
      </c>
      <c r="K123" s="47">
        <v>0</v>
      </c>
      <c r="L123" s="48">
        <f t="shared" si="23"/>
        <v>0</v>
      </c>
      <c r="M123" s="49"/>
      <c r="N123" s="50"/>
      <c r="O123" s="51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51"/>
      <c r="AA123" s="51"/>
      <c r="AB123" s="51"/>
      <c r="AC123" s="49"/>
      <c r="AD123" s="51"/>
      <c r="AE123" s="51"/>
      <c r="AF123" s="51"/>
      <c r="AG123" s="49"/>
      <c r="AH123" s="49"/>
      <c r="AI123" s="49"/>
      <c r="AJ123" s="49"/>
      <c r="AK123" s="49"/>
      <c r="AL123" s="28"/>
      <c r="AM123" s="28"/>
      <c r="AN123" s="55"/>
      <c r="AO123" s="55"/>
    </row>
    <row r="124" spans="1:39" s="52" customFormat="1" ht="25.5" outlineLevel="1">
      <c r="A124" s="46" t="s">
        <v>330</v>
      </c>
      <c r="B124" s="46"/>
      <c r="C124" s="46"/>
      <c r="D124" s="22" t="s">
        <v>351</v>
      </c>
      <c r="E124" s="21" t="s">
        <v>110</v>
      </c>
      <c r="F124" s="20">
        <f>1.5+0.8</f>
        <v>2.3</v>
      </c>
      <c r="G124" s="47">
        <v>0</v>
      </c>
      <c r="H124" s="47">
        <v>0</v>
      </c>
      <c r="I124" s="48">
        <f t="shared" si="21"/>
        <v>0</v>
      </c>
      <c r="J124" s="48">
        <f t="shared" si="22"/>
        <v>0</v>
      </c>
      <c r="K124" s="47">
        <v>0</v>
      </c>
      <c r="L124" s="48">
        <f t="shared" si="23"/>
        <v>0</v>
      </c>
      <c r="M124" s="49"/>
      <c r="N124" s="50"/>
      <c r="O124" s="51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51"/>
      <c r="AA124" s="51"/>
      <c r="AB124" s="51"/>
      <c r="AC124" s="49"/>
      <c r="AD124" s="51"/>
      <c r="AE124" s="51"/>
      <c r="AF124" s="51"/>
      <c r="AG124" s="49"/>
      <c r="AH124" s="49"/>
      <c r="AI124" s="49"/>
      <c r="AJ124" s="49"/>
      <c r="AK124" s="49"/>
      <c r="AL124" s="49"/>
      <c r="AM124" s="49"/>
    </row>
    <row r="125" spans="1:39" ht="12.75">
      <c r="A125" s="57"/>
      <c r="B125" s="57"/>
      <c r="C125" s="58" t="s">
        <v>21</v>
      </c>
      <c r="D125" s="106" t="s">
        <v>41</v>
      </c>
      <c r="E125" s="107"/>
      <c r="F125" s="107"/>
      <c r="G125" s="107"/>
      <c r="H125" s="59">
        <f>SUM(H126)</f>
        <v>0</v>
      </c>
      <c r="I125" s="59">
        <f>SUM(I126)</f>
        <v>0</v>
      </c>
      <c r="J125" s="59">
        <f>H125+I125</f>
        <v>0</v>
      </c>
      <c r="K125" s="60"/>
      <c r="L125" s="59">
        <f>SUM(L126:L126)</f>
        <v>0</v>
      </c>
      <c r="N125" s="25"/>
      <c r="O125" s="25"/>
      <c r="P125" s="45"/>
      <c r="Q125" s="40"/>
      <c r="R125" s="45"/>
      <c r="S125" s="45"/>
      <c r="T125" s="45"/>
      <c r="U125" s="45"/>
      <c r="V125" s="45"/>
      <c r="W125" s="45"/>
      <c r="X125" s="45"/>
      <c r="Y125" s="40"/>
      <c r="Z125" s="25"/>
      <c r="AA125" s="25"/>
      <c r="AB125" s="25"/>
      <c r="AC125" s="25"/>
      <c r="AD125" s="25"/>
      <c r="AE125" s="25"/>
      <c r="AF125" s="25"/>
      <c r="AG125" s="25"/>
      <c r="AH125" s="25"/>
      <c r="AI125" s="45"/>
      <c r="AJ125" s="45"/>
      <c r="AK125" s="45"/>
      <c r="AL125" s="25"/>
      <c r="AM125" s="25"/>
    </row>
    <row r="126" spans="1:39" ht="12.75" outlineLevel="1">
      <c r="A126" s="46" t="s">
        <v>331</v>
      </c>
      <c r="B126" s="46"/>
      <c r="C126" s="46"/>
      <c r="D126" s="21" t="s">
        <v>162</v>
      </c>
      <c r="E126" s="21" t="s">
        <v>52</v>
      </c>
      <c r="F126" s="24">
        <f>L103+L98+L94+L87+L83+L62+L46+L30+L28+L21+L19+L12+L127+L135</f>
        <v>0</v>
      </c>
      <c r="G126" s="47">
        <v>0</v>
      </c>
      <c r="H126" s="47">
        <v>0</v>
      </c>
      <c r="I126" s="48">
        <f>J126-H126</f>
        <v>0</v>
      </c>
      <c r="J126" s="48">
        <f>ROUND(F126*G126,2)</f>
        <v>0</v>
      </c>
      <c r="K126" s="47">
        <v>0</v>
      </c>
      <c r="L126" s="48">
        <f>F126*K126</f>
        <v>0</v>
      </c>
      <c r="N126" s="54"/>
      <c r="O126" s="5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55"/>
      <c r="AA126" s="55"/>
      <c r="AB126" s="55"/>
      <c r="AC126" s="25"/>
      <c r="AD126" s="55"/>
      <c r="AE126" s="55"/>
      <c r="AF126" s="55"/>
      <c r="AG126" s="25"/>
      <c r="AH126" s="25"/>
      <c r="AI126" s="25"/>
      <c r="AJ126" s="25"/>
      <c r="AK126" s="25"/>
      <c r="AL126" s="25"/>
      <c r="AM126" s="25"/>
    </row>
    <row r="127" spans="1:39" ht="12.75">
      <c r="A127" s="57"/>
      <c r="B127" s="57"/>
      <c r="C127" s="58" t="s">
        <v>22</v>
      </c>
      <c r="D127" s="106" t="s">
        <v>42</v>
      </c>
      <c r="E127" s="107"/>
      <c r="F127" s="107"/>
      <c r="G127" s="107"/>
      <c r="H127" s="59">
        <f>SUM(H128:H129)</f>
        <v>0</v>
      </c>
      <c r="I127" s="59">
        <f>SUM(I128:I129)</f>
        <v>0</v>
      </c>
      <c r="J127" s="59">
        <f>H127+I127</f>
        <v>0</v>
      </c>
      <c r="K127" s="60"/>
      <c r="L127" s="59">
        <f>SUM(L128:L129)</f>
        <v>0</v>
      </c>
      <c r="N127" s="25"/>
      <c r="O127" s="25"/>
      <c r="P127" s="45"/>
      <c r="Q127" s="40"/>
      <c r="R127" s="45"/>
      <c r="S127" s="45"/>
      <c r="T127" s="45"/>
      <c r="U127" s="45"/>
      <c r="V127" s="45"/>
      <c r="W127" s="45"/>
      <c r="X127" s="45"/>
      <c r="Y127" s="40"/>
      <c r="Z127" s="25"/>
      <c r="AA127" s="25"/>
      <c r="AB127" s="25"/>
      <c r="AC127" s="25"/>
      <c r="AD127" s="25"/>
      <c r="AE127" s="25"/>
      <c r="AF127" s="25"/>
      <c r="AG127" s="25"/>
      <c r="AH127" s="25"/>
      <c r="AI127" s="45"/>
      <c r="AJ127" s="45"/>
      <c r="AK127" s="45"/>
      <c r="AL127" s="63"/>
      <c r="AM127" s="25"/>
    </row>
    <row r="128" spans="1:39" ht="25.5" outlineLevel="1">
      <c r="A128" s="46" t="s">
        <v>332</v>
      </c>
      <c r="B128" s="46"/>
      <c r="C128" s="46"/>
      <c r="D128" s="22" t="s">
        <v>374</v>
      </c>
      <c r="E128" s="21" t="s">
        <v>117</v>
      </c>
      <c r="F128" s="20">
        <v>1</v>
      </c>
      <c r="G128" s="47">
        <v>0</v>
      </c>
      <c r="H128" s="47">
        <v>0</v>
      </c>
      <c r="I128" s="48">
        <f>J128-H128</f>
        <v>0</v>
      </c>
      <c r="J128" s="48">
        <f>ROUND(F128*G128,2)</f>
        <v>0</v>
      </c>
      <c r="K128" s="47">
        <v>0</v>
      </c>
      <c r="L128" s="48">
        <f>F128*K128</f>
        <v>0</v>
      </c>
      <c r="N128" s="54"/>
      <c r="O128" s="5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55"/>
      <c r="AA128" s="55"/>
      <c r="AB128" s="55"/>
      <c r="AC128" s="25"/>
      <c r="AD128" s="55"/>
      <c r="AE128" s="55"/>
      <c r="AF128" s="55"/>
      <c r="AG128" s="25"/>
      <c r="AH128" s="25"/>
      <c r="AI128" s="25"/>
      <c r="AJ128" s="25"/>
      <c r="AK128" s="25"/>
      <c r="AL128" s="25"/>
      <c r="AM128" s="25"/>
    </row>
    <row r="129" spans="1:39" ht="12.75" outlineLevel="1">
      <c r="A129" s="46" t="s">
        <v>203</v>
      </c>
      <c r="B129" s="46"/>
      <c r="C129" s="46"/>
      <c r="D129" s="21" t="s">
        <v>355</v>
      </c>
      <c r="E129" s="21" t="s">
        <v>117</v>
      </c>
      <c r="F129" s="20">
        <v>1</v>
      </c>
      <c r="G129" s="47">
        <v>0</v>
      </c>
      <c r="H129" s="47">
        <v>0</v>
      </c>
      <c r="I129" s="48">
        <f>J129-H129</f>
        <v>0</v>
      </c>
      <c r="J129" s="48">
        <f>ROUND(F129*G129,2)</f>
        <v>0</v>
      </c>
      <c r="K129" s="47">
        <v>0</v>
      </c>
      <c r="L129" s="48">
        <f>F129*K129</f>
        <v>0</v>
      </c>
      <c r="N129" s="54"/>
      <c r="O129" s="5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55"/>
      <c r="AA129" s="55"/>
      <c r="AB129" s="55"/>
      <c r="AC129" s="25"/>
      <c r="AD129" s="55"/>
      <c r="AE129" s="55"/>
      <c r="AF129" s="55"/>
      <c r="AG129" s="25"/>
      <c r="AH129" s="25"/>
      <c r="AI129" s="25"/>
      <c r="AJ129" s="25"/>
      <c r="AK129" s="25"/>
      <c r="AL129" s="25"/>
      <c r="AM129" s="25"/>
    </row>
    <row r="130" spans="1:39" ht="12.75">
      <c r="A130" s="57"/>
      <c r="B130" s="57"/>
      <c r="C130" s="58" t="s">
        <v>23</v>
      </c>
      <c r="D130" s="106" t="s">
        <v>43</v>
      </c>
      <c r="E130" s="106"/>
      <c r="F130" s="106"/>
      <c r="G130" s="106"/>
      <c r="H130" s="59">
        <f>SUM(H131:H134)</f>
        <v>0</v>
      </c>
      <c r="I130" s="59">
        <f>SUM(I131:I134)</f>
        <v>0</v>
      </c>
      <c r="J130" s="59">
        <f>H130+I130</f>
        <v>0</v>
      </c>
      <c r="K130" s="60"/>
      <c r="L130" s="59">
        <f>SUM(L131:L134)</f>
        <v>0</v>
      </c>
      <c r="N130" s="25"/>
      <c r="O130" s="25"/>
      <c r="P130" s="45"/>
      <c r="Q130" s="40"/>
      <c r="R130" s="45"/>
      <c r="S130" s="45"/>
      <c r="T130" s="45"/>
      <c r="U130" s="45"/>
      <c r="V130" s="45"/>
      <c r="W130" s="45"/>
      <c r="X130" s="45"/>
      <c r="Y130" s="40"/>
      <c r="Z130" s="25"/>
      <c r="AA130" s="25"/>
      <c r="AB130" s="25"/>
      <c r="AC130" s="25"/>
      <c r="AD130" s="25"/>
      <c r="AE130" s="25"/>
      <c r="AF130" s="25"/>
      <c r="AG130" s="25"/>
      <c r="AH130" s="25"/>
      <c r="AI130" s="45"/>
      <c r="AJ130" s="45"/>
      <c r="AK130" s="45"/>
      <c r="AL130" s="25"/>
      <c r="AM130" s="25"/>
    </row>
    <row r="131" spans="1:39" s="52" customFormat="1" ht="12.75" outlineLevel="1">
      <c r="A131" s="46" t="s">
        <v>204</v>
      </c>
      <c r="B131" s="46"/>
      <c r="C131" s="46"/>
      <c r="D131" s="21" t="s">
        <v>111</v>
      </c>
      <c r="E131" s="21" t="s">
        <v>52</v>
      </c>
      <c r="F131" s="24">
        <f>L106</f>
        <v>0</v>
      </c>
      <c r="G131" s="47">
        <v>0</v>
      </c>
      <c r="H131" s="47">
        <v>0</v>
      </c>
      <c r="I131" s="48">
        <f>J131-H131</f>
        <v>0</v>
      </c>
      <c r="J131" s="48">
        <f>ROUND(F131*G131,2)</f>
        <v>0</v>
      </c>
      <c r="K131" s="47">
        <v>0</v>
      </c>
      <c r="L131" s="48">
        <f>F131*K131</f>
        <v>0</v>
      </c>
      <c r="M131" s="49"/>
      <c r="N131" s="50"/>
      <c r="O131" s="51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51"/>
      <c r="AA131" s="51"/>
      <c r="AB131" s="51"/>
      <c r="AC131" s="49"/>
      <c r="AD131" s="51"/>
      <c r="AE131" s="51"/>
      <c r="AF131" s="51"/>
      <c r="AG131" s="49"/>
      <c r="AH131" s="49"/>
      <c r="AI131" s="49"/>
      <c r="AJ131" s="49"/>
      <c r="AK131" s="49"/>
      <c r="AL131" s="70"/>
      <c r="AM131" s="49"/>
    </row>
    <row r="132" spans="1:39" s="52" customFormat="1" ht="12.75" outlineLevel="1">
      <c r="A132" s="46" t="s">
        <v>205</v>
      </c>
      <c r="B132" s="46"/>
      <c r="C132" s="46"/>
      <c r="D132" s="21" t="s">
        <v>112</v>
      </c>
      <c r="E132" s="21" t="s">
        <v>52</v>
      </c>
      <c r="F132" s="24">
        <f>L106</f>
        <v>0</v>
      </c>
      <c r="G132" s="47">
        <v>0</v>
      </c>
      <c r="H132" s="47">
        <v>0</v>
      </c>
      <c r="I132" s="48">
        <f>J132-H132</f>
        <v>0</v>
      </c>
      <c r="J132" s="48">
        <f>ROUND(F132*G132,2)</f>
        <v>0</v>
      </c>
      <c r="K132" s="47">
        <v>0</v>
      </c>
      <c r="L132" s="48">
        <f>F132*K132</f>
        <v>0</v>
      </c>
      <c r="M132" s="56"/>
      <c r="N132" s="50"/>
      <c r="O132" s="51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51"/>
      <c r="AA132" s="51"/>
      <c r="AB132" s="51"/>
      <c r="AC132" s="49"/>
      <c r="AD132" s="51"/>
      <c r="AE132" s="51"/>
      <c r="AF132" s="51"/>
      <c r="AG132" s="49"/>
      <c r="AH132" s="49"/>
      <c r="AI132" s="49"/>
      <c r="AJ132" s="49"/>
      <c r="AK132" s="49"/>
      <c r="AL132" s="49"/>
      <c r="AM132" s="49"/>
    </row>
    <row r="133" spans="1:39" s="52" customFormat="1" ht="12.75" outlineLevel="1">
      <c r="A133" s="46" t="s">
        <v>333</v>
      </c>
      <c r="B133" s="46"/>
      <c r="C133" s="46"/>
      <c r="D133" s="21" t="s">
        <v>113</v>
      </c>
      <c r="E133" s="21" t="s">
        <v>52</v>
      </c>
      <c r="F133" s="24">
        <f>L106*20</f>
        <v>0</v>
      </c>
      <c r="G133" s="47">
        <v>0</v>
      </c>
      <c r="H133" s="47">
        <v>0</v>
      </c>
      <c r="I133" s="48">
        <f>J133-H133</f>
        <v>0</v>
      </c>
      <c r="J133" s="48">
        <f>ROUND(F133*G133,2)</f>
        <v>0</v>
      </c>
      <c r="K133" s="47">
        <v>0</v>
      </c>
      <c r="L133" s="48">
        <f>F133*K133</f>
        <v>0</v>
      </c>
      <c r="M133" s="56"/>
      <c r="N133" s="50"/>
      <c r="O133" s="51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51"/>
      <c r="AA133" s="51"/>
      <c r="AB133" s="51"/>
      <c r="AC133" s="49"/>
      <c r="AD133" s="51"/>
      <c r="AE133" s="51"/>
      <c r="AF133" s="51"/>
      <c r="AG133" s="49"/>
      <c r="AH133" s="49"/>
      <c r="AI133" s="49"/>
      <c r="AJ133" s="49"/>
      <c r="AK133" s="49"/>
      <c r="AL133" s="49"/>
      <c r="AM133" s="49"/>
    </row>
    <row r="134" spans="1:39" s="52" customFormat="1" ht="12.75" outlineLevel="1">
      <c r="A134" s="46" t="s">
        <v>334</v>
      </c>
      <c r="B134" s="46"/>
      <c r="C134" s="46"/>
      <c r="D134" s="21" t="s">
        <v>129</v>
      </c>
      <c r="E134" s="21" t="s">
        <v>52</v>
      </c>
      <c r="F134" s="24">
        <f>L106</f>
        <v>0</v>
      </c>
      <c r="G134" s="47">
        <v>0</v>
      </c>
      <c r="H134" s="47">
        <v>0</v>
      </c>
      <c r="I134" s="48">
        <f>J134-H134</f>
        <v>0</v>
      </c>
      <c r="J134" s="48">
        <f>ROUND(F134*G134,2)</f>
        <v>0</v>
      </c>
      <c r="K134" s="47">
        <v>0</v>
      </c>
      <c r="L134" s="48">
        <f>F134*K134</f>
        <v>0</v>
      </c>
      <c r="M134" s="56"/>
      <c r="N134" s="50"/>
      <c r="O134" s="51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51"/>
      <c r="AA134" s="51"/>
      <c r="AB134" s="51"/>
      <c r="AC134" s="49"/>
      <c r="AD134" s="51"/>
      <c r="AE134" s="51"/>
      <c r="AF134" s="51"/>
      <c r="AG134" s="49"/>
      <c r="AH134" s="49"/>
      <c r="AI134" s="49"/>
      <c r="AJ134" s="49"/>
      <c r="AK134" s="49"/>
      <c r="AL134" s="49"/>
      <c r="AM134" s="49"/>
    </row>
    <row r="135" spans="1:39" ht="12.75">
      <c r="A135" s="57"/>
      <c r="B135" s="57"/>
      <c r="C135" s="58" t="s">
        <v>105</v>
      </c>
      <c r="D135" s="106" t="s">
        <v>91</v>
      </c>
      <c r="E135" s="106"/>
      <c r="F135" s="106"/>
      <c r="G135" s="106"/>
      <c r="H135" s="59">
        <f>SUM(H136:H152)</f>
        <v>0</v>
      </c>
      <c r="I135" s="59">
        <f>SUM(I136:I152)</f>
        <v>0</v>
      </c>
      <c r="J135" s="59">
        <f>H135+I135</f>
        <v>0</v>
      </c>
      <c r="K135" s="60"/>
      <c r="L135" s="59">
        <f>SUM(L136:L152)</f>
        <v>0</v>
      </c>
      <c r="M135" s="56"/>
      <c r="N135" s="54"/>
      <c r="O135" s="5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55"/>
      <c r="AA135" s="55"/>
      <c r="AB135" s="55"/>
      <c r="AC135" s="25"/>
      <c r="AD135" s="55"/>
      <c r="AE135" s="55"/>
      <c r="AF135" s="55"/>
      <c r="AG135" s="25"/>
      <c r="AH135" s="25"/>
      <c r="AI135" s="25"/>
      <c r="AJ135" s="25"/>
      <c r="AK135" s="25"/>
      <c r="AL135" s="25"/>
      <c r="AM135" s="25"/>
    </row>
    <row r="136" spans="1:39" ht="12.75" outlineLevel="1">
      <c r="A136" s="46" t="s">
        <v>335</v>
      </c>
      <c r="B136" s="46"/>
      <c r="C136" s="46"/>
      <c r="D136" s="21" t="s">
        <v>163</v>
      </c>
      <c r="E136" s="21" t="s">
        <v>117</v>
      </c>
      <c r="F136" s="20">
        <v>1</v>
      </c>
      <c r="G136" s="47">
        <v>0</v>
      </c>
      <c r="H136" s="47">
        <v>0</v>
      </c>
      <c r="I136" s="48">
        <f aca="true" t="shared" si="24" ref="I136:I152">J136-H136</f>
        <v>0</v>
      </c>
      <c r="J136" s="48">
        <f aca="true" t="shared" si="25" ref="J136:J152">ROUND(F136*G136,2)</f>
        <v>0</v>
      </c>
      <c r="K136" s="47">
        <v>0</v>
      </c>
      <c r="L136" s="48">
        <f aca="true" t="shared" si="26" ref="L136:L152">F136*K136</f>
        <v>0</v>
      </c>
      <c r="N136" s="54"/>
      <c r="O136" s="5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55"/>
      <c r="AA136" s="55"/>
      <c r="AB136" s="55"/>
      <c r="AC136" s="25"/>
      <c r="AD136" s="55"/>
      <c r="AE136" s="55"/>
      <c r="AF136" s="55"/>
      <c r="AG136" s="25"/>
      <c r="AH136" s="25"/>
      <c r="AI136" s="25"/>
      <c r="AJ136" s="25"/>
      <c r="AK136" s="25"/>
      <c r="AL136" s="25"/>
      <c r="AM136" s="25"/>
    </row>
    <row r="137" spans="1:39" s="52" customFormat="1" ht="12.75" outlineLevel="1">
      <c r="A137" s="46" t="s">
        <v>206</v>
      </c>
      <c r="B137" s="46"/>
      <c r="C137" s="46"/>
      <c r="D137" s="21" t="s">
        <v>114</v>
      </c>
      <c r="E137" s="21" t="s">
        <v>117</v>
      </c>
      <c r="F137" s="20">
        <v>1</v>
      </c>
      <c r="G137" s="47">
        <v>0</v>
      </c>
      <c r="H137" s="47">
        <v>0</v>
      </c>
      <c r="I137" s="48">
        <f t="shared" si="24"/>
        <v>0</v>
      </c>
      <c r="J137" s="48">
        <f t="shared" si="25"/>
        <v>0</v>
      </c>
      <c r="K137" s="47">
        <v>0</v>
      </c>
      <c r="L137" s="48">
        <f t="shared" si="26"/>
        <v>0</v>
      </c>
      <c r="M137" s="49"/>
      <c r="N137" s="50"/>
      <c r="O137" s="51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51"/>
      <c r="AA137" s="51"/>
      <c r="AB137" s="51"/>
      <c r="AC137" s="49"/>
      <c r="AD137" s="51"/>
      <c r="AE137" s="51"/>
      <c r="AF137" s="51"/>
      <c r="AG137" s="49"/>
      <c r="AH137" s="49"/>
      <c r="AI137" s="49"/>
      <c r="AJ137" s="49"/>
      <c r="AK137" s="49"/>
      <c r="AL137" s="49"/>
      <c r="AM137" s="49"/>
    </row>
    <row r="138" spans="1:39" ht="12.75" outlineLevel="1">
      <c r="A138" s="46" t="s">
        <v>336</v>
      </c>
      <c r="B138" s="46"/>
      <c r="C138" s="46"/>
      <c r="D138" s="21" t="s">
        <v>213</v>
      </c>
      <c r="E138" s="21" t="s">
        <v>51</v>
      </c>
      <c r="F138" s="20">
        <v>1</v>
      </c>
      <c r="G138" s="47">
        <v>0</v>
      </c>
      <c r="H138" s="47">
        <v>0</v>
      </c>
      <c r="I138" s="48">
        <f t="shared" si="24"/>
        <v>0</v>
      </c>
      <c r="J138" s="48">
        <f t="shared" si="25"/>
        <v>0</v>
      </c>
      <c r="K138" s="47">
        <v>0</v>
      </c>
      <c r="L138" s="48">
        <f t="shared" si="26"/>
        <v>0</v>
      </c>
      <c r="N138" s="54"/>
      <c r="O138" s="5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55"/>
      <c r="AA138" s="55"/>
      <c r="AB138" s="55"/>
      <c r="AC138" s="25"/>
      <c r="AD138" s="55"/>
      <c r="AE138" s="55"/>
      <c r="AF138" s="55"/>
      <c r="AG138" s="25"/>
      <c r="AH138" s="25"/>
      <c r="AI138" s="25"/>
      <c r="AJ138" s="25"/>
      <c r="AK138" s="25"/>
      <c r="AL138" s="25"/>
      <c r="AM138" s="25"/>
    </row>
    <row r="139" spans="1:38" ht="13.5" customHeight="1" outlineLevel="1">
      <c r="A139" s="46" t="s">
        <v>337</v>
      </c>
      <c r="B139" s="46"/>
      <c r="C139" s="46"/>
      <c r="D139" s="21" t="s">
        <v>257</v>
      </c>
      <c r="E139" s="21" t="s">
        <v>51</v>
      </c>
      <c r="F139" s="20">
        <v>6</v>
      </c>
      <c r="G139" s="47">
        <v>0</v>
      </c>
      <c r="H139" s="47">
        <v>0</v>
      </c>
      <c r="I139" s="48">
        <f t="shared" si="24"/>
        <v>0</v>
      </c>
      <c r="J139" s="48">
        <f t="shared" si="25"/>
        <v>0</v>
      </c>
      <c r="K139" s="47">
        <v>0</v>
      </c>
      <c r="L139" s="48">
        <f t="shared" si="26"/>
        <v>0</v>
      </c>
      <c r="M139" s="56"/>
      <c r="N139" s="54" t="s">
        <v>116</v>
      </c>
      <c r="O139" s="55">
        <f aca="true" t="shared" si="27" ref="O139:O148">IF(N139="5",I139,0)</f>
        <v>0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55">
        <f aca="true" t="shared" si="28" ref="Z139:Z148">IF(AD139=0,J139,0)</f>
        <v>0</v>
      </c>
      <c r="AA139" s="55">
        <f aca="true" t="shared" si="29" ref="AA139:AA148">IF(AD139=10,J139,0)</f>
        <v>0</v>
      </c>
      <c r="AB139" s="55">
        <f aca="true" t="shared" si="30" ref="AB139:AB148">IF(AD139=20,J139,0)</f>
        <v>0</v>
      </c>
      <c r="AC139" s="25"/>
      <c r="AD139" s="55">
        <v>10</v>
      </c>
      <c r="AE139" s="55">
        <f aca="true" t="shared" si="31" ref="AE139:AE148">G139*1</f>
        <v>0</v>
      </c>
      <c r="AF139" s="55">
        <f aca="true" t="shared" si="32" ref="AF139:AF148">G139*(1-1)</f>
        <v>0</v>
      </c>
      <c r="AG139" s="25"/>
      <c r="AH139" s="25"/>
      <c r="AI139" s="25"/>
      <c r="AJ139" s="25"/>
      <c r="AK139" s="25"/>
      <c r="AL139" s="25"/>
    </row>
    <row r="140" spans="1:38" ht="13.5" customHeight="1" outlineLevel="1">
      <c r="A140" s="46" t="s">
        <v>338</v>
      </c>
      <c r="B140" s="46"/>
      <c r="C140" s="46"/>
      <c r="D140" s="21" t="s">
        <v>176</v>
      </c>
      <c r="E140" s="21" t="s">
        <v>51</v>
      </c>
      <c r="F140" s="20">
        <v>12</v>
      </c>
      <c r="G140" s="47">
        <v>0</v>
      </c>
      <c r="H140" s="47">
        <v>0</v>
      </c>
      <c r="I140" s="48">
        <f t="shared" si="24"/>
        <v>0</v>
      </c>
      <c r="J140" s="48">
        <f t="shared" si="25"/>
        <v>0</v>
      </c>
      <c r="K140" s="47">
        <v>0</v>
      </c>
      <c r="L140" s="48">
        <f t="shared" si="26"/>
        <v>0</v>
      </c>
      <c r="M140" s="56"/>
      <c r="N140" s="54" t="s">
        <v>116</v>
      </c>
      <c r="O140" s="55">
        <f t="shared" si="27"/>
        <v>0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55">
        <f t="shared" si="28"/>
        <v>0</v>
      </c>
      <c r="AA140" s="55">
        <f t="shared" si="29"/>
        <v>0</v>
      </c>
      <c r="AB140" s="55">
        <f t="shared" si="30"/>
        <v>0</v>
      </c>
      <c r="AC140" s="25"/>
      <c r="AD140" s="55">
        <v>10</v>
      </c>
      <c r="AE140" s="55">
        <f t="shared" si="31"/>
        <v>0</v>
      </c>
      <c r="AF140" s="55">
        <f t="shared" si="32"/>
        <v>0</v>
      </c>
      <c r="AG140" s="25"/>
      <c r="AH140" s="25"/>
      <c r="AI140" s="25"/>
      <c r="AJ140" s="25"/>
      <c r="AK140" s="25"/>
      <c r="AL140" s="25"/>
    </row>
    <row r="141" spans="1:38" ht="13.5" customHeight="1" outlineLevel="1">
      <c r="A141" s="46" t="s">
        <v>339</v>
      </c>
      <c r="B141" s="46"/>
      <c r="C141" s="46"/>
      <c r="D141" s="21" t="s">
        <v>214</v>
      </c>
      <c r="E141" s="21" t="s">
        <v>51</v>
      </c>
      <c r="F141" s="20">
        <v>9</v>
      </c>
      <c r="G141" s="47">
        <v>0</v>
      </c>
      <c r="H141" s="47">
        <v>0</v>
      </c>
      <c r="I141" s="48">
        <f t="shared" si="24"/>
        <v>0</v>
      </c>
      <c r="J141" s="48">
        <f t="shared" si="25"/>
        <v>0</v>
      </c>
      <c r="K141" s="47">
        <v>0</v>
      </c>
      <c r="L141" s="48">
        <f t="shared" si="26"/>
        <v>0</v>
      </c>
      <c r="M141" s="56"/>
      <c r="N141" s="54" t="s">
        <v>116</v>
      </c>
      <c r="O141" s="55">
        <f t="shared" si="27"/>
        <v>0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55">
        <f t="shared" si="28"/>
        <v>0</v>
      </c>
      <c r="AA141" s="55">
        <f t="shared" si="29"/>
        <v>0</v>
      </c>
      <c r="AB141" s="55">
        <f t="shared" si="30"/>
        <v>0</v>
      </c>
      <c r="AC141" s="25"/>
      <c r="AD141" s="55">
        <v>10</v>
      </c>
      <c r="AE141" s="55">
        <f t="shared" si="31"/>
        <v>0</v>
      </c>
      <c r="AF141" s="55">
        <f t="shared" si="32"/>
        <v>0</v>
      </c>
      <c r="AG141" s="25"/>
      <c r="AH141" s="25"/>
      <c r="AI141" s="25"/>
      <c r="AJ141" s="25"/>
      <c r="AK141" s="25"/>
      <c r="AL141" s="25"/>
    </row>
    <row r="142" spans="1:38" ht="13.5" customHeight="1" outlineLevel="1">
      <c r="A142" s="46" t="s">
        <v>345</v>
      </c>
      <c r="B142" s="46"/>
      <c r="C142" s="46"/>
      <c r="D142" s="21" t="s">
        <v>215</v>
      </c>
      <c r="E142" s="21" t="s">
        <v>51</v>
      </c>
      <c r="F142" s="20">
        <v>9</v>
      </c>
      <c r="G142" s="47">
        <v>0</v>
      </c>
      <c r="H142" s="47">
        <v>0</v>
      </c>
      <c r="I142" s="48">
        <f t="shared" si="24"/>
        <v>0</v>
      </c>
      <c r="J142" s="48">
        <f t="shared" si="25"/>
        <v>0</v>
      </c>
      <c r="K142" s="47">
        <v>0</v>
      </c>
      <c r="L142" s="48">
        <f t="shared" si="26"/>
        <v>0</v>
      </c>
      <c r="M142" s="56"/>
      <c r="N142" s="54" t="s">
        <v>116</v>
      </c>
      <c r="O142" s="55">
        <f t="shared" si="27"/>
        <v>0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55">
        <f t="shared" si="28"/>
        <v>0</v>
      </c>
      <c r="AA142" s="55">
        <f t="shared" si="29"/>
        <v>0</v>
      </c>
      <c r="AB142" s="55">
        <f t="shared" si="30"/>
        <v>0</v>
      </c>
      <c r="AC142" s="25"/>
      <c r="AD142" s="55">
        <v>10</v>
      </c>
      <c r="AE142" s="55">
        <f t="shared" si="31"/>
        <v>0</v>
      </c>
      <c r="AF142" s="55">
        <f t="shared" si="32"/>
        <v>0</v>
      </c>
      <c r="AG142" s="25"/>
      <c r="AH142" s="25"/>
      <c r="AI142" s="25"/>
      <c r="AJ142" s="25"/>
      <c r="AK142" s="25"/>
      <c r="AL142" s="25"/>
    </row>
    <row r="143" spans="1:38" ht="13.5" customHeight="1" outlineLevel="1">
      <c r="A143" s="46" t="s">
        <v>361</v>
      </c>
      <c r="B143" s="46"/>
      <c r="C143" s="46"/>
      <c r="D143" s="21" t="s">
        <v>216</v>
      </c>
      <c r="E143" s="21" t="s">
        <v>51</v>
      </c>
      <c r="F143" s="20">
        <v>7</v>
      </c>
      <c r="G143" s="47">
        <v>0</v>
      </c>
      <c r="H143" s="47">
        <v>0</v>
      </c>
      <c r="I143" s="48">
        <f t="shared" si="24"/>
        <v>0</v>
      </c>
      <c r="J143" s="48">
        <f t="shared" si="25"/>
        <v>0</v>
      </c>
      <c r="K143" s="47">
        <v>0</v>
      </c>
      <c r="L143" s="48">
        <f t="shared" si="26"/>
        <v>0</v>
      </c>
      <c r="M143" s="56"/>
      <c r="N143" s="54" t="s">
        <v>116</v>
      </c>
      <c r="O143" s="55">
        <f t="shared" si="27"/>
        <v>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55">
        <f t="shared" si="28"/>
        <v>0</v>
      </c>
      <c r="AA143" s="55">
        <f t="shared" si="29"/>
        <v>0</v>
      </c>
      <c r="AB143" s="55">
        <f t="shared" si="30"/>
        <v>0</v>
      </c>
      <c r="AC143" s="25"/>
      <c r="AD143" s="55">
        <v>10</v>
      </c>
      <c r="AE143" s="55">
        <f t="shared" si="31"/>
        <v>0</v>
      </c>
      <c r="AF143" s="55">
        <f t="shared" si="32"/>
        <v>0</v>
      </c>
      <c r="AG143" s="25"/>
      <c r="AH143" s="25"/>
      <c r="AI143" s="25"/>
      <c r="AJ143" s="25"/>
      <c r="AK143" s="25"/>
      <c r="AL143" s="25"/>
    </row>
    <row r="144" spans="1:38" ht="13.5" customHeight="1" outlineLevel="1">
      <c r="A144" s="46" t="s">
        <v>362</v>
      </c>
      <c r="B144" s="46"/>
      <c r="C144" s="46"/>
      <c r="D144" s="21" t="s">
        <v>371</v>
      </c>
      <c r="E144" s="21" t="s">
        <v>51</v>
      </c>
      <c r="F144" s="20">
        <v>9</v>
      </c>
      <c r="G144" s="47">
        <v>0</v>
      </c>
      <c r="H144" s="47">
        <v>0</v>
      </c>
      <c r="I144" s="48">
        <f t="shared" si="24"/>
        <v>0</v>
      </c>
      <c r="J144" s="48">
        <f t="shared" si="25"/>
        <v>0</v>
      </c>
      <c r="K144" s="47">
        <v>0</v>
      </c>
      <c r="L144" s="48">
        <f t="shared" si="26"/>
        <v>0</v>
      </c>
      <c r="M144" s="56"/>
      <c r="N144" s="54" t="s">
        <v>116</v>
      </c>
      <c r="O144" s="55">
        <f t="shared" si="27"/>
        <v>0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55">
        <f t="shared" si="28"/>
        <v>0</v>
      </c>
      <c r="AA144" s="55">
        <f t="shared" si="29"/>
        <v>0</v>
      </c>
      <c r="AB144" s="55">
        <f t="shared" si="30"/>
        <v>0</v>
      </c>
      <c r="AC144" s="25"/>
      <c r="AD144" s="55">
        <v>10</v>
      </c>
      <c r="AE144" s="55">
        <f t="shared" si="31"/>
        <v>0</v>
      </c>
      <c r="AF144" s="55">
        <f t="shared" si="32"/>
        <v>0</v>
      </c>
      <c r="AG144" s="25"/>
      <c r="AH144" s="25"/>
      <c r="AI144" s="25"/>
      <c r="AJ144" s="25"/>
      <c r="AK144" s="25"/>
      <c r="AL144" s="25"/>
    </row>
    <row r="145" spans="1:38" ht="13.5" customHeight="1" outlineLevel="1">
      <c r="A145" s="46" t="s">
        <v>363</v>
      </c>
      <c r="B145" s="46"/>
      <c r="C145" s="46"/>
      <c r="D145" s="21" t="s">
        <v>217</v>
      </c>
      <c r="E145" s="21" t="s">
        <v>51</v>
      </c>
      <c r="F145" s="20">
        <v>9</v>
      </c>
      <c r="G145" s="47">
        <v>0</v>
      </c>
      <c r="H145" s="47">
        <v>0</v>
      </c>
      <c r="I145" s="48">
        <f t="shared" si="24"/>
        <v>0</v>
      </c>
      <c r="J145" s="48">
        <f t="shared" si="25"/>
        <v>0</v>
      </c>
      <c r="K145" s="47">
        <v>0</v>
      </c>
      <c r="L145" s="48">
        <f t="shared" si="26"/>
        <v>0</v>
      </c>
      <c r="M145" s="56"/>
      <c r="N145" s="54" t="s">
        <v>116</v>
      </c>
      <c r="O145" s="55">
        <f t="shared" si="27"/>
        <v>0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55">
        <f t="shared" si="28"/>
        <v>0</v>
      </c>
      <c r="AA145" s="55">
        <f t="shared" si="29"/>
        <v>0</v>
      </c>
      <c r="AB145" s="55">
        <f t="shared" si="30"/>
        <v>0</v>
      </c>
      <c r="AC145" s="25"/>
      <c r="AD145" s="55">
        <v>10</v>
      </c>
      <c r="AE145" s="55">
        <f t="shared" si="31"/>
        <v>0</v>
      </c>
      <c r="AF145" s="55">
        <f t="shared" si="32"/>
        <v>0</v>
      </c>
      <c r="AG145" s="25"/>
      <c r="AH145" s="25"/>
      <c r="AI145" s="25"/>
      <c r="AJ145" s="25"/>
      <c r="AK145" s="25"/>
      <c r="AL145" s="25"/>
    </row>
    <row r="146" spans="1:38" ht="13.5" customHeight="1" outlineLevel="1">
      <c r="A146" s="46" t="s">
        <v>364</v>
      </c>
      <c r="B146" s="46"/>
      <c r="C146" s="46"/>
      <c r="D146" s="21" t="s">
        <v>218</v>
      </c>
      <c r="E146" s="21" t="s">
        <v>51</v>
      </c>
      <c r="F146" s="20">
        <v>9</v>
      </c>
      <c r="G146" s="47">
        <v>0</v>
      </c>
      <c r="H146" s="47">
        <v>0</v>
      </c>
      <c r="I146" s="48">
        <f t="shared" si="24"/>
        <v>0</v>
      </c>
      <c r="J146" s="48">
        <f t="shared" si="25"/>
        <v>0</v>
      </c>
      <c r="K146" s="47">
        <v>0</v>
      </c>
      <c r="L146" s="48">
        <f t="shared" si="26"/>
        <v>0</v>
      </c>
      <c r="M146" s="56"/>
      <c r="N146" s="54" t="s">
        <v>116</v>
      </c>
      <c r="O146" s="55">
        <f t="shared" si="27"/>
        <v>0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55">
        <f t="shared" si="28"/>
        <v>0</v>
      </c>
      <c r="AA146" s="55">
        <f t="shared" si="29"/>
        <v>0</v>
      </c>
      <c r="AB146" s="55">
        <f t="shared" si="30"/>
        <v>0</v>
      </c>
      <c r="AC146" s="25"/>
      <c r="AD146" s="55">
        <v>10</v>
      </c>
      <c r="AE146" s="55">
        <f t="shared" si="31"/>
        <v>0</v>
      </c>
      <c r="AF146" s="55">
        <f t="shared" si="32"/>
        <v>0</v>
      </c>
      <c r="AG146" s="25"/>
      <c r="AH146" s="25"/>
      <c r="AI146" s="25"/>
      <c r="AJ146" s="25"/>
      <c r="AK146" s="25"/>
      <c r="AL146" s="25"/>
    </row>
    <row r="147" spans="1:38" ht="13.5" customHeight="1" outlineLevel="1">
      <c r="A147" s="46" t="s">
        <v>365</v>
      </c>
      <c r="B147" s="46"/>
      <c r="C147" s="46"/>
      <c r="D147" s="21" t="s">
        <v>341</v>
      </c>
      <c r="E147" s="21" t="s">
        <v>51</v>
      </c>
      <c r="F147" s="20">
        <v>5</v>
      </c>
      <c r="G147" s="47">
        <v>0</v>
      </c>
      <c r="H147" s="47">
        <v>0</v>
      </c>
      <c r="I147" s="48">
        <f t="shared" si="24"/>
        <v>0</v>
      </c>
      <c r="J147" s="48">
        <f t="shared" si="25"/>
        <v>0</v>
      </c>
      <c r="K147" s="47">
        <v>0</v>
      </c>
      <c r="L147" s="48">
        <f t="shared" si="26"/>
        <v>0</v>
      </c>
      <c r="M147" s="56"/>
      <c r="N147" s="54" t="s">
        <v>116</v>
      </c>
      <c r="O147" s="55">
        <f t="shared" si="27"/>
        <v>0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55">
        <f t="shared" si="28"/>
        <v>0</v>
      </c>
      <c r="AA147" s="55">
        <f t="shared" si="29"/>
        <v>0</v>
      </c>
      <c r="AB147" s="55">
        <f t="shared" si="30"/>
        <v>0</v>
      </c>
      <c r="AC147" s="25"/>
      <c r="AD147" s="55">
        <v>10</v>
      </c>
      <c r="AE147" s="55">
        <f t="shared" si="31"/>
        <v>0</v>
      </c>
      <c r="AF147" s="55">
        <f t="shared" si="32"/>
        <v>0</v>
      </c>
      <c r="AG147" s="25"/>
      <c r="AH147" s="25"/>
      <c r="AI147" s="25"/>
      <c r="AJ147" s="25"/>
      <c r="AK147" s="25"/>
      <c r="AL147" s="25"/>
    </row>
    <row r="148" spans="1:38" s="68" customFormat="1" ht="13.5" customHeight="1" outlineLevel="1">
      <c r="A148" s="46" t="s">
        <v>366</v>
      </c>
      <c r="B148" s="46"/>
      <c r="C148" s="46"/>
      <c r="D148" s="21" t="s">
        <v>356</v>
      </c>
      <c r="E148" s="21" t="s">
        <v>51</v>
      </c>
      <c r="F148" s="20">
        <v>4</v>
      </c>
      <c r="G148" s="47">
        <v>0</v>
      </c>
      <c r="H148" s="47">
        <v>0</v>
      </c>
      <c r="I148" s="48">
        <f t="shared" si="24"/>
        <v>0</v>
      </c>
      <c r="J148" s="48">
        <f t="shared" si="25"/>
        <v>0</v>
      </c>
      <c r="K148" s="47">
        <v>0</v>
      </c>
      <c r="L148" s="48">
        <f t="shared" si="26"/>
        <v>0</v>
      </c>
      <c r="M148" s="65"/>
      <c r="N148" s="66" t="s">
        <v>116</v>
      </c>
      <c r="O148" s="67">
        <f t="shared" si="27"/>
        <v>0</v>
      </c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7">
        <f t="shared" si="28"/>
        <v>0</v>
      </c>
      <c r="AA148" s="67">
        <f t="shared" si="29"/>
        <v>0</v>
      </c>
      <c r="AB148" s="67">
        <f t="shared" si="30"/>
        <v>0</v>
      </c>
      <c r="AC148" s="65"/>
      <c r="AD148" s="67">
        <v>10</v>
      </c>
      <c r="AE148" s="67">
        <f t="shared" si="31"/>
        <v>0</v>
      </c>
      <c r="AF148" s="67">
        <f t="shared" si="32"/>
        <v>0</v>
      </c>
      <c r="AG148" s="65"/>
      <c r="AH148" s="65"/>
      <c r="AI148" s="65"/>
      <c r="AJ148" s="65"/>
      <c r="AK148" s="65"/>
      <c r="AL148" s="65"/>
    </row>
    <row r="149" spans="1:38" s="68" customFormat="1" ht="13.5" customHeight="1" outlineLevel="1">
      <c r="A149" s="46" t="s">
        <v>367</v>
      </c>
      <c r="B149" s="46"/>
      <c r="C149" s="46"/>
      <c r="D149" s="21" t="s">
        <v>357</v>
      </c>
      <c r="E149" s="21" t="s">
        <v>51</v>
      </c>
      <c r="F149" s="20">
        <v>5</v>
      </c>
      <c r="G149" s="47">
        <v>0</v>
      </c>
      <c r="H149" s="47">
        <v>0</v>
      </c>
      <c r="I149" s="48">
        <f t="shared" si="24"/>
        <v>0</v>
      </c>
      <c r="J149" s="48">
        <f t="shared" si="25"/>
        <v>0</v>
      </c>
      <c r="K149" s="47">
        <v>0</v>
      </c>
      <c r="L149" s="48">
        <f t="shared" si="26"/>
        <v>0</v>
      </c>
      <c r="M149" s="65"/>
      <c r="N149" s="66" t="s">
        <v>116</v>
      </c>
      <c r="O149" s="67">
        <f>IF(N149="5",I149,0)</f>
        <v>0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7">
        <f>IF(AD149=0,J149,0)</f>
        <v>0</v>
      </c>
      <c r="AA149" s="67">
        <f>IF(AD149=10,J149,0)</f>
        <v>0</v>
      </c>
      <c r="AB149" s="67">
        <f>IF(AD149=20,J149,0)</f>
        <v>0</v>
      </c>
      <c r="AC149" s="65"/>
      <c r="AD149" s="67">
        <v>10</v>
      </c>
      <c r="AE149" s="67">
        <f>G149*1</f>
        <v>0</v>
      </c>
      <c r="AF149" s="67">
        <f>G149*(1-1)</f>
        <v>0</v>
      </c>
      <c r="AG149" s="65"/>
      <c r="AH149" s="65"/>
      <c r="AI149" s="65"/>
      <c r="AJ149" s="65"/>
      <c r="AK149" s="65"/>
      <c r="AL149" s="65"/>
    </row>
    <row r="150" spans="1:39" s="52" customFormat="1" ht="12.75" outlineLevel="1">
      <c r="A150" s="46" t="s">
        <v>368</v>
      </c>
      <c r="B150" s="46"/>
      <c r="C150" s="46"/>
      <c r="D150" s="21" t="s">
        <v>118</v>
      </c>
      <c r="E150" s="21" t="s">
        <v>117</v>
      </c>
      <c r="F150" s="20">
        <v>1</v>
      </c>
      <c r="G150" s="47">
        <v>0</v>
      </c>
      <c r="H150" s="47">
        <v>0</v>
      </c>
      <c r="I150" s="48">
        <f t="shared" si="24"/>
        <v>0</v>
      </c>
      <c r="J150" s="48">
        <f t="shared" si="25"/>
        <v>0</v>
      </c>
      <c r="K150" s="47">
        <v>0</v>
      </c>
      <c r="L150" s="48">
        <f t="shared" si="26"/>
        <v>0</v>
      </c>
      <c r="M150" s="49"/>
      <c r="N150" s="50"/>
      <c r="O150" s="51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51"/>
      <c r="AA150" s="51"/>
      <c r="AB150" s="51"/>
      <c r="AC150" s="49"/>
      <c r="AD150" s="51"/>
      <c r="AE150" s="51"/>
      <c r="AF150" s="51"/>
      <c r="AG150" s="49"/>
      <c r="AH150" s="49"/>
      <c r="AI150" s="49"/>
      <c r="AJ150" s="49"/>
      <c r="AK150" s="49"/>
      <c r="AL150" s="49"/>
      <c r="AM150" s="49"/>
    </row>
    <row r="151" spans="1:39" ht="12.75" outlineLevel="1">
      <c r="A151" s="46" t="s">
        <v>369</v>
      </c>
      <c r="B151" s="46"/>
      <c r="C151" s="46"/>
      <c r="D151" s="21" t="s">
        <v>212</v>
      </c>
      <c r="E151" s="21" t="s">
        <v>117</v>
      </c>
      <c r="F151" s="20">
        <v>1</v>
      </c>
      <c r="G151" s="47">
        <v>0</v>
      </c>
      <c r="H151" s="47">
        <v>0</v>
      </c>
      <c r="I151" s="48">
        <f t="shared" si="24"/>
        <v>0</v>
      </c>
      <c r="J151" s="48">
        <f t="shared" si="25"/>
        <v>0</v>
      </c>
      <c r="K151" s="47">
        <v>0</v>
      </c>
      <c r="L151" s="48">
        <f t="shared" si="26"/>
        <v>0</v>
      </c>
      <c r="N151" s="54"/>
      <c r="O151" s="5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55"/>
      <c r="AA151" s="55"/>
      <c r="AB151" s="55"/>
      <c r="AC151" s="25"/>
      <c r="AD151" s="55"/>
      <c r="AE151" s="55"/>
      <c r="AF151" s="55"/>
      <c r="AG151" s="25"/>
      <c r="AH151" s="25"/>
      <c r="AI151" s="25"/>
      <c r="AJ151" s="25"/>
      <c r="AK151" s="25"/>
      <c r="AL151" s="25"/>
      <c r="AM151" s="25"/>
    </row>
    <row r="152" spans="1:39" ht="12.75" outlineLevel="1">
      <c r="A152" s="46" t="s">
        <v>370</v>
      </c>
      <c r="B152" s="46"/>
      <c r="C152" s="46"/>
      <c r="D152" s="21" t="s">
        <v>106</v>
      </c>
      <c r="E152" s="21" t="s">
        <v>117</v>
      </c>
      <c r="F152" s="20">
        <v>1</v>
      </c>
      <c r="G152" s="47">
        <v>0</v>
      </c>
      <c r="H152" s="47">
        <v>0</v>
      </c>
      <c r="I152" s="48">
        <f t="shared" si="24"/>
        <v>0</v>
      </c>
      <c r="J152" s="48">
        <f t="shared" si="25"/>
        <v>0</v>
      </c>
      <c r="K152" s="47">
        <v>0</v>
      </c>
      <c r="L152" s="48">
        <f t="shared" si="26"/>
        <v>0</v>
      </c>
      <c r="N152" s="54"/>
      <c r="O152" s="5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55"/>
      <c r="AA152" s="55"/>
      <c r="AB152" s="55"/>
      <c r="AC152" s="25"/>
      <c r="AD152" s="55"/>
      <c r="AE152" s="55"/>
      <c r="AF152" s="55"/>
      <c r="AG152" s="25"/>
      <c r="AH152" s="25"/>
      <c r="AI152" s="25"/>
      <c r="AJ152" s="25"/>
      <c r="AK152" s="25"/>
      <c r="AL152" s="25"/>
      <c r="AM152" s="25"/>
    </row>
    <row r="153" spans="1:39" ht="12.75">
      <c r="A153" s="71"/>
      <c r="B153" s="71"/>
      <c r="C153" s="71"/>
      <c r="D153" s="71"/>
      <c r="E153" s="71"/>
      <c r="F153" s="71"/>
      <c r="G153" s="71"/>
      <c r="H153" s="110" t="s">
        <v>58</v>
      </c>
      <c r="I153" s="111"/>
      <c r="J153" s="72">
        <f>J12+J19+J21+J28+J30+J46+J62+J76+J83+J87+J94+J98+J103+J106+J125+J127+J130+J135</f>
        <v>0</v>
      </c>
      <c r="K153" s="71"/>
      <c r="L153" s="73">
        <f>L12+L19+L21+L28+L30+L46+L62+L76+L83+L87+L94+L98+L103+L106+L125+L127+L130+L135</f>
        <v>0</v>
      </c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45"/>
      <c r="AA153" s="45"/>
      <c r="AB153" s="4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1:39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ht="12.75">
      <c r="A155" s="74" t="s">
        <v>186</v>
      </c>
    </row>
    <row r="156" ht="12.75">
      <c r="A156" s="75"/>
    </row>
    <row r="157" ht="12.75">
      <c r="A157" s="76" t="s">
        <v>187</v>
      </c>
    </row>
    <row r="158" ht="12.75">
      <c r="A158" s="77" t="s">
        <v>188</v>
      </c>
    </row>
    <row r="159" ht="12.75">
      <c r="A159" s="62" t="s">
        <v>189</v>
      </c>
    </row>
    <row r="161" ht="12.75">
      <c r="A161" s="74" t="s">
        <v>190</v>
      </c>
    </row>
    <row r="163" ht="15" customHeight="1">
      <c r="A163" s="78" t="s">
        <v>375</v>
      </c>
    </row>
    <row r="164" spans="1:11" ht="12.75">
      <c r="A164" s="78" t="s">
        <v>191</v>
      </c>
      <c r="K164" s="26" t="s">
        <v>4</v>
      </c>
    </row>
    <row r="165" ht="12.75">
      <c r="A165" s="78" t="s">
        <v>192</v>
      </c>
    </row>
    <row r="166" ht="12.75">
      <c r="A166" s="79" t="s">
        <v>193</v>
      </c>
    </row>
    <row r="167" ht="12.75">
      <c r="A167" s="78" t="s">
        <v>194</v>
      </c>
    </row>
    <row r="168" ht="12.75">
      <c r="A168" s="79" t="s">
        <v>195</v>
      </c>
    </row>
    <row r="169" ht="12.75">
      <c r="A169" s="79" t="s">
        <v>196</v>
      </c>
    </row>
    <row r="170" ht="12.75">
      <c r="A170" s="79" t="s">
        <v>197</v>
      </c>
    </row>
    <row r="171" ht="12.75">
      <c r="A171" s="79" t="s">
        <v>198</v>
      </c>
    </row>
    <row r="172" ht="12.75">
      <c r="A172" s="79" t="s">
        <v>199</v>
      </c>
    </row>
    <row r="173" ht="12.75">
      <c r="A173" s="79" t="s">
        <v>200</v>
      </c>
    </row>
    <row r="174" ht="12.75">
      <c r="A174" s="79" t="s">
        <v>201</v>
      </c>
    </row>
    <row r="175" ht="12.75">
      <c r="A175" s="80" t="s">
        <v>202</v>
      </c>
    </row>
    <row r="176" ht="12.75">
      <c r="A176" s="81"/>
    </row>
    <row r="177" ht="12.75">
      <c r="A177" s="81"/>
    </row>
    <row r="178" ht="12.75">
      <c r="A178" s="81"/>
    </row>
    <row r="179" ht="12.75">
      <c r="A179" s="81"/>
    </row>
    <row r="180" ht="12.75">
      <c r="A180" s="81"/>
    </row>
    <row r="181" ht="12.75">
      <c r="A181" s="81"/>
    </row>
  </sheetData>
  <sheetProtection/>
  <mergeCells count="46">
    <mergeCell ref="H153:I153"/>
    <mergeCell ref="D98:G98"/>
    <mergeCell ref="D103:G103"/>
    <mergeCell ref="D106:G106"/>
    <mergeCell ref="D125:G125"/>
    <mergeCell ref="D127:G127"/>
    <mergeCell ref="D130:G130"/>
    <mergeCell ref="D135:G135"/>
    <mergeCell ref="D46:G46"/>
    <mergeCell ref="D62:G62"/>
    <mergeCell ref="D87:G87"/>
    <mergeCell ref="D94:G94"/>
    <mergeCell ref="D83:G83"/>
    <mergeCell ref="D76:G76"/>
    <mergeCell ref="H10:J10"/>
    <mergeCell ref="K10:L10"/>
    <mergeCell ref="D12:G12"/>
    <mergeCell ref="D19:G19"/>
    <mergeCell ref="D21:G21"/>
    <mergeCell ref="D30:G30"/>
    <mergeCell ref="D28:G28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3937007874015748" right="0.7874015748031497" top="0.5905511811023623" bottom="0.5905511811023623" header="0.5118110236220472" footer="0.5118110236220472"/>
  <pageSetup fitToHeight="1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90" zoomScaleNormal="90" zoomScalePageLayoutView="0" workbookViewId="0" topLeftCell="A1">
      <selection activeCell="I4" sqref="I4:I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23.28125" style="0" customWidth="1"/>
    <col min="5" max="5" width="14.00390625" style="0" customWidth="1"/>
    <col min="6" max="6" width="22.57421875" style="0" customWidth="1"/>
    <col min="7" max="7" width="15.57421875" style="0" customWidth="1"/>
    <col min="8" max="8" width="11.8515625" style="0" customWidth="1"/>
    <col min="9" max="9" width="22.421875" style="0" customWidth="1"/>
  </cols>
  <sheetData>
    <row r="1" spans="1:9" ht="67.5" customHeight="1">
      <c r="A1" s="114" t="s">
        <v>373</v>
      </c>
      <c r="B1" s="115"/>
      <c r="C1" s="115"/>
      <c r="D1" s="115"/>
      <c r="E1" s="115"/>
      <c r="F1" s="115"/>
      <c r="G1" s="115"/>
      <c r="H1" s="115"/>
      <c r="I1" s="115"/>
    </row>
    <row r="2" spans="1:10" ht="12.75">
      <c r="A2" s="116" t="s">
        <v>0</v>
      </c>
      <c r="B2" s="117"/>
      <c r="C2" s="122" t="s">
        <v>208</v>
      </c>
      <c r="D2" s="123"/>
      <c r="E2" s="129" t="s">
        <v>59</v>
      </c>
      <c r="F2" s="129" t="s">
        <v>210</v>
      </c>
      <c r="G2" s="141"/>
      <c r="H2" s="130" t="s">
        <v>97</v>
      </c>
      <c r="I2" s="133" t="s">
        <v>378</v>
      </c>
      <c r="J2" s="2"/>
    </row>
    <row r="3" spans="1:10" ht="12.75">
      <c r="A3" s="118"/>
      <c r="B3" s="113"/>
      <c r="C3" s="124"/>
      <c r="D3" s="124"/>
      <c r="E3" s="127"/>
      <c r="F3" s="131"/>
      <c r="G3" s="131"/>
      <c r="H3" s="131"/>
      <c r="I3" s="134"/>
      <c r="J3" s="2"/>
    </row>
    <row r="4" spans="1:10" ht="12.75">
      <c r="A4" s="119" t="s">
        <v>1</v>
      </c>
      <c r="B4" s="113"/>
      <c r="C4" s="125" t="s">
        <v>209</v>
      </c>
      <c r="D4" s="126"/>
      <c r="E4" s="127" t="s">
        <v>60</v>
      </c>
      <c r="F4" s="127" t="s">
        <v>207</v>
      </c>
      <c r="G4" s="131"/>
      <c r="H4" s="132" t="s">
        <v>97</v>
      </c>
      <c r="I4" s="135" t="s">
        <v>383</v>
      </c>
      <c r="J4" s="2"/>
    </row>
    <row r="5" spans="1:10" ht="12.75">
      <c r="A5" s="118"/>
      <c r="B5" s="113"/>
      <c r="C5" s="126"/>
      <c r="D5" s="126"/>
      <c r="E5" s="127"/>
      <c r="F5" s="131"/>
      <c r="G5" s="131"/>
      <c r="H5" s="131"/>
      <c r="I5" s="134"/>
      <c r="J5" s="2"/>
    </row>
    <row r="6" spans="1:10" ht="12.75">
      <c r="A6" s="119" t="s">
        <v>2</v>
      </c>
      <c r="B6" s="113"/>
      <c r="C6" s="127" t="s">
        <v>211</v>
      </c>
      <c r="D6" s="113"/>
      <c r="E6" s="127" t="s">
        <v>61</v>
      </c>
      <c r="F6" s="127"/>
      <c r="G6" s="113"/>
      <c r="H6" s="127" t="s">
        <v>97</v>
      </c>
      <c r="I6" s="135"/>
      <c r="J6" s="2"/>
    </row>
    <row r="7" spans="1:10" ht="12.75">
      <c r="A7" s="118"/>
      <c r="B7" s="113"/>
      <c r="C7" s="113"/>
      <c r="D7" s="113"/>
      <c r="E7" s="113"/>
      <c r="F7" s="113"/>
      <c r="G7" s="113"/>
      <c r="H7" s="113"/>
      <c r="I7" s="136"/>
      <c r="J7" s="2"/>
    </row>
    <row r="8" spans="1:10" ht="12.75">
      <c r="A8" s="119" t="s">
        <v>45</v>
      </c>
      <c r="B8" s="113"/>
      <c r="C8" s="128" t="s">
        <v>380</v>
      </c>
      <c r="D8" s="113"/>
      <c r="E8" s="127" t="s">
        <v>46</v>
      </c>
      <c r="F8" s="113" t="s">
        <v>377</v>
      </c>
      <c r="G8" s="113"/>
      <c r="H8" s="127" t="s">
        <v>98</v>
      </c>
      <c r="I8" s="135" t="s">
        <v>370</v>
      </c>
      <c r="J8" s="2"/>
    </row>
    <row r="9" spans="1:10" ht="12.75">
      <c r="A9" s="118"/>
      <c r="B9" s="113"/>
      <c r="C9" s="113"/>
      <c r="D9" s="113"/>
      <c r="E9" s="113"/>
      <c r="F9" s="113"/>
      <c r="G9" s="113"/>
      <c r="H9" s="113"/>
      <c r="I9" s="136"/>
      <c r="J9" s="2"/>
    </row>
    <row r="10" spans="1:10" ht="12.75">
      <c r="A10" s="119" t="s">
        <v>3</v>
      </c>
      <c r="B10" s="113"/>
      <c r="C10" s="127"/>
      <c r="D10" s="113"/>
      <c r="E10" s="127" t="s">
        <v>62</v>
      </c>
      <c r="F10" s="127" t="s">
        <v>207</v>
      </c>
      <c r="G10" s="113"/>
      <c r="H10" s="127" t="s">
        <v>99</v>
      </c>
      <c r="I10" s="137" t="s">
        <v>379</v>
      </c>
      <c r="J10" s="2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138"/>
      <c r="J11" s="2"/>
    </row>
    <row r="12" spans="1:9" ht="23.25" customHeight="1">
      <c r="A12" s="139" t="s">
        <v>66</v>
      </c>
      <c r="B12" s="140"/>
      <c r="C12" s="140"/>
      <c r="D12" s="140"/>
      <c r="E12" s="140"/>
      <c r="F12" s="140"/>
      <c r="G12" s="140"/>
      <c r="H12" s="140"/>
      <c r="I12" s="140"/>
    </row>
    <row r="13" spans="1:10" ht="26.25" customHeight="1">
      <c r="A13" s="4" t="s">
        <v>67</v>
      </c>
      <c r="B13" s="144" t="s">
        <v>77</v>
      </c>
      <c r="C13" s="145"/>
      <c r="D13" s="4" t="s">
        <v>79</v>
      </c>
      <c r="E13" s="144" t="s">
        <v>85</v>
      </c>
      <c r="F13" s="145"/>
      <c r="G13" s="4" t="s">
        <v>86</v>
      </c>
      <c r="H13" s="144" t="s">
        <v>100</v>
      </c>
      <c r="I13" s="145"/>
      <c r="J13" s="2"/>
    </row>
    <row r="14" spans="1:10" ht="15" customHeight="1">
      <c r="A14" s="5" t="s">
        <v>68</v>
      </c>
      <c r="B14" s="10" t="s">
        <v>78</v>
      </c>
      <c r="C14" s="13">
        <f>'Stavební rozpočet'!H12+'Stavební rozpočet'!H19+'Stavební rozpočet'!H21+'Stavební rozpočet'!H106</f>
        <v>0</v>
      </c>
      <c r="D14" s="142" t="s">
        <v>80</v>
      </c>
      <c r="E14" s="143"/>
      <c r="F14" s="16" t="s">
        <v>128</v>
      </c>
      <c r="G14" s="142" t="s">
        <v>87</v>
      </c>
      <c r="H14" s="143"/>
      <c r="I14" s="16" t="s">
        <v>128</v>
      </c>
      <c r="J14" s="2"/>
    </row>
    <row r="15" spans="1:10" ht="15" customHeight="1">
      <c r="A15" s="6"/>
      <c r="B15" s="10" t="s">
        <v>63</v>
      </c>
      <c r="C15" s="13">
        <f>'Stavební rozpočet'!I12+'Stavební rozpočet'!I19+'Stavební rozpočet'!I21+'Stavební rozpočet'!I106</f>
        <v>0</v>
      </c>
      <c r="D15" s="142" t="s">
        <v>81</v>
      </c>
      <c r="E15" s="143"/>
      <c r="F15" s="16" t="s">
        <v>128</v>
      </c>
      <c r="G15" s="142" t="s">
        <v>88</v>
      </c>
      <c r="H15" s="143"/>
      <c r="I15" s="16" t="s">
        <v>128</v>
      </c>
      <c r="J15" s="2"/>
    </row>
    <row r="16" spans="1:10" ht="15" customHeight="1">
      <c r="A16" s="5" t="s">
        <v>69</v>
      </c>
      <c r="B16" s="10" t="s">
        <v>78</v>
      </c>
      <c r="C16" s="13">
        <f>'Stavební rozpočet'!H28+'Stavební rozpočet'!H30+'Stavební rozpočet'!H46+'Stavební rozpočet'!H62+'Stavební rozpočet'!H76+'Stavební rozpočet'!H87+'Stavební rozpočet'!H94+'Stavební rozpočet'!H98+'Stavební rozpočet'!H103</f>
        <v>0</v>
      </c>
      <c r="D16" s="142" t="s">
        <v>82</v>
      </c>
      <c r="E16" s="143"/>
      <c r="F16" s="16" t="s">
        <v>128</v>
      </c>
      <c r="G16" s="142" t="s">
        <v>89</v>
      </c>
      <c r="H16" s="143"/>
      <c r="I16" s="16" t="s">
        <v>128</v>
      </c>
      <c r="J16" s="2"/>
    </row>
    <row r="17" spans="1:10" ht="15" customHeight="1">
      <c r="A17" s="6"/>
      <c r="B17" s="10" t="s">
        <v>63</v>
      </c>
      <c r="C17" s="13">
        <f>'Stavební rozpočet'!I28+'Stavební rozpočet'!I30+'Stavební rozpočet'!I46+'Stavební rozpočet'!I62+'Stavební rozpočet'!I76+'Stavební rozpočet'!I87+'Stavební rozpočet'!I94+'Stavební rozpočet'!I98+'Stavební rozpočet'!I103</f>
        <v>0</v>
      </c>
      <c r="D17" s="142"/>
      <c r="E17" s="143"/>
      <c r="F17" s="14"/>
      <c r="G17" s="142" t="s">
        <v>90</v>
      </c>
      <c r="H17" s="143"/>
      <c r="I17" s="16" t="s">
        <v>128</v>
      </c>
      <c r="J17" s="2"/>
    </row>
    <row r="18" spans="1:10" ht="15" customHeight="1">
      <c r="A18" s="5" t="s">
        <v>70</v>
      </c>
      <c r="B18" s="10" t="s">
        <v>78</v>
      </c>
      <c r="C18" s="13">
        <f>'Stavební rozpočet'!H127+'Stavební rozpočet'!H83</f>
        <v>0</v>
      </c>
      <c r="D18" s="142"/>
      <c r="E18" s="143"/>
      <c r="F18" s="14"/>
      <c r="G18" s="142" t="s">
        <v>91</v>
      </c>
      <c r="H18" s="143"/>
      <c r="I18" s="16" t="s">
        <v>128</v>
      </c>
      <c r="J18" s="2"/>
    </row>
    <row r="19" spans="1:10" ht="15" customHeight="1">
      <c r="A19" s="6"/>
      <c r="B19" s="10" t="s">
        <v>63</v>
      </c>
      <c r="C19" s="13">
        <f>'Stavební rozpočet'!I83+'Stavební rozpočet'!I127</f>
        <v>0</v>
      </c>
      <c r="D19" s="142"/>
      <c r="E19" s="143"/>
      <c r="F19" s="14"/>
      <c r="G19" s="142" t="s">
        <v>92</v>
      </c>
      <c r="H19" s="143"/>
      <c r="I19" s="16" t="s">
        <v>128</v>
      </c>
      <c r="J19" s="2"/>
    </row>
    <row r="20" spans="1:10" ht="15" customHeight="1">
      <c r="A20" s="146" t="s">
        <v>71</v>
      </c>
      <c r="B20" s="147"/>
      <c r="C20" s="13">
        <f>'Stavební rozpočet'!J135</f>
        <v>0</v>
      </c>
      <c r="D20" s="142"/>
      <c r="E20" s="143"/>
      <c r="F20" s="14"/>
      <c r="G20" s="142"/>
      <c r="H20" s="143"/>
      <c r="I20" s="14"/>
      <c r="J20" s="2"/>
    </row>
    <row r="21" spans="1:10" ht="15" customHeight="1">
      <c r="A21" s="146" t="s">
        <v>72</v>
      </c>
      <c r="B21" s="147"/>
      <c r="C21" s="13">
        <f>'Stavební rozpočet'!J130+'Stavební rozpočet'!J125</f>
        <v>0</v>
      </c>
      <c r="D21" s="142"/>
      <c r="E21" s="143"/>
      <c r="F21" s="14"/>
      <c r="G21" s="142"/>
      <c r="H21" s="143"/>
      <c r="I21" s="14"/>
      <c r="J21" s="2"/>
    </row>
    <row r="22" spans="1:10" ht="16.5" customHeight="1">
      <c r="A22" s="146" t="s">
        <v>73</v>
      </c>
      <c r="B22" s="147"/>
      <c r="C22" s="13">
        <f>C14+C15+C16+C17+C18+C19+C20+C21</f>
        <v>0</v>
      </c>
      <c r="D22" s="146" t="s">
        <v>83</v>
      </c>
      <c r="E22" s="147"/>
      <c r="F22" s="13">
        <v>0</v>
      </c>
      <c r="G22" s="146" t="s">
        <v>93</v>
      </c>
      <c r="H22" s="147"/>
      <c r="I22" s="13">
        <v>0</v>
      </c>
      <c r="J22" s="2"/>
    </row>
    <row r="23" spans="1:9" ht="12.75">
      <c r="A23" s="7"/>
      <c r="B23" s="7"/>
      <c r="C23" s="7"/>
      <c r="D23" s="1"/>
      <c r="E23" s="1"/>
      <c r="F23" s="1"/>
      <c r="G23" s="1"/>
      <c r="H23" s="1"/>
      <c r="I23" s="1"/>
    </row>
    <row r="24" spans="1:9" ht="15" customHeight="1">
      <c r="A24" s="148" t="s">
        <v>74</v>
      </c>
      <c r="B24" s="149"/>
      <c r="C24" s="15">
        <v>0</v>
      </c>
      <c r="D24" s="11"/>
      <c r="E24" s="12"/>
      <c r="F24" s="12"/>
      <c r="G24" s="12"/>
      <c r="H24" s="12"/>
      <c r="I24" s="12"/>
    </row>
    <row r="25" spans="1:10" ht="15" customHeight="1">
      <c r="A25" s="148" t="s">
        <v>126</v>
      </c>
      <c r="B25" s="149"/>
      <c r="C25" s="15">
        <v>0</v>
      </c>
      <c r="D25" s="148" t="s">
        <v>124</v>
      </c>
      <c r="E25" s="149"/>
      <c r="F25" s="15">
        <f>C25*0.15</f>
        <v>0</v>
      </c>
      <c r="G25" s="148" t="s">
        <v>94</v>
      </c>
      <c r="H25" s="149"/>
      <c r="I25" s="15">
        <f>C25</f>
        <v>0</v>
      </c>
      <c r="J25" s="2"/>
    </row>
    <row r="26" spans="1:10" ht="15" customHeight="1">
      <c r="A26" s="148" t="s">
        <v>127</v>
      </c>
      <c r="B26" s="149"/>
      <c r="C26" s="15">
        <f>C22+F22+I22</f>
        <v>0</v>
      </c>
      <c r="D26" s="148" t="s">
        <v>125</v>
      </c>
      <c r="E26" s="149"/>
      <c r="F26" s="15">
        <f>ROUND(C26*(21/100),2)</f>
        <v>0</v>
      </c>
      <c r="G26" s="148" t="s">
        <v>95</v>
      </c>
      <c r="H26" s="149"/>
      <c r="I26" s="15">
        <f>F26+C26</f>
        <v>0</v>
      </c>
      <c r="J26" s="2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10" ht="14.25" customHeight="1">
      <c r="A28" s="156" t="s">
        <v>75</v>
      </c>
      <c r="B28" s="157"/>
      <c r="C28" s="158"/>
      <c r="D28" s="156" t="s">
        <v>84</v>
      </c>
      <c r="E28" s="157"/>
      <c r="F28" s="158"/>
      <c r="G28" s="156" t="s">
        <v>96</v>
      </c>
      <c r="H28" s="157"/>
      <c r="I28" s="158"/>
      <c r="J28" s="3"/>
    </row>
    <row r="29" spans="1:10" ht="14.25" customHeight="1">
      <c r="A29" s="150"/>
      <c r="B29" s="151"/>
      <c r="C29" s="152"/>
      <c r="D29" s="150"/>
      <c r="E29" s="151"/>
      <c r="F29" s="152"/>
      <c r="G29" s="150"/>
      <c r="H29" s="151"/>
      <c r="I29" s="152"/>
      <c r="J29" s="3"/>
    </row>
    <row r="30" spans="1:10" ht="14.25" customHeight="1">
      <c r="A30" s="150"/>
      <c r="B30" s="151"/>
      <c r="C30" s="152"/>
      <c r="D30" s="150"/>
      <c r="E30" s="151"/>
      <c r="F30" s="152"/>
      <c r="G30" s="150"/>
      <c r="H30" s="151"/>
      <c r="I30" s="152"/>
      <c r="J30" s="3"/>
    </row>
    <row r="31" spans="1:10" ht="14.25" customHeight="1">
      <c r="A31" s="150"/>
      <c r="B31" s="151"/>
      <c r="C31" s="152"/>
      <c r="D31" s="150"/>
      <c r="E31" s="151"/>
      <c r="F31" s="152"/>
      <c r="G31" s="150"/>
      <c r="H31" s="151"/>
      <c r="I31" s="152"/>
      <c r="J31" s="3"/>
    </row>
    <row r="32" spans="1:10" ht="14.25" customHeight="1">
      <c r="A32" s="153" t="s">
        <v>76</v>
      </c>
      <c r="B32" s="154"/>
      <c r="C32" s="155"/>
      <c r="D32" s="153" t="s">
        <v>76</v>
      </c>
      <c r="E32" s="154"/>
      <c r="F32" s="155"/>
      <c r="G32" s="153" t="s">
        <v>76</v>
      </c>
      <c r="H32" s="154"/>
      <c r="I32" s="155"/>
      <c r="J32" s="3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5" spans="1:9" ht="12.75">
      <c r="A35" s="17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12"/>
      <c r="B36" s="113"/>
      <c r="C36" s="113"/>
      <c r="D36" s="113"/>
      <c r="E36" s="113"/>
      <c r="F36" s="113"/>
      <c r="G36" s="113"/>
      <c r="H36" s="113"/>
      <c r="I36" s="113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79">
    <mergeCell ref="A30:C30"/>
    <mergeCell ref="A31:C31"/>
    <mergeCell ref="A32:C32"/>
    <mergeCell ref="A28:C28"/>
    <mergeCell ref="G28:I28"/>
    <mergeCell ref="D28:F28"/>
    <mergeCell ref="D30:F30"/>
    <mergeCell ref="D31:F31"/>
    <mergeCell ref="D32:F32"/>
    <mergeCell ref="G30:I30"/>
    <mergeCell ref="G31:I31"/>
    <mergeCell ref="G32:I32"/>
    <mergeCell ref="G22:H22"/>
    <mergeCell ref="G25:H25"/>
    <mergeCell ref="G26:H26"/>
    <mergeCell ref="D29:F29"/>
    <mergeCell ref="A26:B26"/>
    <mergeCell ref="G29:I29"/>
    <mergeCell ref="A29:C29"/>
    <mergeCell ref="D26:E26"/>
    <mergeCell ref="A24:B24"/>
    <mergeCell ref="A25:B25"/>
    <mergeCell ref="D25:E25"/>
    <mergeCell ref="D19:E19"/>
    <mergeCell ref="D20:E20"/>
    <mergeCell ref="D21:E21"/>
    <mergeCell ref="D22:E22"/>
    <mergeCell ref="A20:B20"/>
    <mergeCell ref="A21:B21"/>
    <mergeCell ref="A22:B22"/>
    <mergeCell ref="G15:H15"/>
    <mergeCell ref="G16:H16"/>
    <mergeCell ref="G17:H17"/>
    <mergeCell ref="G18:H18"/>
    <mergeCell ref="D17:E17"/>
    <mergeCell ref="D18:E18"/>
    <mergeCell ref="G19:H19"/>
    <mergeCell ref="G20:H20"/>
    <mergeCell ref="G21:H21"/>
    <mergeCell ref="B13:C13"/>
    <mergeCell ref="E13:F13"/>
    <mergeCell ref="H13:I13"/>
    <mergeCell ref="D14:E14"/>
    <mergeCell ref="D15:E15"/>
    <mergeCell ref="D16:E16"/>
    <mergeCell ref="G14:H14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8:D9"/>
    <mergeCell ref="C10:D11"/>
    <mergeCell ref="E2:E3"/>
    <mergeCell ref="E4:E5"/>
    <mergeCell ref="E6:E7"/>
    <mergeCell ref="E8:E9"/>
    <mergeCell ref="E10:E11"/>
    <mergeCell ref="A36:I36"/>
    <mergeCell ref="A1:I1"/>
    <mergeCell ref="A2:B3"/>
    <mergeCell ref="A4:B5"/>
    <mergeCell ref="A6:B7"/>
    <mergeCell ref="A8:B9"/>
    <mergeCell ref="A10:B11"/>
    <mergeCell ref="C2:D3"/>
    <mergeCell ref="C4:D5"/>
    <mergeCell ref="C6:D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ARP-N03</dc:creator>
  <cp:keywords/>
  <dc:description/>
  <cp:lastModifiedBy>Brennerová Jitka (UPA-AAA)</cp:lastModifiedBy>
  <cp:lastPrinted>2017-06-07T14:16:10Z</cp:lastPrinted>
  <dcterms:created xsi:type="dcterms:W3CDTF">2011-11-21T23:43:48Z</dcterms:created>
  <dcterms:modified xsi:type="dcterms:W3CDTF">2017-06-12T11:54:33Z</dcterms:modified>
  <cp:category/>
  <cp:version/>
  <cp:contentType/>
  <cp:contentStatus/>
</cp:coreProperties>
</file>